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5600" windowHeight="11760" activeTab="1"/>
  </bookViews>
  <sheets>
    <sheet name="Instructions" sheetId="2" r:id="rId1"/>
    <sheet name="Example" sheetId="4" r:id="rId2"/>
    <sheet name="Your Turn" sheetId="5" r:id="rId3"/>
    <sheet name="Your Turn Again" sheetId="6" r:id="rId4"/>
  </sheets>
  <definedNames>
    <definedName name="Rate_of_Return">Instructions!$F$37:$F$40</definedName>
  </definedNames>
  <calcPr calcId="125725"/>
</workbook>
</file>

<file path=xl/calcChain.xml><?xml version="1.0" encoding="utf-8"?>
<calcChain xmlns="http://schemas.openxmlformats.org/spreadsheetml/2006/main">
  <c r="J26" i="6"/>
  <c r="G24"/>
  <c r="E24"/>
  <c r="E31" s="1"/>
  <c r="AF21"/>
  <c r="T21"/>
  <c r="U21" s="1"/>
  <c r="V21" s="1"/>
  <c r="W21" s="1"/>
  <c r="X21" s="1"/>
  <c r="Y21" s="1"/>
  <c r="Z21" s="1"/>
  <c r="AA21" s="1"/>
  <c r="AB21" s="1"/>
  <c r="AC21" s="1"/>
  <c r="AD21" s="1"/>
  <c r="AE21" s="1"/>
  <c r="Q21"/>
  <c r="P21"/>
  <c r="R21" s="1"/>
  <c r="A21"/>
  <c r="AF20"/>
  <c r="T20"/>
  <c r="U20" s="1"/>
  <c r="V20" s="1"/>
  <c r="W20" s="1"/>
  <c r="X20" s="1"/>
  <c r="Y20" s="1"/>
  <c r="Z20" s="1"/>
  <c r="AA20" s="1"/>
  <c r="AB20" s="1"/>
  <c r="AC20" s="1"/>
  <c r="AD20" s="1"/>
  <c r="AE20" s="1"/>
  <c r="Q20"/>
  <c r="A20"/>
  <c r="AF19"/>
  <c r="T19"/>
  <c r="U19" s="1"/>
  <c r="V19" s="1"/>
  <c r="W19" s="1"/>
  <c r="X19" s="1"/>
  <c r="Y19" s="1"/>
  <c r="Z19" s="1"/>
  <c r="AA19" s="1"/>
  <c r="AB19" s="1"/>
  <c r="AC19" s="1"/>
  <c r="AD19" s="1"/>
  <c r="AE19" s="1"/>
  <c r="Q19"/>
  <c r="A19"/>
  <c r="AF18"/>
  <c r="T18"/>
  <c r="U18" s="1"/>
  <c r="V18" s="1"/>
  <c r="W18" s="1"/>
  <c r="X18" s="1"/>
  <c r="Y18" s="1"/>
  <c r="Z18" s="1"/>
  <c r="AA18" s="1"/>
  <c r="AB18" s="1"/>
  <c r="AC18" s="1"/>
  <c r="AD18" s="1"/>
  <c r="AE18" s="1"/>
  <c r="Q18"/>
  <c r="A18"/>
  <c r="AF17"/>
  <c r="T17"/>
  <c r="U17" s="1"/>
  <c r="V17" s="1"/>
  <c r="W17" s="1"/>
  <c r="X17" s="1"/>
  <c r="Y17" s="1"/>
  <c r="Z17" s="1"/>
  <c r="AA17" s="1"/>
  <c r="AB17" s="1"/>
  <c r="AC17" s="1"/>
  <c r="AD17" s="1"/>
  <c r="AE17" s="1"/>
  <c r="Q17"/>
  <c r="A17"/>
  <c r="AF16"/>
  <c r="T16"/>
  <c r="U16" s="1"/>
  <c r="V16" s="1"/>
  <c r="W16" s="1"/>
  <c r="X16" s="1"/>
  <c r="Y16" s="1"/>
  <c r="Z16" s="1"/>
  <c r="AA16" s="1"/>
  <c r="AB16" s="1"/>
  <c r="AC16" s="1"/>
  <c r="AD16" s="1"/>
  <c r="AE16" s="1"/>
  <c r="Q16"/>
  <c r="A16"/>
  <c r="AF15"/>
  <c r="T15"/>
  <c r="U15" s="1"/>
  <c r="V15" s="1"/>
  <c r="W15" s="1"/>
  <c r="X15" s="1"/>
  <c r="Y15" s="1"/>
  <c r="Z15" s="1"/>
  <c r="AA15" s="1"/>
  <c r="AB15" s="1"/>
  <c r="AC15" s="1"/>
  <c r="AD15" s="1"/>
  <c r="AE15" s="1"/>
  <c r="Q15"/>
  <c r="A15"/>
  <c r="AF14"/>
  <c r="T14"/>
  <c r="U14" s="1"/>
  <c r="V14" s="1"/>
  <c r="W14" s="1"/>
  <c r="X14" s="1"/>
  <c r="Y14" s="1"/>
  <c r="Z14" s="1"/>
  <c r="AA14" s="1"/>
  <c r="AB14" s="1"/>
  <c r="AC14" s="1"/>
  <c r="AD14" s="1"/>
  <c r="AE14" s="1"/>
  <c r="Q14"/>
  <c r="A14"/>
  <c r="AF13"/>
  <c r="T13"/>
  <c r="U13" s="1"/>
  <c r="V13" s="1"/>
  <c r="W13" s="1"/>
  <c r="X13" s="1"/>
  <c r="Y13" s="1"/>
  <c r="Z13" s="1"/>
  <c r="AA13" s="1"/>
  <c r="AB13" s="1"/>
  <c r="AC13" s="1"/>
  <c r="AD13" s="1"/>
  <c r="AE13" s="1"/>
  <c r="Q13"/>
  <c r="A13"/>
  <c r="AF12"/>
  <c r="T12"/>
  <c r="U12" s="1"/>
  <c r="V12" s="1"/>
  <c r="W12" s="1"/>
  <c r="X12" s="1"/>
  <c r="Y12" s="1"/>
  <c r="Z12" s="1"/>
  <c r="AA12" s="1"/>
  <c r="AB12" s="1"/>
  <c r="AC12" s="1"/>
  <c r="AD12" s="1"/>
  <c r="AE12" s="1"/>
  <c r="Q12"/>
  <c r="A12"/>
  <c r="AF11"/>
  <c r="T11"/>
  <c r="U11" s="1"/>
  <c r="V11" s="1"/>
  <c r="W11" s="1"/>
  <c r="X11" s="1"/>
  <c r="Y11" s="1"/>
  <c r="Z11" s="1"/>
  <c r="AA11" s="1"/>
  <c r="AB11" s="1"/>
  <c r="AC11" s="1"/>
  <c r="AD11" s="1"/>
  <c r="AE11" s="1"/>
  <c r="Q11"/>
  <c r="A11"/>
  <c r="AF10"/>
  <c r="AG10" s="1"/>
  <c r="AG11" s="1"/>
  <c r="T10"/>
  <c r="U10" s="1"/>
  <c r="V10" s="1"/>
  <c r="W10" s="1"/>
  <c r="X10" s="1"/>
  <c r="Y10" s="1"/>
  <c r="Z10" s="1"/>
  <c r="AA10" s="1"/>
  <c r="AB10" s="1"/>
  <c r="AC10" s="1"/>
  <c r="AD10" s="1"/>
  <c r="AE10" s="1"/>
  <c r="Q10"/>
  <c r="J26" i="5"/>
  <c r="G24"/>
  <c r="E24"/>
  <c r="E31" s="1"/>
  <c r="AF21"/>
  <c r="T21"/>
  <c r="U21" s="1"/>
  <c r="V21" s="1"/>
  <c r="W21" s="1"/>
  <c r="X21" s="1"/>
  <c r="Y21" s="1"/>
  <c r="Z21" s="1"/>
  <c r="AA21" s="1"/>
  <c r="AB21" s="1"/>
  <c r="AC21" s="1"/>
  <c r="AD21" s="1"/>
  <c r="AE21" s="1"/>
  <c r="Q21"/>
  <c r="P21"/>
  <c r="R21" s="1"/>
  <c r="A21"/>
  <c r="AF20"/>
  <c r="T20"/>
  <c r="U20" s="1"/>
  <c r="V20" s="1"/>
  <c r="W20" s="1"/>
  <c r="X20" s="1"/>
  <c r="Y20" s="1"/>
  <c r="Z20" s="1"/>
  <c r="AA20" s="1"/>
  <c r="AB20" s="1"/>
  <c r="AC20" s="1"/>
  <c r="AD20" s="1"/>
  <c r="AE20" s="1"/>
  <c r="Q20"/>
  <c r="A20"/>
  <c r="AF19"/>
  <c r="T19"/>
  <c r="U19" s="1"/>
  <c r="V19" s="1"/>
  <c r="W19" s="1"/>
  <c r="X19" s="1"/>
  <c r="Y19" s="1"/>
  <c r="Z19" s="1"/>
  <c r="AA19" s="1"/>
  <c r="AB19" s="1"/>
  <c r="AC19" s="1"/>
  <c r="AD19" s="1"/>
  <c r="AE19" s="1"/>
  <c r="Q19"/>
  <c r="A19"/>
  <c r="AF18"/>
  <c r="T18"/>
  <c r="U18" s="1"/>
  <c r="V18" s="1"/>
  <c r="W18" s="1"/>
  <c r="X18" s="1"/>
  <c r="Y18" s="1"/>
  <c r="Z18" s="1"/>
  <c r="AA18" s="1"/>
  <c r="AB18" s="1"/>
  <c r="AC18" s="1"/>
  <c r="AD18" s="1"/>
  <c r="AE18" s="1"/>
  <c r="Q18"/>
  <c r="A18"/>
  <c r="AF17"/>
  <c r="T17"/>
  <c r="U17" s="1"/>
  <c r="V17" s="1"/>
  <c r="W17" s="1"/>
  <c r="X17" s="1"/>
  <c r="Y17" s="1"/>
  <c r="Z17" s="1"/>
  <c r="AA17" s="1"/>
  <c r="AB17" s="1"/>
  <c r="AC17" s="1"/>
  <c r="AD17" s="1"/>
  <c r="AE17" s="1"/>
  <c r="Q17"/>
  <c r="A17"/>
  <c r="AF16"/>
  <c r="T16"/>
  <c r="U16" s="1"/>
  <c r="V16" s="1"/>
  <c r="W16" s="1"/>
  <c r="X16" s="1"/>
  <c r="Y16" s="1"/>
  <c r="Z16" s="1"/>
  <c r="AA16" s="1"/>
  <c r="AB16" s="1"/>
  <c r="AC16" s="1"/>
  <c r="AD16" s="1"/>
  <c r="AE16" s="1"/>
  <c r="Q16"/>
  <c r="A16"/>
  <c r="AF15"/>
  <c r="T15"/>
  <c r="U15" s="1"/>
  <c r="V15" s="1"/>
  <c r="W15" s="1"/>
  <c r="X15" s="1"/>
  <c r="Y15" s="1"/>
  <c r="Z15" s="1"/>
  <c r="AA15" s="1"/>
  <c r="AB15" s="1"/>
  <c r="AC15" s="1"/>
  <c r="AD15" s="1"/>
  <c r="AE15" s="1"/>
  <c r="Q15"/>
  <c r="A15"/>
  <c r="AF14"/>
  <c r="T14"/>
  <c r="U14" s="1"/>
  <c r="V14" s="1"/>
  <c r="W14" s="1"/>
  <c r="X14" s="1"/>
  <c r="Y14" s="1"/>
  <c r="Z14" s="1"/>
  <c r="AA14" s="1"/>
  <c r="AB14" s="1"/>
  <c r="AC14" s="1"/>
  <c r="AD14" s="1"/>
  <c r="AE14" s="1"/>
  <c r="Q14"/>
  <c r="A14"/>
  <c r="AF13"/>
  <c r="T13"/>
  <c r="U13" s="1"/>
  <c r="V13" s="1"/>
  <c r="W13" s="1"/>
  <c r="X13" s="1"/>
  <c r="Y13" s="1"/>
  <c r="Z13" s="1"/>
  <c r="AA13" s="1"/>
  <c r="AB13" s="1"/>
  <c r="AC13" s="1"/>
  <c r="AD13" s="1"/>
  <c r="AE13" s="1"/>
  <c r="Q13"/>
  <c r="A13"/>
  <c r="AF12"/>
  <c r="T12"/>
  <c r="U12" s="1"/>
  <c r="V12" s="1"/>
  <c r="W12" s="1"/>
  <c r="X12" s="1"/>
  <c r="Y12" s="1"/>
  <c r="Z12" s="1"/>
  <c r="AA12" s="1"/>
  <c r="AB12" s="1"/>
  <c r="AC12" s="1"/>
  <c r="AD12" s="1"/>
  <c r="AE12" s="1"/>
  <c r="Q12"/>
  <c r="A12"/>
  <c r="AF11"/>
  <c r="T11"/>
  <c r="U11" s="1"/>
  <c r="V11" s="1"/>
  <c r="W11" s="1"/>
  <c r="X11" s="1"/>
  <c r="Y11" s="1"/>
  <c r="Z11" s="1"/>
  <c r="AA11" s="1"/>
  <c r="AB11" s="1"/>
  <c r="AC11" s="1"/>
  <c r="AD11" s="1"/>
  <c r="AE11" s="1"/>
  <c r="Q11"/>
  <c r="A11"/>
  <c r="AF10"/>
  <c r="AG10" s="1"/>
  <c r="AG11" s="1"/>
  <c r="T10"/>
  <c r="U10" s="1"/>
  <c r="V10" s="1"/>
  <c r="W10" s="1"/>
  <c r="X10" s="1"/>
  <c r="Y10" s="1"/>
  <c r="Z10" s="1"/>
  <c r="AA10" s="1"/>
  <c r="AB10" s="1"/>
  <c r="AC10" s="1"/>
  <c r="AD10" s="1"/>
  <c r="AE10" s="1"/>
  <c r="Q10"/>
  <c r="A11" i="4"/>
  <c r="A12"/>
  <c r="A13"/>
  <c r="A14"/>
  <c r="A15"/>
  <c r="A16"/>
  <c r="A17"/>
  <c r="A18"/>
  <c r="A19"/>
  <c r="A20"/>
  <c r="A21"/>
  <c r="AG12" i="6" l="1"/>
  <c r="P11"/>
  <c r="R11" s="1"/>
  <c r="E32"/>
  <c r="P10"/>
  <c r="R10" s="1"/>
  <c r="E30"/>
  <c r="I30" s="1"/>
  <c r="AG12" i="5"/>
  <c r="P11"/>
  <c r="E32"/>
  <c r="P10"/>
  <c r="R10" s="1"/>
  <c r="E30"/>
  <c r="I30" s="1"/>
  <c r="J26" i="4"/>
  <c r="Q21"/>
  <c r="Q20"/>
  <c r="Q19"/>
  <c r="Q18"/>
  <c r="Q17"/>
  <c r="Q16"/>
  <c r="Q15"/>
  <c r="Q14"/>
  <c r="Q13"/>
  <c r="Q10"/>
  <c r="Q11"/>
  <c r="Q12"/>
  <c r="AG13" i="6" l="1"/>
  <c r="P12"/>
  <c r="R12" s="1"/>
  <c r="AG13" i="5"/>
  <c r="P12"/>
  <c r="R12" s="1"/>
  <c r="R11"/>
  <c r="O27" i="2"/>
  <c r="Q26"/>
  <c r="E24" i="4"/>
  <c r="G24"/>
  <c r="E32" s="1"/>
  <c r="T11"/>
  <c r="U11" s="1"/>
  <c r="V11" s="1"/>
  <c r="W11" s="1"/>
  <c r="X11" s="1"/>
  <c r="Y11" s="1"/>
  <c r="Z11" s="1"/>
  <c r="AA11" s="1"/>
  <c r="AB11" s="1"/>
  <c r="AC11" s="1"/>
  <c r="AD11" s="1"/>
  <c r="AE11" s="1"/>
  <c r="AF10"/>
  <c r="AG10" s="1"/>
  <c r="AF20"/>
  <c r="AF18"/>
  <c r="AF14"/>
  <c r="AF12"/>
  <c r="AF13"/>
  <c r="AF15"/>
  <c r="AF17"/>
  <c r="AF19"/>
  <c r="AF21"/>
  <c r="T21"/>
  <c r="P21"/>
  <c r="R21" s="1"/>
  <c r="P20"/>
  <c r="R20" s="1"/>
  <c r="T19"/>
  <c r="U19" s="1"/>
  <c r="V19" s="1"/>
  <c r="W19" s="1"/>
  <c r="X19" s="1"/>
  <c r="Y19" s="1"/>
  <c r="Z19" s="1"/>
  <c r="AA19" s="1"/>
  <c r="AB19" s="1"/>
  <c r="AC19" s="1"/>
  <c r="AD19" s="1"/>
  <c r="AE19" s="1"/>
  <c r="P19"/>
  <c r="R19" s="1"/>
  <c r="P18"/>
  <c r="T17"/>
  <c r="U17" s="1"/>
  <c r="V17" s="1"/>
  <c r="T15"/>
  <c r="U15" s="1"/>
  <c r="V15" s="1"/>
  <c r="W15" s="1"/>
  <c r="X15" s="1"/>
  <c r="Y15" s="1"/>
  <c r="Z15" s="1"/>
  <c r="AA15" s="1"/>
  <c r="AB15" s="1"/>
  <c r="AC15" s="1"/>
  <c r="AD15" s="1"/>
  <c r="AE15" s="1"/>
  <c r="T13"/>
  <c r="U13" s="1"/>
  <c r="V13" s="1"/>
  <c r="W13" s="1"/>
  <c r="T12"/>
  <c r="U12" s="1"/>
  <c r="V12" s="1"/>
  <c r="W12" s="1"/>
  <c r="X12" s="1"/>
  <c r="Y12" s="1"/>
  <c r="Z12" s="1"/>
  <c r="AA12" s="1"/>
  <c r="AB12" s="1"/>
  <c r="AC12" s="1"/>
  <c r="AD12" s="1"/>
  <c r="AE12" s="1"/>
  <c r="T10"/>
  <c r="U10" s="1"/>
  <c r="V10" s="1"/>
  <c r="W10" s="1"/>
  <c r="X10" s="1"/>
  <c r="Y10" s="1"/>
  <c r="Z10" s="1"/>
  <c r="AA10" s="1"/>
  <c r="AB10" s="1"/>
  <c r="AC10" s="1"/>
  <c r="AD10" s="1"/>
  <c r="AE10" s="1"/>
  <c r="P27" i="2"/>
  <c r="P26"/>
  <c r="AG14" i="6" l="1"/>
  <c r="P13"/>
  <c r="R13" s="1"/>
  <c r="E31" i="4"/>
  <c r="E30"/>
  <c r="AG14" i="5"/>
  <c r="P13"/>
  <c r="R13" s="1"/>
  <c r="X13" i="4"/>
  <c r="Y13" s="1"/>
  <c r="Z13" s="1"/>
  <c r="AA13" s="1"/>
  <c r="AB13" s="1"/>
  <c r="AC13" s="1"/>
  <c r="AD13" s="1"/>
  <c r="AE13" s="1"/>
  <c r="Q27" i="2"/>
  <c r="T14" i="4"/>
  <c r="U14" s="1"/>
  <c r="V14" s="1"/>
  <c r="W14" s="1"/>
  <c r="X14" s="1"/>
  <c r="Y14" s="1"/>
  <c r="Z14" s="1"/>
  <c r="AA14" s="1"/>
  <c r="AB14" s="1"/>
  <c r="AC14" s="1"/>
  <c r="AD14" s="1"/>
  <c r="AE14" s="1"/>
  <c r="T16"/>
  <c r="U16" s="1"/>
  <c r="V16" s="1"/>
  <c r="W16" s="1"/>
  <c r="X16" s="1"/>
  <c r="Y16" s="1"/>
  <c r="Z16" s="1"/>
  <c r="AA16" s="1"/>
  <c r="AB16" s="1"/>
  <c r="AC16" s="1"/>
  <c r="AD16" s="1"/>
  <c r="AE16" s="1"/>
  <c r="W17"/>
  <c r="X17" s="1"/>
  <c r="Y17" s="1"/>
  <c r="Z17" s="1"/>
  <c r="AA17" s="1"/>
  <c r="AB17" s="1"/>
  <c r="AC17" s="1"/>
  <c r="AD17" s="1"/>
  <c r="AE17" s="1"/>
  <c r="T18"/>
  <c r="U18" s="1"/>
  <c r="V18" s="1"/>
  <c r="W18" s="1"/>
  <c r="X18" s="1"/>
  <c r="Y18" s="1"/>
  <c r="Z18" s="1"/>
  <c r="AA18" s="1"/>
  <c r="AB18" s="1"/>
  <c r="AC18" s="1"/>
  <c r="AD18" s="1"/>
  <c r="AE18" s="1"/>
  <c r="T20"/>
  <c r="U20" s="1"/>
  <c r="AF16"/>
  <c r="AF11"/>
  <c r="AG11" s="1"/>
  <c r="AG12" s="1"/>
  <c r="P10"/>
  <c r="R10" s="1"/>
  <c r="U21"/>
  <c r="V21" s="1"/>
  <c r="W21" s="1"/>
  <c r="X21" s="1"/>
  <c r="Y21" s="1"/>
  <c r="Z21" s="1"/>
  <c r="AA21" s="1"/>
  <c r="AB21" s="1"/>
  <c r="AC21" s="1"/>
  <c r="AD21" s="1"/>
  <c r="AE21" s="1"/>
  <c r="AG15" i="6" l="1"/>
  <c r="P14"/>
  <c r="R14" s="1"/>
  <c r="AG15" i="5"/>
  <c r="P14"/>
  <c r="R14" s="1"/>
  <c r="V20" i="4"/>
  <c r="W20" s="1"/>
  <c r="X20" s="1"/>
  <c r="Y20" s="1"/>
  <c r="Z20" s="1"/>
  <c r="AA20" s="1"/>
  <c r="AB20" s="1"/>
  <c r="AC20" s="1"/>
  <c r="AD20" s="1"/>
  <c r="AE20" s="1"/>
  <c r="I30"/>
  <c r="AG13"/>
  <c r="P11"/>
  <c r="R11" s="1"/>
  <c r="AG16" i="6" l="1"/>
  <c r="P15"/>
  <c r="R15" s="1"/>
  <c r="AG16" i="5"/>
  <c r="P15"/>
  <c r="R15" s="1"/>
  <c r="AG14" i="4"/>
  <c r="P13"/>
  <c r="P12"/>
  <c r="AG17" i="6" l="1"/>
  <c r="P16"/>
  <c r="R16" s="1"/>
  <c r="AG17" i="5"/>
  <c r="P16"/>
  <c r="R16" s="1"/>
  <c r="AG15" i="4"/>
  <c r="P14"/>
  <c r="R14" s="1"/>
  <c r="R12"/>
  <c r="R13"/>
  <c r="AG18" i="6" l="1"/>
  <c r="P17"/>
  <c r="R17" s="1"/>
  <c r="AG18" i="5"/>
  <c r="P17"/>
  <c r="AG16" i="4"/>
  <c r="P15"/>
  <c r="R15" s="1"/>
  <c r="AG19" i="6" l="1"/>
  <c r="P18"/>
  <c r="R18" s="1"/>
  <c r="AG19" i="5"/>
  <c r="P18"/>
  <c r="R17"/>
  <c r="R18"/>
  <c r="AG17" i="4"/>
  <c r="P16"/>
  <c r="R16" s="1"/>
  <c r="AG20" i="6" l="1"/>
  <c r="P19"/>
  <c r="R19" s="1"/>
  <c r="AG20" i="5"/>
  <c r="P19"/>
  <c r="R19" s="1"/>
  <c r="AG18" i="4"/>
  <c r="AG19" s="1"/>
  <c r="AG20" s="1"/>
  <c r="AG21" s="1"/>
  <c r="P17"/>
  <c r="H30"/>
  <c r="AG21" i="6" l="1"/>
  <c r="P20"/>
  <c r="R20" s="1"/>
  <c r="H30"/>
  <c r="R17" i="4"/>
  <c r="R18"/>
  <c r="AG21" i="5"/>
  <c r="P20"/>
  <c r="R20" s="1"/>
  <c r="H30"/>
  <c r="I24" i="4"/>
  <c r="J27" s="1"/>
  <c r="J30"/>
  <c r="J30" i="6" l="1"/>
  <c r="I24"/>
  <c r="J27" s="1"/>
  <c r="J30" i="5"/>
  <c r="I24"/>
  <c r="J27" s="1"/>
</calcChain>
</file>

<file path=xl/comments1.xml><?xml version="1.0" encoding="utf-8"?>
<comments xmlns="http://schemas.openxmlformats.org/spreadsheetml/2006/main">
  <authors>
    <author>jschumacher</author>
  </authors>
  <commentList>
    <comment ref="A4" authorId="0">
      <text>
        <r>
          <rPr>
            <sz val="14"/>
            <color indexed="81"/>
            <rFont val="Arial"/>
            <family val="2"/>
          </rPr>
          <t>Enter your expected rate of return for the year.</t>
        </r>
      </text>
    </comment>
    <comment ref="A13" authorId="0">
      <text>
        <r>
          <rPr>
            <sz val="14"/>
            <color indexed="81"/>
            <rFont val="Arial"/>
            <family val="2"/>
          </rPr>
          <t>Enter your goal here.  For example: "car purchase"</t>
        </r>
      </text>
    </comment>
    <comment ref="A17" authorId="0">
      <text>
        <r>
          <rPr>
            <sz val="14"/>
            <color indexed="81"/>
            <rFont val="Arial"/>
            <family val="2"/>
          </rPr>
          <t>Select (in the blue cells) the month and year from the drop down menus that you intend to withdraw money to make a purchase.  An example could be August of 2012 for a student intending to use the money for tuition.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sz val="14"/>
            <color indexed="81"/>
            <rFont val="Arial"/>
            <family val="2"/>
          </rPr>
          <t xml:space="preserve">Enter (in the blue cell) the rate of return that you expect to receive on your account.  Here are some recent average annual returns for several common types of investments.
</t>
        </r>
        <r>
          <rPr>
            <u/>
            <sz val="14"/>
            <color indexed="81"/>
            <rFont val="Arial"/>
            <family val="2"/>
          </rPr>
          <t>Investment                                       Average Rate of Return (2003-2007)</t>
        </r>
        <r>
          <rPr>
            <sz val="14"/>
            <color indexed="81"/>
            <rFont val="Arial"/>
            <family val="2"/>
          </rPr>
          <t xml:space="preserve">
Passbook Savings Account or
6 Month Certificates of Deposit                                        3.25%
Series EE Savings Bonds                                                 3.52%
Corporate Bonds                                                                 5.53%
S&amp;P 500 (stock market index)                                         13.15%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jschumacher</author>
    <author>Schumacher, Joel</author>
  </authors>
  <commentList>
    <comment ref="A4" authorId="0">
      <text>
        <r>
          <rPr>
            <sz val="14"/>
            <color indexed="81"/>
            <rFont val="Arial"/>
            <family val="2"/>
          </rPr>
          <t>Type in your goal:  For example: Car Purchase</t>
        </r>
      </text>
    </comment>
    <comment ref="A5" authorId="0">
      <text>
        <r>
          <rPr>
            <sz val="14"/>
            <color indexed="81"/>
            <rFont val="Arial"/>
            <family val="2"/>
          </rPr>
          <t>Select (in the blue cells) the month and year from the drop down menus that you intend to withdraw money to make a purchase.  An example could be August of 2012 for a student intending to use the money for tuition.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sz val="14"/>
            <color indexed="81"/>
            <rFont val="Arial"/>
            <family val="2"/>
          </rPr>
          <t>Enter the annual rate of return you expect for each year.</t>
        </r>
      </text>
    </comment>
    <comment ref="B10" authorId="1">
      <text>
        <r>
          <rPr>
            <sz val="8"/>
            <color indexed="81"/>
            <rFont val="Tahoma"/>
            <family val="2"/>
          </rPr>
          <t xml:space="preserve">The rates currently entered are the annual average rate for 6 month CD's from 1999 to 2009.
</t>
        </r>
      </text>
    </comment>
    <comment ref="D10" authorId="1">
      <text>
        <r>
          <rPr>
            <b/>
            <sz val="12"/>
            <color indexed="81"/>
            <rFont val="Tahoma"/>
            <family val="2"/>
          </rPr>
          <t>Enter the amount you plan to deposit for each month.</t>
        </r>
      </text>
    </comment>
  </commentList>
</comments>
</file>

<file path=xl/comments3.xml><?xml version="1.0" encoding="utf-8"?>
<comments xmlns="http://schemas.openxmlformats.org/spreadsheetml/2006/main">
  <authors>
    <author>jschumacher</author>
    <author>Schumacher, Joel</author>
  </authors>
  <commentList>
    <comment ref="A4" authorId="0">
      <text>
        <r>
          <rPr>
            <sz val="14"/>
            <color indexed="81"/>
            <rFont val="Arial"/>
            <family val="2"/>
          </rPr>
          <t>Type in your goal:  For example: Car Purchase</t>
        </r>
      </text>
    </comment>
    <comment ref="A5" authorId="0">
      <text>
        <r>
          <rPr>
            <sz val="14"/>
            <color indexed="81"/>
            <rFont val="Arial"/>
            <family val="2"/>
          </rPr>
          <t>Select (in the blue cells) the month and year from the drop down menus that you intend to withdraw money to make a purchase.  An example could be August of 2012 for a student intending to use the money for tuition.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sz val="14"/>
            <color indexed="81"/>
            <rFont val="Arial"/>
            <family val="2"/>
          </rPr>
          <t>Enter the annual rate of return you expect for each year.</t>
        </r>
      </text>
    </comment>
    <comment ref="B10" authorId="1">
      <text>
        <r>
          <rPr>
            <sz val="8"/>
            <color indexed="81"/>
            <rFont val="Tahoma"/>
            <family val="2"/>
          </rPr>
          <t xml:space="preserve">The interest rates currently entered are annual averages for corporate bonds (rated Aaa) from 2000 to 2010.  Please adjust the rates to match your expected investment returns.
</t>
        </r>
      </text>
    </comment>
    <comment ref="D10" authorId="1">
      <text>
        <r>
          <rPr>
            <b/>
            <sz val="12"/>
            <color indexed="81"/>
            <rFont val="Tahoma"/>
            <family val="2"/>
          </rPr>
          <t>Enter the amount you plan to deposit for each month.</t>
        </r>
      </text>
    </comment>
  </commentList>
</comments>
</file>

<file path=xl/comments4.xml><?xml version="1.0" encoding="utf-8"?>
<comments xmlns="http://schemas.openxmlformats.org/spreadsheetml/2006/main">
  <authors>
    <author>jschumacher</author>
    <author>Schumacher, Joel</author>
  </authors>
  <commentList>
    <comment ref="A4" authorId="0">
      <text>
        <r>
          <rPr>
            <sz val="14"/>
            <color indexed="81"/>
            <rFont val="Arial"/>
            <family val="2"/>
          </rPr>
          <t>Type in your goal:  For example: Car Purchase</t>
        </r>
      </text>
    </comment>
    <comment ref="A5" authorId="0">
      <text>
        <r>
          <rPr>
            <sz val="14"/>
            <color indexed="81"/>
            <rFont val="Arial"/>
            <family val="2"/>
          </rPr>
          <t>Select (in the blue cells) the month and year from the drop down menus that you intend to withdraw money to make a purchase.  An example could be August of 2012 for a student intending to use the money for tuition.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sz val="14"/>
            <color indexed="81"/>
            <rFont val="Arial"/>
            <family val="2"/>
          </rPr>
          <t>Enter the annual rate of return you expect for each year.</t>
        </r>
      </text>
    </comment>
    <comment ref="D10" authorId="1">
      <text>
        <r>
          <rPr>
            <b/>
            <sz val="12"/>
            <color indexed="81"/>
            <rFont val="Tahoma"/>
            <family val="2"/>
          </rPr>
          <t>Enter the amount you plan to deposit for each month.</t>
        </r>
      </text>
    </comment>
  </commentList>
</comments>
</file>

<file path=xl/sharedStrings.xml><?xml version="1.0" encoding="utf-8"?>
<sst xmlns="http://schemas.openxmlformats.org/spreadsheetml/2006/main" count="252" uniqueCount="62">
  <si>
    <t>Help</t>
  </si>
  <si>
    <t>Car Purchase</t>
  </si>
  <si>
    <t>Date of Goal</t>
  </si>
  <si>
    <t>June</t>
  </si>
  <si>
    <t xml:space="preserve">  This person wants to buy a car in June of 2016.</t>
  </si>
  <si>
    <t>Rate of Return</t>
  </si>
  <si>
    <t>Year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</si>
  <si>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</si>
  <si>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</si>
  <si>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</si>
  <si>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</si>
  <si>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</si>
  <si>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</si>
  <si>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</si>
  <si>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</si>
  <si>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</si>
  <si>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</si>
  <si>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</si>
  <si>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12/31 value</t>
  </si>
  <si>
    <t>Enter deposits by month and year:</t>
  </si>
  <si>
    <t>Current Year</t>
  </si>
  <si>
    <t>End</t>
  </si>
  <si>
    <t>Deposits</t>
  </si>
  <si>
    <t>Balance</t>
  </si>
  <si>
    <t xml:space="preserve">is </t>
  </si>
  <si>
    <t>S&amp;P 500</t>
  </si>
  <si>
    <t>5 year averages (2003-2007)</t>
  </si>
  <si>
    <t>College Tuition</t>
  </si>
  <si>
    <t>EE Savings Bonds</t>
  </si>
  <si>
    <t>Computer</t>
  </si>
  <si>
    <t>Corporate Bonds</t>
  </si>
  <si>
    <t>Other Goal</t>
  </si>
  <si>
    <r>
      <t>When you s</t>
    </r>
    <r>
      <rPr>
        <sz val="10"/>
        <color indexed="8"/>
        <rFont val="Arial"/>
        <family val="2"/>
      </rPr>
      <t>ee a green</t>
    </r>
    <r>
      <rPr>
        <sz val="10"/>
        <rFont val="Arial"/>
        <family val="2"/>
      </rPr>
      <t xml:space="preserve"> help menu place your cursor over this cell and additional instructions will appear. For example:</t>
    </r>
  </si>
  <si>
    <r>
      <t>When you se</t>
    </r>
    <r>
      <rPr>
        <sz val="10"/>
        <color indexed="8"/>
        <rFont val="Arial"/>
        <family val="2"/>
      </rPr>
      <t xml:space="preserve">e a </t>
    </r>
    <r>
      <rPr>
        <sz val="10"/>
        <rFont val="Arial"/>
        <family val="2"/>
      </rPr>
      <t>shaded area this is a cell that you need to fill in. For example:</t>
    </r>
  </si>
  <si>
    <t>The next four steps explain how to fill in the shaded cells.</t>
  </si>
  <si>
    <t>6 Month CD's</t>
  </si>
  <si>
    <t>MP3 Player</t>
  </si>
  <si>
    <r>
      <t>Finally</t>
    </r>
    <r>
      <rPr>
        <sz val="10"/>
        <rFont val="Arial"/>
        <family val="2"/>
      </rPr>
      <t xml:space="preserve">: Enter the  </t>
    </r>
    <r>
      <rPr>
        <b/>
        <sz val="10"/>
        <rFont val="Arial"/>
        <family val="2"/>
      </rPr>
      <t>amount</t>
    </r>
    <r>
      <rPr>
        <sz val="10"/>
        <rFont val="Arial"/>
        <family val="2"/>
      </rPr>
      <t xml:space="preserve"> of each deposit you plan make in the appropriate  </t>
    </r>
    <r>
      <rPr>
        <b/>
        <sz val="10"/>
        <rFont val="Arial"/>
        <family val="2"/>
      </rPr>
      <t>month</t>
    </r>
    <r>
      <rPr>
        <sz val="10"/>
        <rFont val="Arial"/>
        <family val="2"/>
      </rPr>
      <t xml:space="preserve">  and </t>
    </r>
    <r>
      <rPr>
        <b/>
        <sz val="10"/>
        <rFont val="Arial"/>
        <family val="2"/>
      </rPr>
      <t xml:space="preserve">year </t>
    </r>
    <r>
      <rPr>
        <sz val="10"/>
        <rFont val="Arial"/>
        <family val="2"/>
      </rPr>
      <t xml:space="preserve"> in the table. For example:</t>
    </r>
  </si>
  <si>
    <t>Current</t>
  </si>
  <si>
    <t>Total Deposits</t>
  </si>
  <si>
    <t>Total Interest</t>
  </si>
  <si>
    <t>Your balance on June 30th, 2016 is $3,890.</t>
  </si>
  <si>
    <t>http://www.federalreserve.gov/releases/H15/data/Annual/H15_AAA_NA.txt</t>
  </si>
  <si>
    <t>http://www.federalreserve.gov/releases/h15/data/Annual/H15_CD_M6.txt</t>
  </si>
  <si>
    <t>http://www.ibonds.info/rates.html</t>
  </si>
  <si>
    <t>in</t>
  </si>
  <si>
    <t>of</t>
  </si>
  <si>
    <t xml:space="preserve">  This person invested in a Mutual Fund with historical earnings of 5.53% annually.</t>
  </si>
  <si>
    <t>Return</t>
  </si>
  <si>
    <t xml:space="preserve">Your balance   </t>
  </si>
  <si>
    <t>Your balance</t>
  </si>
  <si>
    <t>Tuition</t>
  </si>
  <si>
    <t>Investment Goal</t>
  </si>
  <si>
    <t>Earnings</t>
  </si>
  <si>
    <t>Total Earnings</t>
  </si>
  <si>
    <r>
      <t>First</t>
    </r>
    <r>
      <rPr>
        <sz val="10"/>
        <rFont val="Arial"/>
        <family val="2"/>
      </rPr>
      <t>: Enter your  investment goal.  For example:</t>
    </r>
  </si>
  <si>
    <t xml:space="preserve">  This person's goal is to buy a car.</t>
  </si>
  <si>
    <r>
      <t>Second</t>
    </r>
    <r>
      <rPr>
        <sz val="10"/>
        <rFont val="Arial"/>
        <family val="2"/>
      </rPr>
      <t xml:space="preserve">: Enter the  </t>
    </r>
    <r>
      <rPr>
        <b/>
        <sz val="10"/>
        <rFont val="Arial"/>
        <family val="2"/>
      </rPr>
      <t xml:space="preserve">month </t>
    </r>
    <r>
      <rPr>
        <sz val="10"/>
        <rFont val="Arial"/>
        <family val="2"/>
      </rPr>
      <t xml:space="preserve"> and</t>
    </r>
    <r>
      <rPr>
        <b/>
        <sz val="10"/>
        <rFont val="Arial"/>
        <family val="2"/>
      </rPr>
      <t xml:space="preserve"> year</t>
    </r>
    <r>
      <rPr>
        <sz val="10"/>
        <rFont val="Arial"/>
        <family val="2"/>
      </rPr>
      <t xml:space="preserve">  in which you want to achive your goal. For example:</t>
    </r>
  </si>
  <si>
    <r>
      <t>Third</t>
    </r>
    <r>
      <rPr>
        <sz val="10"/>
        <rFont val="Arial"/>
        <family val="2"/>
      </rPr>
      <t xml:space="preserve">: Enter the  </t>
    </r>
    <r>
      <rPr>
        <b/>
        <sz val="10"/>
        <rFont val="Arial"/>
        <family val="2"/>
      </rPr>
      <t>rate of return</t>
    </r>
    <r>
      <rPr>
        <sz val="10"/>
        <rFont val="Arial"/>
        <family val="2"/>
      </rPr>
      <t xml:space="preserve">  you expect your account to earn each year.  For example:</t>
    </r>
  </si>
  <si>
    <t xml:space="preserve">          This person has $3,890.</t>
  </si>
  <si>
    <t xml:space="preserve">Now it's time to see how much progress you have made toward your goal.  </t>
  </si>
  <si>
    <r>
      <t>The Investment Tracker</t>
    </r>
    <r>
      <rPr>
        <sz val="12"/>
        <rFont val="Arial"/>
        <family val="2"/>
      </rPr>
      <t xml:space="preserve"> is designed to help you determine if you are investing enough to meet your goals.  Here is how the programs works.</t>
    </r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</si>
</sst>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2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16"/>
      <color indexed="12"/>
      <name val="Arial"/>
      <family val="2"/>
    </font>
    <font>
      <u/>
      <sz val="2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1"/>
      <name val="Arial"/>
      <family val="2"/>
    </font>
    <font>
      <u/>
      <sz val="14"/>
      <color indexed="8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theme="0"/>
      <name val="Arial"/>
      <family val="2"/>
    </font>
    <font>
      <b/>
      <sz val="12"/>
      <color indexed="81"/>
      <name val="Tahoma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3" borderId="0" xfId="0" applyFont="1" applyFill="1"/>
    <xf numFmtId="0" fontId="1" fillId="2" borderId="0" xfId="0" applyFont="1" applyFill="1"/>
    <xf numFmtId="0" fontId="4" fillId="0" borderId="1" xfId="0" applyFont="1" applyBorder="1"/>
    <xf numFmtId="0" fontId="4" fillId="0" borderId="0" xfId="0" applyFont="1"/>
    <xf numFmtId="0" fontId="0" fillId="0" borderId="1" xfId="0" applyBorder="1" applyAlignment="1">
      <alignment horizontal="center"/>
    </xf>
    <xf numFmtId="4" fontId="0" fillId="4" borderId="1" xfId="0" applyNumberFormat="1" applyFill="1" applyBorder="1"/>
    <xf numFmtId="0" fontId="4" fillId="2" borderId="0" xfId="0" applyFont="1" applyFill="1"/>
    <xf numFmtId="0" fontId="0" fillId="2" borderId="2" xfId="0" applyFill="1" applyBorder="1" applyAlignment="1">
      <alignment horizontal="center"/>
    </xf>
    <xf numFmtId="16" fontId="5" fillId="2" borderId="2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2" borderId="3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6" fontId="5" fillId="4" borderId="1" xfId="0" applyNumberFormat="1" applyFont="1" applyFill="1" applyBorder="1"/>
    <xf numFmtId="8" fontId="5" fillId="2" borderId="1" xfId="0" applyNumberFormat="1" applyFont="1" applyFill="1" applyBorder="1"/>
    <xf numFmtId="6" fontId="5" fillId="2" borderId="1" xfId="0" applyNumberFormat="1" applyFont="1" applyFill="1" applyBorder="1"/>
    <xf numFmtId="14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" fontId="8" fillId="2" borderId="6" xfId="0" applyNumberFormat="1" applyFont="1" applyFill="1" applyBorder="1" applyAlignment="1">
      <alignment horizontal="center"/>
    </xf>
    <xf numFmtId="4" fontId="0" fillId="2" borderId="0" xfId="0" applyNumberFormat="1" applyFill="1"/>
    <xf numFmtId="0" fontId="3" fillId="2" borderId="0" xfId="1" applyFill="1" applyAlignment="1" applyProtection="1"/>
    <xf numFmtId="3" fontId="0" fillId="2" borderId="0" xfId="0" applyNumberFormat="1" applyFill="1"/>
    <xf numFmtId="10" fontId="0" fillId="2" borderId="0" xfId="0" applyNumberFormat="1" applyFill="1"/>
    <xf numFmtId="0" fontId="9" fillId="2" borderId="0" xfId="0" applyFont="1" applyFill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/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0" xfId="1" applyAlignment="1" applyProtection="1"/>
    <xf numFmtId="8" fontId="0" fillId="2" borderId="0" xfId="0" applyNumberFormat="1" applyFill="1"/>
    <xf numFmtId="0" fontId="12" fillId="2" borderId="0" xfId="0" applyFont="1" applyFill="1"/>
    <xf numFmtId="0" fontId="13" fillId="2" borderId="0" xfId="1" applyFont="1" applyFill="1" applyAlignment="1" applyProtection="1"/>
    <xf numFmtId="0" fontId="14" fillId="2" borderId="0" xfId="0" applyFont="1" applyFill="1"/>
    <xf numFmtId="16" fontId="5" fillId="2" borderId="0" xfId="0" applyNumberFormat="1" applyFont="1" applyFill="1" applyBorder="1" applyAlignment="1">
      <alignment horizontal="center"/>
    </xf>
    <xf numFmtId="164" fontId="0" fillId="2" borderId="0" xfId="0" applyNumberFormat="1" applyFill="1"/>
    <xf numFmtId="6" fontId="0" fillId="2" borderId="0" xfId="0" applyNumberFormat="1" applyFill="1"/>
    <xf numFmtId="0" fontId="15" fillId="2" borderId="0" xfId="0" applyFont="1" applyFill="1"/>
    <xf numFmtId="0" fontId="17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21" fillId="2" borderId="0" xfId="0" applyFont="1" applyFill="1"/>
    <xf numFmtId="6" fontId="5" fillId="2" borderId="1" xfId="0" applyNumberFormat="1" applyFont="1" applyFill="1" applyBorder="1" applyAlignment="1">
      <alignment horizontal="right"/>
    </xf>
    <xf numFmtId="0" fontId="22" fillId="2" borderId="0" xfId="0" applyFont="1" applyFill="1"/>
    <xf numFmtId="10" fontId="8" fillId="5" borderId="1" xfId="0" applyNumberFormat="1" applyFont="1" applyFill="1" applyBorder="1" applyAlignment="1">
      <alignment horizontal="center"/>
    </xf>
    <xf numFmtId="0" fontId="17" fillId="5" borderId="3" xfId="0" applyFont="1" applyFill="1" applyBorder="1"/>
    <xf numFmtId="164" fontId="4" fillId="5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10" fontId="4" fillId="5" borderId="1" xfId="0" applyNumberFormat="1" applyFont="1" applyFill="1" applyBorder="1" applyAlignment="1"/>
    <xf numFmtId="0" fontId="0" fillId="2" borderId="8" xfId="0" applyFill="1" applyBorder="1"/>
    <xf numFmtId="0" fontId="17" fillId="2" borderId="1" xfId="0" applyFont="1" applyFill="1" applyBorder="1" applyAlignment="1"/>
    <xf numFmtId="0" fontId="0" fillId="0" borderId="1" xfId="0" applyBorder="1" applyAlignment="1"/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6" fontId="7" fillId="5" borderId="5" xfId="0" applyNumberFormat="1" applyFont="1" applyFill="1" applyBorder="1" applyAlignment="1">
      <alignment horizontal="right"/>
    </xf>
    <xf numFmtId="6" fontId="17" fillId="5" borderId="6" xfId="0" applyNumberFormat="1" applyFont="1" applyFill="1" applyBorder="1" applyAlignment="1">
      <alignment horizontal="right"/>
    </xf>
    <xf numFmtId="6" fontId="17" fillId="5" borderId="7" xfId="0" applyNumberFormat="1" applyFont="1" applyFill="1" applyBorder="1" applyAlignment="1">
      <alignment horizontal="right"/>
    </xf>
    <xf numFmtId="0" fontId="16" fillId="2" borderId="5" xfId="0" applyFont="1" applyFill="1" applyBorder="1" applyAlignment="1">
      <alignment horizontal="left"/>
    </xf>
    <xf numFmtId="0" fontId="0" fillId="0" borderId="6" xfId="0" applyBorder="1" applyAlignment="1"/>
    <xf numFmtId="164" fontId="7" fillId="2" borderId="6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center"/>
    </xf>
    <xf numFmtId="164" fontId="0" fillId="0" borderId="6" xfId="0" applyNumberFormat="1" applyBorder="1" applyAlignment="1"/>
    <xf numFmtId="164" fontId="0" fillId="0" borderId="7" xfId="0" applyNumberFormat="1" applyBorder="1" applyAlignment="1"/>
    <xf numFmtId="14" fontId="17" fillId="5" borderId="5" xfId="0" applyNumberFormat="1" applyFont="1" applyFill="1" applyBorder="1" applyAlignment="1">
      <alignment horizontal="right"/>
    </xf>
    <xf numFmtId="0" fontId="17" fillId="5" borderId="7" xfId="0" applyFont="1" applyFill="1" applyBorder="1" applyAlignment="1"/>
    <xf numFmtId="0" fontId="0" fillId="0" borderId="7" xfId="0" applyBorder="1" applyAlignment="1">
      <alignment horizontal="right"/>
    </xf>
    <xf numFmtId="0" fontId="7" fillId="2" borderId="1" xfId="0" applyFont="1" applyFill="1" applyBorder="1" applyAlignment="1"/>
    <xf numFmtId="0" fontId="8" fillId="0" borderId="1" xfId="0" applyFont="1" applyBorder="1" applyAlignment="1"/>
    <xf numFmtId="0" fontId="24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6FFFF"/>
      <color rgb="FF00FFCC"/>
      <color rgb="FF99FFCC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11</xdr:row>
      <xdr:rowOff>133350</xdr:rowOff>
    </xdr:from>
    <xdr:to>
      <xdr:col>4</xdr:col>
      <xdr:colOff>57150</xdr:colOff>
      <xdr:row>13</xdr:row>
      <xdr:rowOff>38100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3028950" y="2009775"/>
          <a:ext cx="571500" cy="276225"/>
        </a:xfrm>
        <a:prstGeom prst="leftArrow">
          <a:avLst>
            <a:gd name="adj1" fmla="val 50000"/>
            <a:gd name="adj2" fmla="val 51724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4</xdr:col>
      <xdr:colOff>66675</xdr:colOff>
      <xdr:row>15</xdr:row>
      <xdr:rowOff>142875</xdr:rowOff>
    </xdr:from>
    <xdr:to>
      <xdr:col>5</xdr:col>
      <xdr:colOff>28575</xdr:colOff>
      <xdr:row>17</xdr:row>
      <xdr:rowOff>47625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3609975" y="3409950"/>
          <a:ext cx="514350" cy="276225"/>
        </a:xfrm>
        <a:prstGeom prst="leftArrow">
          <a:avLst>
            <a:gd name="adj1" fmla="val 50000"/>
            <a:gd name="adj2" fmla="val 46552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3</xdr:col>
      <xdr:colOff>57150</xdr:colOff>
      <xdr:row>19</xdr:row>
      <xdr:rowOff>133350</xdr:rowOff>
    </xdr:from>
    <xdr:to>
      <xdr:col>4</xdr:col>
      <xdr:colOff>19050</xdr:colOff>
      <xdr:row>21</xdr:row>
      <xdr:rowOff>38100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2990850" y="4143375"/>
          <a:ext cx="571500" cy="276225"/>
        </a:xfrm>
        <a:prstGeom prst="leftArrow">
          <a:avLst>
            <a:gd name="adj1" fmla="val 50000"/>
            <a:gd name="adj2" fmla="val 51724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3</xdr:col>
      <xdr:colOff>428625</xdr:colOff>
      <xdr:row>29</xdr:row>
      <xdr:rowOff>76200</xdr:rowOff>
    </xdr:from>
    <xdr:to>
      <xdr:col>4</xdr:col>
      <xdr:colOff>285750</xdr:colOff>
      <xdr:row>31</xdr:row>
      <xdr:rowOff>85725</xdr:rowOff>
    </xdr:to>
    <xdr:sp macro="" textlink="">
      <xdr:nvSpPr>
        <xdr:cNvPr id="2054" name="AutoShape 6"/>
        <xdr:cNvSpPr>
          <a:spLocks noChangeArrowheads="1"/>
        </xdr:cNvSpPr>
      </xdr:nvSpPr>
      <xdr:spPr bwMode="auto">
        <a:xfrm>
          <a:off x="3362325" y="5848350"/>
          <a:ext cx="466725" cy="333375"/>
        </a:xfrm>
        <a:prstGeom prst="leftArrow">
          <a:avLst>
            <a:gd name="adj1" fmla="val 50000"/>
            <a:gd name="adj2" fmla="val 35000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487073</xdr:colOff>
      <xdr:row>0</xdr:row>
      <xdr:rowOff>83127</xdr:rowOff>
    </xdr:from>
    <xdr:to>
      <xdr:col>17</xdr:col>
      <xdr:colOff>151534</xdr:colOff>
      <xdr:row>5</xdr:row>
      <xdr:rowOff>64942</xdr:rowOff>
    </xdr:to>
    <xdr:sp macro="" textlink="">
      <xdr:nvSpPr>
        <xdr:cNvPr id="5172" name="WordArt 52"/>
        <xdr:cNvSpPr>
          <a:spLocks noChangeArrowheads="1" noChangeShapeType="1" noTextEdit="1"/>
        </xdr:cNvSpPr>
      </xdr:nvSpPr>
      <xdr:spPr bwMode="auto">
        <a:xfrm>
          <a:off x="4394488" y="83127"/>
          <a:ext cx="7241165" cy="110749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99CC00">
                      <a:gamma/>
                      <a:shade val="46275"/>
                      <a:invGamma/>
                    </a:srgbClr>
                  </a:gs>
                  <a:gs pos="100000">
                    <a:srgbClr val="99CC00"/>
                  </a:gs>
                </a:gsLst>
                <a:lin ang="18900000" scaled="1"/>
              </a:gradFill>
              <a:effectLst/>
              <a:latin typeface="Arial Black"/>
            </a:rPr>
            <a:t>Investment Tracker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487073</xdr:colOff>
      <xdr:row>0</xdr:row>
      <xdr:rowOff>83127</xdr:rowOff>
    </xdr:from>
    <xdr:to>
      <xdr:col>17</xdr:col>
      <xdr:colOff>151534</xdr:colOff>
      <xdr:row>5</xdr:row>
      <xdr:rowOff>64942</xdr:rowOff>
    </xdr:to>
    <xdr:sp macro="" textlink="">
      <xdr:nvSpPr>
        <xdr:cNvPr id="2" name="WordArt 52"/>
        <xdr:cNvSpPr>
          <a:spLocks noChangeArrowheads="1" noChangeShapeType="1" noTextEdit="1"/>
        </xdr:cNvSpPr>
      </xdr:nvSpPr>
      <xdr:spPr bwMode="auto">
        <a:xfrm>
          <a:off x="4392323" y="83127"/>
          <a:ext cx="7246361" cy="110576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99CC00">
                      <a:gamma/>
                      <a:shade val="46275"/>
                      <a:invGamma/>
                    </a:srgbClr>
                  </a:gs>
                  <a:gs pos="100000">
                    <a:srgbClr val="99CC00"/>
                  </a:gs>
                </a:gsLst>
                <a:lin ang="18900000" scaled="1"/>
              </a:gradFill>
              <a:effectLst/>
              <a:latin typeface="Arial Black"/>
            </a:rPr>
            <a:t>Investment Tracker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487073</xdr:colOff>
      <xdr:row>0</xdr:row>
      <xdr:rowOff>83127</xdr:rowOff>
    </xdr:from>
    <xdr:to>
      <xdr:col>17</xdr:col>
      <xdr:colOff>151534</xdr:colOff>
      <xdr:row>5</xdr:row>
      <xdr:rowOff>64942</xdr:rowOff>
    </xdr:to>
    <xdr:sp macro="" textlink="">
      <xdr:nvSpPr>
        <xdr:cNvPr id="2" name="WordArt 52"/>
        <xdr:cNvSpPr>
          <a:spLocks noChangeArrowheads="1" noChangeShapeType="1" noTextEdit="1"/>
        </xdr:cNvSpPr>
      </xdr:nvSpPr>
      <xdr:spPr bwMode="auto">
        <a:xfrm>
          <a:off x="4392323" y="83127"/>
          <a:ext cx="7246361" cy="110576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99CC00">
                      <a:gamma/>
                      <a:shade val="46275"/>
                      <a:invGamma/>
                    </a:srgbClr>
                  </a:gs>
                  <a:gs pos="100000">
                    <a:srgbClr val="99CC00"/>
                  </a:gs>
                </a:gsLst>
                <a:lin ang="18900000" scaled="1"/>
              </a:gradFill>
              <a:effectLst/>
              <a:latin typeface="Arial Black"/>
            </a:rPr>
            <a:t>Investment Tracker</a:t>
          </a:r>
        </a:p>
      </xdr:txBody>
    </xdr:sp>
    <xdr:clientData/>
  </xdr:twoCellAnchor>
  <xdr:twoCellAnchor>
    <xdr:from>
      <xdr:col>6</xdr:col>
      <xdr:colOff>487073</xdr:colOff>
      <xdr:row>0</xdr:row>
      <xdr:rowOff>83127</xdr:rowOff>
    </xdr:from>
    <xdr:to>
      <xdr:col>17</xdr:col>
      <xdr:colOff>151534</xdr:colOff>
      <xdr:row>5</xdr:row>
      <xdr:rowOff>64942</xdr:rowOff>
    </xdr:to>
    <xdr:sp macro="" textlink="">
      <xdr:nvSpPr>
        <xdr:cNvPr id="3" name="WordArt 52"/>
        <xdr:cNvSpPr>
          <a:spLocks noChangeArrowheads="1" noChangeShapeType="1" noTextEdit="1"/>
        </xdr:cNvSpPr>
      </xdr:nvSpPr>
      <xdr:spPr bwMode="auto">
        <a:xfrm>
          <a:off x="4135148" y="83127"/>
          <a:ext cx="6712961" cy="89621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99CC00">
                      <a:gamma/>
                      <a:shade val="46275"/>
                      <a:invGamma/>
                    </a:srgbClr>
                  </a:gs>
                  <a:gs pos="100000">
                    <a:srgbClr val="99CC00"/>
                  </a:gs>
                </a:gsLst>
                <a:lin ang="18900000" scaled="1"/>
              </a:gradFill>
              <a:effectLst/>
              <a:latin typeface="Arial Black"/>
            </a:rPr>
            <a:t>Investment Tracker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88" zoomScaleNormal="88" workbookViewId="0">
      <selection activeCell="L17" sqref="L17"/>
    </sheetView>
  </sheetViews>
  <sheetFormatPr defaultRowHeight="12.75"/>
  <cols>
    <col min="1" max="1" width="7" style="2" customWidth="1"/>
    <col min="2" max="2" width="17.85546875" style="2" customWidth="1"/>
    <col min="3" max="3" width="19.28515625" style="2" customWidth="1"/>
    <col min="4" max="4" width="9.140625" style="2"/>
    <col min="5" max="5" width="8.28515625" style="2" customWidth="1"/>
    <col min="6" max="6" width="7.85546875" style="2" customWidth="1"/>
    <col min="7" max="7" width="6.85546875" style="2" customWidth="1"/>
    <col min="8" max="8" width="7" style="2" customWidth="1"/>
    <col min="9" max="9" width="9" style="2" customWidth="1"/>
    <col min="10" max="10" width="9.140625" style="2"/>
    <col min="11" max="11" width="11" style="2" bestFit="1" customWidth="1"/>
    <col min="12" max="12" width="9.140625" style="2"/>
    <col min="13" max="13" width="10.42578125" style="2" bestFit="1" customWidth="1"/>
    <col min="14" max="14" width="10.5703125" style="2" bestFit="1" customWidth="1"/>
    <col min="15" max="16384" width="9.140625" style="2"/>
  </cols>
  <sheetData>
    <row r="1" spans="1:5" ht="15.75">
      <c r="A1" s="47" t="s">
        <v>61</v>
      </c>
    </row>
    <row r="2" spans="1:5" ht="10.5" customHeight="1"/>
    <row r="3" spans="1:5">
      <c r="A3" s="2" t="s">
        <v>32</v>
      </c>
    </row>
    <row r="4" spans="1:5" ht="16.5">
      <c r="A4" s="3" t="s">
        <v>0</v>
      </c>
    </row>
    <row r="6" spans="1:5">
      <c r="A6" s="2" t="s">
        <v>33</v>
      </c>
    </row>
    <row r="7" spans="1:5" ht="16.5">
      <c r="B7" s="53">
        <v>8000</v>
      </c>
    </row>
    <row r="9" spans="1:5">
      <c r="A9" s="2" t="s">
        <v>34</v>
      </c>
    </row>
    <row r="11" spans="1:5">
      <c r="A11" s="4" t="s">
        <v>55</v>
      </c>
    </row>
    <row r="13" spans="1:5" ht="16.5">
      <c r="A13" s="3" t="s">
        <v>0</v>
      </c>
      <c r="B13" s="5" t="s">
        <v>52</v>
      </c>
      <c r="C13" s="54" t="s">
        <v>1</v>
      </c>
      <c r="D13" s="6"/>
      <c r="E13" s="46" t="s">
        <v>56</v>
      </c>
    </row>
    <row r="15" spans="1:5">
      <c r="A15" s="4" t="s">
        <v>57</v>
      </c>
    </row>
    <row r="17" spans="1:17" ht="16.5">
      <c r="A17" s="3" t="s">
        <v>0</v>
      </c>
      <c r="B17" s="5" t="s">
        <v>2</v>
      </c>
      <c r="C17" s="54" t="s">
        <v>3</v>
      </c>
      <c r="D17" s="55">
        <v>2016</v>
      </c>
      <c r="F17" s="2" t="s">
        <v>4</v>
      </c>
    </row>
    <row r="18" spans="1:17" ht="16.5">
      <c r="D18" s="6"/>
    </row>
    <row r="19" spans="1:17">
      <c r="A19" s="4" t="s">
        <v>58</v>
      </c>
    </row>
    <row r="21" spans="1:17" ht="16.5">
      <c r="A21" s="3" t="s">
        <v>0</v>
      </c>
      <c r="B21" s="5" t="s">
        <v>5</v>
      </c>
      <c r="C21" s="56">
        <v>5.534E-2</v>
      </c>
      <c r="D21" s="6"/>
      <c r="E21" s="46" t="s">
        <v>47</v>
      </c>
    </row>
    <row r="23" spans="1:17" ht="14.25">
      <c r="A23" s="4" t="s">
        <v>37</v>
      </c>
      <c r="O23" s="10" t="s">
        <v>6</v>
      </c>
      <c r="P23" s="11" t="s">
        <v>38</v>
      </c>
      <c r="Q23" s="11" t="s">
        <v>38</v>
      </c>
    </row>
    <row r="24" spans="1:17" ht="14.25">
      <c r="O24" s="13" t="s">
        <v>21</v>
      </c>
      <c r="P24" s="14" t="s">
        <v>6</v>
      </c>
      <c r="Q24" s="14" t="s">
        <v>6</v>
      </c>
    </row>
    <row r="25" spans="1:17" ht="14.25">
      <c r="B25" s="7" t="s">
        <v>6</v>
      </c>
      <c r="C25" s="7" t="s">
        <v>7</v>
      </c>
      <c r="D25" s="7" t="s">
        <v>8</v>
      </c>
      <c r="E25" s="7" t="s">
        <v>9</v>
      </c>
      <c r="F25" s="7" t="s">
        <v>10</v>
      </c>
      <c r="G25" s="7" t="s">
        <v>11</v>
      </c>
      <c r="H25" s="7" t="s">
        <v>3</v>
      </c>
      <c r="I25" s="7" t="s">
        <v>12</v>
      </c>
      <c r="J25" s="7" t="s">
        <v>13</v>
      </c>
      <c r="K25" s="7" t="s">
        <v>14</v>
      </c>
      <c r="L25" s="7" t="s">
        <v>15</v>
      </c>
      <c r="M25" s="7" t="s">
        <v>16</v>
      </c>
      <c r="N25" s="34" t="s">
        <v>17</v>
      </c>
      <c r="O25" s="35" t="s">
        <v>23</v>
      </c>
      <c r="P25" s="16" t="s">
        <v>22</v>
      </c>
      <c r="Q25" s="16" t="s">
        <v>53</v>
      </c>
    </row>
    <row r="26" spans="1:17" ht="14.25">
      <c r="B26" s="7">
        <v>2012</v>
      </c>
      <c r="C26" s="8">
        <v>25</v>
      </c>
      <c r="D26" s="8"/>
      <c r="E26" s="8"/>
      <c r="F26" s="8"/>
      <c r="G26" s="8"/>
      <c r="H26" s="8"/>
      <c r="I26" s="8">
        <v>500</v>
      </c>
      <c r="J26" s="8"/>
      <c r="K26" s="8"/>
      <c r="L26" s="8"/>
      <c r="M26" s="8"/>
      <c r="N26" s="8"/>
      <c r="O26" s="19">
        <v>540</v>
      </c>
      <c r="P26" s="19">
        <f>IF(SUM(C26:N26)=0,"",SUM(C26:N26))</f>
        <v>525</v>
      </c>
      <c r="Q26" s="19">
        <f>+O26-N26-M26-L26-K26-J26-I26-H26-G26-F26-E26-D26-C26</f>
        <v>15</v>
      </c>
    </row>
    <row r="27" spans="1:17" ht="14.25">
      <c r="B27" s="7">
        <v>2013</v>
      </c>
      <c r="C27" s="8"/>
      <c r="D27" s="8"/>
      <c r="E27" s="8">
        <v>50</v>
      </c>
      <c r="F27" s="8"/>
      <c r="G27" s="8">
        <v>20</v>
      </c>
      <c r="H27" s="8"/>
      <c r="I27" s="8"/>
      <c r="J27" s="8">
        <v>2100</v>
      </c>
      <c r="K27" s="8"/>
      <c r="L27" s="8"/>
      <c r="M27" s="8"/>
      <c r="N27" s="8">
        <v>100</v>
      </c>
      <c r="O27" s="19">
        <f>569.86+2321.89</f>
        <v>2891.75</v>
      </c>
      <c r="P27" s="19">
        <f>IF(SUM(C27:N27)=0,"",SUM(C27:N27))</f>
        <v>2270</v>
      </c>
      <c r="Q27" s="19">
        <f>+O27-P27-O26</f>
        <v>81.75</v>
      </c>
    </row>
    <row r="29" spans="1:17">
      <c r="A29" s="77" t="s">
        <v>60</v>
      </c>
    </row>
    <row r="31" spans="1:17">
      <c r="B31" s="46" t="s">
        <v>41</v>
      </c>
      <c r="E31" s="46" t="s">
        <v>59</v>
      </c>
    </row>
    <row r="33" spans="1:7" s="44" customFormat="1" ht="23.25">
      <c r="A33" s="48"/>
      <c r="B33" s="2"/>
      <c r="C33" s="2"/>
    </row>
    <row r="35" spans="1:7" hidden="1"/>
    <row r="36" spans="1:7" hidden="1">
      <c r="B36" s="2" t="s">
        <v>7</v>
      </c>
      <c r="C36" s="2" t="s">
        <v>1</v>
      </c>
    </row>
    <row r="37" spans="1:7" hidden="1">
      <c r="B37" s="2" t="s">
        <v>8</v>
      </c>
      <c r="C37" s="2" t="s">
        <v>27</v>
      </c>
      <c r="D37" s="2">
        <v>2009</v>
      </c>
      <c r="F37" s="26">
        <v>3.8199999999999998E-2</v>
      </c>
      <c r="G37" t="s">
        <v>43</v>
      </c>
    </row>
    <row r="38" spans="1:7" hidden="1">
      <c r="B38" s="2" t="s">
        <v>9</v>
      </c>
      <c r="C38" s="2" t="s">
        <v>29</v>
      </c>
      <c r="D38" s="2">
        <v>2010</v>
      </c>
      <c r="F38" s="26">
        <v>4.3999999999999997E-2</v>
      </c>
      <c r="G38" t="s">
        <v>44</v>
      </c>
    </row>
    <row r="39" spans="1:7" hidden="1">
      <c r="B39" s="2" t="s">
        <v>10</v>
      </c>
      <c r="C39" s="2" t="s">
        <v>36</v>
      </c>
      <c r="D39" s="2">
        <v>2011</v>
      </c>
      <c r="F39" s="26">
        <v>5.5300000000000002E-2</v>
      </c>
      <c r="G39" s="2" t="s">
        <v>42</v>
      </c>
    </row>
    <row r="40" spans="1:7" hidden="1">
      <c r="B40" s="2" t="s">
        <v>11</v>
      </c>
      <c r="C40" s="2" t="s">
        <v>31</v>
      </c>
      <c r="D40" s="2">
        <v>2012</v>
      </c>
      <c r="F40" s="26">
        <v>6.6500000000000004E-2</v>
      </c>
    </row>
    <row r="41" spans="1:7" hidden="1">
      <c r="B41" s="2" t="s">
        <v>3</v>
      </c>
      <c r="D41" s="2">
        <v>2013</v>
      </c>
    </row>
    <row r="42" spans="1:7" hidden="1">
      <c r="B42" s="2" t="s">
        <v>12</v>
      </c>
      <c r="D42" s="2">
        <v>2014</v>
      </c>
    </row>
    <row r="43" spans="1:7" hidden="1">
      <c r="B43" s="2" t="s">
        <v>13</v>
      </c>
      <c r="D43" s="2">
        <v>2015</v>
      </c>
    </row>
    <row r="44" spans="1:7" hidden="1">
      <c r="B44" s="2" t="s">
        <v>14</v>
      </c>
      <c r="D44" s="2">
        <v>2016</v>
      </c>
    </row>
    <row r="45" spans="1:7" hidden="1">
      <c r="B45" s="2" t="s">
        <v>15</v>
      </c>
      <c r="D45" s="2">
        <v>2017</v>
      </c>
    </row>
    <row r="46" spans="1:7" hidden="1">
      <c r="B46" s="2" t="s">
        <v>16</v>
      </c>
      <c r="D46" s="2">
        <v>2018</v>
      </c>
    </row>
    <row r="47" spans="1:7" hidden="1">
      <c r="B47" s="2" t="s">
        <v>17</v>
      </c>
      <c r="D47" s="2">
        <v>2019</v>
      </c>
    </row>
    <row r="48" spans="1:7" hidden="1"/>
    <row r="49" hidden="1"/>
    <row r="50" hidden="1"/>
    <row r="51" hidden="1"/>
  </sheetData>
  <protectedRanges>
    <protectedRange sqref="C21:D21" name="Range1_1"/>
  </protectedRanges>
  <phoneticPr fontId="2" type="noConversion"/>
  <dataValidations count="4">
    <dataValidation showInputMessage="1" showErrorMessage="1" sqref="C21"/>
    <dataValidation type="list" allowBlank="1" showInputMessage="1" showErrorMessage="1" sqref="C17">
      <formula1>$B$36:$B$47</formula1>
    </dataValidation>
    <dataValidation type="list" allowBlank="1" showInputMessage="1" showErrorMessage="1" sqref="D17">
      <formula1>$D$37:$D$47</formula1>
    </dataValidation>
    <dataValidation type="list" allowBlank="1" showInputMessage="1" showErrorMessage="1" sqref="C13">
      <formula1>$C$36:$C$40</formula1>
    </dataValidation>
  </dataValidations>
  <pageMargins left="0.75" right="0.75" top="1" bottom="1" header="0.5" footer="0.5"/>
  <pageSetup scale="7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tabSelected="1" zoomScale="88" zoomScaleNormal="100" workbookViewId="0">
      <selection activeCell="B4" sqref="B4:C4"/>
    </sheetView>
  </sheetViews>
  <sheetFormatPr defaultRowHeight="12.75"/>
  <cols>
    <col min="1" max="1" width="6.42578125" style="2" customWidth="1"/>
    <col min="2" max="2" width="13.5703125" style="2" customWidth="1"/>
    <col min="3" max="3" width="10.85546875" style="2" customWidth="1"/>
    <col min="4" max="4" width="9.28515625" style="2" customWidth="1"/>
    <col min="5" max="5" width="13.85546875" style="2" customWidth="1"/>
    <col min="6" max="6" width="9.28515625" style="2" customWidth="1"/>
    <col min="7" max="7" width="9.140625" style="2"/>
    <col min="8" max="8" width="8.85546875" style="2" customWidth="1"/>
    <col min="9" max="9" width="9.140625" style="2"/>
    <col min="10" max="10" width="9.7109375" style="2" customWidth="1"/>
    <col min="11" max="11" width="9.140625" style="2"/>
    <col min="12" max="12" width="13.42578125" style="2" customWidth="1"/>
    <col min="13" max="13" width="10.28515625" style="2" customWidth="1"/>
    <col min="14" max="14" width="11.5703125" style="2" customWidth="1"/>
    <col min="15" max="15" width="11" style="2" customWidth="1"/>
    <col min="16" max="17" width="10.7109375" style="2" customWidth="1"/>
    <col min="18" max="18" width="9.7109375" style="2" customWidth="1"/>
    <col min="19" max="19" width="9.140625" style="2" customWidth="1"/>
    <col min="20" max="20" width="9.28515625" style="2" hidden="1" customWidth="1"/>
    <col min="21" max="21" width="9.140625" style="2" hidden="1" customWidth="1"/>
    <col min="22" max="22" width="11" style="2" hidden="1" customWidth="1"/>
    <col min="23" max="23" width="9.140625" style="2" hidden="1" customWidth="1"/>
    <col min="24" max="24" width="10.42578125" style="2" hidden="1" customWidth="1"/>
    <col min="25" max="25" width="11" style="2" hidden="1" customWidth="1"/>
    <col min="26" max="26" width="12.28515625" style="2" hidden="1" customWidth="1"/>
    <col min="27" max="27" width="11" style="2" hidden="1" customWidth="1"/>
    <col min="28" max="28" width="12.5703125" style="2" hidden="1" customWidth="1"/>
    <col min="29" max="30" width="11.28515625" style="2" hidden="1" customWidth="1"/>
    <col min="31" max="31" width="12.28515625" style="2" hidden="1" customWidth="1"/>
    <col min="32" max="32" width="11" style="2" hidden="1" customWidth="1"/>
    <col min="33" max="33" width="10.7109375" style="2" hidden="1" customWidth="1"/>
    <col min="34" max="34" width="9.140625" style="2" customWidth="1"/>
    <col min="35" max="45" width="9.140625" style="2"/>
    <col min="46" max="46" width="12.28515625" style="2" bestFit="1" customWidth="1"/>
    <col min="47" max="16384" width="9.140625" style="2"/>
  </cols>
  <sheetData>
    <row r="1" spans="1:33" ht="27">
      <c r="A1" s="40"/>
      <c r="B1" s="40"/>
    </row>
    <row r="4" spans="1:33" ht="18">
      <c r="A4" s="3" t="s">
        <v>0</v>
      </c>
      <c r="B4" s="75" t="s">
        <v>52</v>
      </c>
      <c r="C4" s="59"/>
      <c r="D4" s="62" t="s">
        <v>51</v>
      </c>
      <c r="E4" s="63"/>
      <c r="F4" s="6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33" ht="18">
      <c r="A5" s="3" t="s">
        <v>0</v>
      </c>
      <c r="B5" s="58" t="s">
        <v>2</v>
      </c>
      <c r="C5" s="59"/>
      <c r="D5" s="72" t="s">
        <v>14</v>
      </c>
      <c r="E5" s="73"/>
      <c r="F5" s="52">
        <v>2020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3">
      <c r="F6" s="57"/>
    </row>
    <row r="7" spans="1:33" ht="14.25">
      <c r="P7" s="11" t="s">
        <v>6</v>
      </c>
      <c r="Q7" s="11" t="s">
        <v>38</v>
      </c>
      <c r="R7" s="11" t="s">
        <v>38</v>
      </c>
      <c r="S7" s="41"/>
      <c r="AF7" s="10" t="s">
        <v>18</v>
      </c>
    </row>
    <row r="8" spans="1:33" ht="15">
      <c r="C8" s="12" t="s">
        <v>19</v>
      </c>
      <c r="P8" s="14" t="s">
        <v>21</v>
      </c>
      <c r="Q8" s="14" t="s">
        <v>6</v>
      </c>
      <c r="R8" s="14" t="s">
        <v>6</v>
      </c>
      <c r="AF8" s="13" t="s">
        <v>20</v>
      </c>
      <c r="AG8" s="38"/>
    </row>
    <row r="9" spans="1:33" ht="14.25">
      <c r="B9" s="15" t="s">
        <v>48</v>
      </c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5" t="s">
        <v>11</v>
      </c>
      <c r="I9" s="15" t="s">
        <v>3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5" t="s">
        <v>17</v>
      </c>
      <c r="P9" s="16" t="s">
        <v>23</v>
      </c>
      <c r="Q9" s="16" t="s">
        <v>22</v>
      </c>
      <c r="R9" s="16" t="s">
        <v>53</v>
      </c>
      <c r="T9" s="2">
        <v>1</v>
      </c>
      <c r="U9" s="2">
        <v>2</v>
      </c>
      <c r="V9" s="2">
        <v>3</v>
      </c>
      <c r="W9" s="2">
        <v>4</v>
      </c>
      <c r="X9" s="2">
        <v>5</v>
      </c>
      <c r="Y9" s="2">
        <v>6</v>
      </c>
      <c r="Z9" s="2">
        <v>7</v>
      </c>
      <c r="AA9" s="2">
        <v>8</v>
      </c>
      <c r="AB9" s="2">
        <v>9</v>
      </c>
      <c r="AC9" s="2">
        <v>10</v>
      </c>
      <c r="AD9" s="2">
        <v>11</v>
      </c>
      <c r="AE9" s="2">
        <v>12</v>
      </c>
      <c r="AF9" s="16" t="s">
        <v>22</v>
      </c>
    </row>
    <row r="10" spans="1:33" ht="16.5">
      <c r="A10" s="3" t="s">
        <v>0</v>
      </c>
      <c r="B10" s="51">
        <v>8.6999999999999994E-3</v>
      </c>
      <c r="C10" s="15">
        <v>2011</v>
      </c>
      <c r="D10" s="17"/>
      <c r="E10" s="17"/>
      <c r="F10" s="17">
        <v>500</v>
      </c>
      <c r="G10" s="17"/>
      <c r="H10" s="17"/>
      <c r="I10" s="17"/>
      <c r="J10" s="17"/>
      <c r="K10" s="17"/>
      <c r="L10" s="17"/>
      <c r="M10" s="17"/>
      <c r="N10" s="17"/>
      <c r="O10" s="17"/>
      <c r="P10" s="19">
        <f>IF(C10&lt;F5,AF10,"")</f>
        <v>503.625</v>
      </c>
      <c r="Q10" s="49">
        <f>IF(SUM(D10:O10)=0,"0",SUM(D10:O10))</f>
        <v>500</v>
      </c>
      <c r="R10" s="19">
        <f>IF(P10=0,"",IF(C10=$F$5,$J$30-Q10,IF(C10&lt;$F$5,P10-Q10,"")))</f>
        <v>3.625</v>
      </c>
      <c r="S10" s="42"/>
      <c r="T10" s="18">
        <f t="shared" ref="T10:T21" si="0">D10*(1+B10/12)</f>
        <v>0</v>
      </c>
      <c r="U10" s="18">
        <f t="shared" ref="U10:U21" si="1">E10*(1+B10/12)+T10*(1+B10/12)</f>
        <v>0</v>
      </c>
      <c r="V10" s="18">
        <f t="shared" ref="V10:V21" si="2">F10*(1+B10/12)+U10*(1+B10/12)</f>
        <v>500.36250000000007</v>
      </c>
      <c r="W10" s="18">
        <f t="shared" ref="W10:W16" si="3">G10*(1+B10/12)+V10*(1+B10/12)</f>
        <v>500.72526281250009</v>
      </c>
      <c r="X10" s="18">
        <f t="shared" ref="X10:X21" si="4">H10*(1+B10/12)+W10*(1+B10/12)</f>
        <v>501.08828862803921</v>
      </c>
      <c r="Y10" s="18">
        <f t="shared" ref="Y10:Y21" si="5">I10*(1+B10/12)+X10*(1+B10/12)</f>
        <v>501.45157763729458</v>
      </c>
      <c r="Z10" s="18">
        <f t="shared" ref="Z10:Z21" si="6">J10*(1+B10/12)+Y10*(1+B10/12)</f>
        <v>501.81513003108165</v>
      </c>
      <c r="AA10" s="18">
        <f t="shared" ref="AA10:AA21" si="7">K10*(1+B10/12)+Z10*(1+B10/12)</f>
        <v>502.17894600035424</v>
      </c>
      <c r="AB10" s="18">
        <f t="shared" ref="AB10:AB21" si="8">L10*(1+B10/12)+AA10*(1+B10/12)</f>
        <v>502.54302573620453</v>
      </c>
      <c r="AC10" s="18">
        <f t="shared" ref="AC10:AC21" si="9">M10*(1+B10/12)+AB10*(1+B10/12)</f>
        <v>502.90736942986331</v>
      </c>
      <c r="AD10" s="18">
        <f t="shared" ref="AD10:AD21" si="10">N10*(1+B10/12)+AC10*(1+B10/12)</f>
        <v>503.27197727269998</v>
      </c>
      <c r="AE10" s="18">
        <f t="shared" ref="AE10:AE21" si="11">O10*(1+B10/12)+AD10*(1+B10/12)</f>
        <v>503.63684945622276</v>
      </c>
      <c r="AF10" s="18">
        <f t="shared" ref="AF10:AF21" si="12">(D10*(1+B10))+(E10*(1+B10*11/12))+(F10*(1+B10*10/12))+(G10*(1+B10*9/12))+(H10*(1+B10*8/12))+(I10*(1+B10*7/12))+(J10*(1+B10*6/12))+(K10*(1+B10*5/12))+(L10*(1+B10*4/12))+(M10*(1+B10*3/12))+(N10*(1+B10*2/12))+(O10*(1+B10*1/12))</f>
        <v>503.625</v>
      </c>
      <c r="AG10" s="37">
        <f t="shared" ref="AG10:AG21" si="13">AG9*(1+B10)+AF10</f>
        <v>503.625</v>
      </c>
    </row>
    <row r="11" spans="1:33" ht="14.25">
      <c r="A11" s="50">
        <f t="shared" ref="A11:A21" si="14">+C11</f>
        <v>2012</v>
      </c>
      <c r="B11" s="51">
        <v>8.6999999999999994E-3</v>
      </c>
      <c r="C11" s="15">
        <v>2012</v>
      </c>
      <c r="D11" s="17">
        <v>50</v>
      </c>
      <c r="E11" s="17"/>
      <c r="F11" s="17"/>
      <c r="G11" s="17">
        <v>100</v>
      </c>
      <c r="H11" s="17">
        <v>100</v>
      </c>
      <c r="I11" s="17">
        <v>100</v>
      </c>
      <c r="J11" s="17">
        <v>100</v>
      </c>
      <c r="K11" s="17"/>
      <c r="L11" s="17"/>
      <c r="M11" s="17"/>
      <c r="N11" s="17"/>
      <c r="O11" s="17"/>
      <c r="P11" s="19">
        <f t="shared" ref="P11:P21" si="15">IF(C11&lt;$F$5,AG11,"")</f>
        <v>960.61653749999994</v>
      </c>
      <c r="Q11" s="49">
        <f>IF(SUM(D11:O11)=0,"0",SUM(D11:O11))</f>
        <v>450</v>
      </c>
      <c r="R11" s="19">
        <f>IF(P11=0,"",IF(C11=$F$5,$J$30-Q11-P10,IF(C11&lt;$F$5,P11-Q11-P10,"")))</f>
        <v>6.9915374999999358</v>
      </c>
      <c r="S11" s="42"/>
      <c r="T11" s="18">
        <f t="shared" si="0"/>
        <v>50.036250000000003</v>
      </c>
      <c r="U11" s="18">
        <f t="shared" si="1"/>
        <v>50.072526281250006</v>
      </c>
      <c r="V11" s="18">
        <f t="shared" si="2"/>
        <v>50.108828862803918</v>
      </c>
      <c r="W11" s="18">
        <f t="shared" si="3"/>
        <v>150.21765776372945</v>
      </c>
      <c r="X11" s="18">
        <f t="shared" si="4"/>
        <v>250.39906556560817</v>
      </c>
      <c r="Y11" s="18">
        <f t="shared" si="5"/>
        <v>350.65310488814328</v>
      </c>
      <c r="Z11" s="18">
        <f t="shared" si="6"/>
        <v>450.97982838918722</v>
      </c>
      <c r="AA11" s="18">
        <f t="shared" si="7"/>
        <v>451.30678876476941</v>
      </c>
      <c r="AB11" s="18">
        <f t="shared" si="8"/>
        <v>451.63398618662393</v>
      </c>
      <c r="AC11" s="18">
        <f t="shared" si="9"/>
        <v>451.9614208266093</v>
      </c>
      <c r="AD11" s="18">
        <f t="shared" si="10"/>
        <v>452.28909285670863</v>
      </c>
      <c r="AE11" s="18">
        <f t="shared" si="11"/>
        <v>452.61700244902977</v>
      </c>
      <c r="AF11" s="18">
        <f t="shared" si="12"/>
        <v>452.60999999999996</v>
      </c>
      <c r="AG11" s="37">
        <f t="shared" si="13"/>
        <v>960.61653749999994</v>
      </c>
    </row>
    <row r="12" spans="1:33" ht="14.25">
      <c r="A12" s="50">
        <f t="shared" si="14"/>
        <v>2013</v>
      </c>
      <c r="B12" s="51">
        <v>3.1399999999999997E-2</v>
      </c>
      <c r="C12" s="15">
        <v>2013</v>
      </c>
      <c r="D12" s="17"/>
      <c r="E12" s="17"/>
      <c r="F12" s="17"/>
      <c r="G12" s="17"/>
      <c r="H12" s="17"/>
      <c r="I12" s="17">
        <v>500</v>
      </c>
      <c r="J12" s="17"/>
      <c r="K12" s="17">
        <v>2000</v>
      </c>
      <c r="L12" s="17"/>
      <c r="M12" s="17"/>
      <c r="N12" s="17"/>
      <c r="O12" s="17"/>
      <c r="P12" s="19">
        <f t="shared" si="15"/>
        <v>3526.1048967775005</v>
      </c>
      <c r="Q12" s="49">
        <f>IF(SUM(D12:O12)=0,"0",SUM(D12:O12))</f>
        <v>2500</v>
      </c>
      <c r="R12" s="19">
        <f t="shared" ref="R12:R20" si="16">IF(P12="","",IF(C12=$F$5,$J$30-Q12-P11,IF(C12&lt;$F$5,P12-Q12-P11,"")))</f>
        <v>65.488359277500535</v>
      </c>
      <c r="S12" s="42"/>
      <c r="T12" s="18">
        <f t="shared" si="0"/>
        <v>0</v>
      </c>
      <c r="U12" s="18">
        <f t="shared" si="1"/>
        <v>0</v>
      </c>
      <c r="V12" s="18">
        <f t="shared" si="2"/>
        <v>0</v>
      </c>
      <c r="W12" s="18">
        <f t="shared" si="3"/>
        <v>0</v>
      </c>
      <c r="X12" s="18">
        <f t="shared" si="4"/>
        <v>0</v>
      </c>
      <c r="Y12" s="18">
        <f t="shared" si="5"/>
        <v>501.30833333333334</v>
      </c>
      <c r="Z12" s="18">
        <f t="shared" si="6"/>
        <v>502.62009013888894</v>
      </c>
      <c r="AA12" s="18">
        <f t="shared" si="7"/>
        <v>2509.1686127080857</v>
      </c>
      <c r="AB12" s="18">
        <f t="shared" si="8"/>
        <v>2515.7342705780052</v>
      </c>
      <c r="AC12" s="18">
        <f t="shared" si="9"/>
        <v>2522.3171085860176</v>
      </c>
      <c r="AD12" s="18">
        <f t="shared" si="10"/>
        <v>2528.9171716868177</v>
      </c>
      <c r="AE12" s="18">
        <f t="shared" si="11"/>
        <v>2535.5345049527318</v>
      </c>
      <c r="AF12" s="18">
        <f t="shared" si="12"/>
        <v>2535.3250000000003</v>
      </c>
      <c r="AG12" s="37">
        <f t="shared" si="13"/>
        <v>3526.1048967775005</v>
      </c>
    </row>
    <row r="13" spans="1:33" ht="14.25">
      <c r="A13" s="50">
        <f t="shared" si="14"/>
        <v>2014</v>
      </c>
      <c r="B13" s="51">
        <v>5.2299999999999999E-2</v>
      </c>
      <c r="C13" s="15">
        <v>2014</v>
      </c>
      <c r="D13" s="17"/>
      <c r="E13" s="17"/>
      <c r="F13" s="17"/>
      <c r="G13" s="17">
        <v>20</v>
      </c>
      <c r="H13" s="17"/>
      <c r="I13" s="17"/>
      <c r="J13" s="17"/>
      <c r="K13" s="17">
        <v>1500</v>
      </c>
      <c r="L13" s="17"/>
      <c r="M13" s="17"/>
      <c r="N13" s="17"/>
      <c r="O13" s="17"/>
      <c r="P13" s="19">
        <f t="shared" si="15"/>
        <v>5263.9921828789638</v>
      </c>
      <c r="Q13" s="49">
        <f t="shared" ref="Q13:Q21" si="17">IF(SUM(D13:O13)=0,"0",SUM(D13:O13))</f>
        <v>1520</v>
      </c>
      <c r="R13" s="19">
        <f t="shared" si="16"/>
        <v>217.88728610146336</v>
      </c>
      <c r="S13" s="42"/>
      <c r="T13" s="18">
        <f t="shared" si="0"/>
        <v>0</v>
      </c>
      <c r="U13" s="18">
        <f t="shared" si="1"/>
        <v>0</v>
      </c>
      <c r="V13" s="18">
        <f t="shared" si="2"/>
        <v>0</v>
      </c>
      <c r="W13" s="18">
        <f t="shared" si="3"/>
        <v>20.087166666666665</v>
      </c>
      <c r="X13" s="18">
        <f t="shared" si="4"/>
        <v>20.174713234722219</v>
      </c>
      <c r="Y13" s="18">
        <f t="shared" si="5"/>
        <v>20.262641359903547</v>
      </c>
      <c r="Z13" s="18">
        <f t="shared" si="6"/>
        <v>20.350952705163792</v>
      </c>
      <c r="AA13" s="18">
        <f t="shared" si="7"/>
        <v>1526.9771489407037</v>
      </c>
      <c r="AB13" s="18">
        <f t="shared" si="8"/>
        <v>1533.6322243481702</v>
      </c>
      <c r="AC13" s="18">
        <f t="shared" si="9"/>
        <v>1540.3163047926209</v>
      </c>
      <c r="AD13" s="18">
        <f t="shared" si="10"/>
        <v>1547.0295166876754</v>
      </c>
      <c r="AE13" s="18">
        <f t="shared" si="11"/>
        <v>1553.7719869979057</v>
      </c>
      <c r="AF13" s="18">
        <f t="shared" si="12"/>
        <v>1553.472</v>
      </c>
      <c r="AG13" s="37">
        <f t="shared" si="13"/>
        <v>5263.9921828789638</v>
      </c>
    </row>
    <row r="14" spans="1:33" ht="14.25">
      <c r="A14" s="50">
        <f t="shared" si="14"/>
        <v>2015</v>
      </c>
      <c r="B14" s="51">
        <v>5.2400000000000002E-2</v>
      </c>
      <c r="C14" s="15">
        <v>2015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9">
        <f t="shared" si="15"/>
        <v>5539.8253732618214</v>
      </c>
      <c r="Q14" s="49" t="str">
        <f t="shared" si="17"/>
        <v>0</v>
      </c>
      <c r="R14" s="19">
        <f t="shared" si="16"/>
        <v>275.83319038285754</v>
      </c>
      <c r="S14" s="42"/>
      <c r="T14" s="18">
        <f t="shared" si="0"/>
        <v>0</v>
      </c>
      <c r="U14" s="18">
        <f t="shared" si="1"/>
        <v>0</v>
      </c>
      <c r="V14" s="18">
        <f t="shared" si="2"/>
        <v>0</v>
      </c>
      <c r="W14" s="18">
        <f t="shared" si="3"/>
        <v>0</v>
      </c>
      <c r="X14" s="18">
        <f t="shared" si="4"/>
        <v>0</v>
      </c>
      <c r="Y14" s="18">
        <f t="shared" si="5"/>
        <v>0</v>
      </c>
      <c r="Z14" s="18">
        <f t="shared" si="6"/>
        <v>0</v>
      </c>
      <c r="AA14" s="18">
        <f t="shared" si="7"/>
        <v>0</v>
      </c>
      <c r="AB14" s="18">
        <f t="shared" si="8"/>
        <v>0</v>
      </c>
      <c r="AC14" s="18">
        <f t="shared" si="9"/>
        <v>0</v>
      </c>
      <c r="AD14" s="18">
        <f t="shared" si="10"/>
        <v>0</v>
      </c>
      <c r="AE14" s="18">
        <f t="shared" si="11"/>
        <v>0</v>
      </c>
      <c r="AF14" s="18">
        <f t="shared" si="12"/>
        <v>0</v>
      </c>
      <c r="AG14" s="37">
        <f t="shared" si="13"/>
        <v>5539.8253732618214</v>
      </c>
    </row>
    <row r="15" spans="1:33" ht="14.25">
      <c r="A15" s="50">
        <f t="shared" si="14"/>
        <v>2016</v>
      </c>
      <c r="B15" s="51">
        <v>3.73E-2</v>
      </c>
      <c r="C15" s="15">
        <v>2016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9">
        <f t="shared" si="15"/>
        <v>5746.4608596844882</v>
      </c>
      <c r="Q15" s="49" t="str">
        <f t="shared" si="17"/>
        <v>0</v>
      </c>
      <c r="R15" s="19">
        <f t="shared" si="16"/>
        <v>206.63548642266687</v>
      </c>
      <c r="S15" s="42"/>
      <c r="T15" s="18">
        <f t="shared" si="0"/>
        <v>0</v>
      </c>
      <c r="U15" s="18">
        <f t="shared" si="1"/>
        <v>0</v>
      </c>
      <c r="V15" s="18">
        <f t="shared" si="2"/>
        <v>0</v>
      </c>
      <c r="W15" s="18">
        <f t="shared" si="3"/>
        <v>0</v>
      </c>
      <c r="X15" s="18">
        <f t="shared" si="4"/>
        <v>0</v>
      </c>
      <c r="Y15" s="18">
        <f t="shared" si="5"/>
        <v>0</v>
      </c>
      <c r="Z15" s="18">
        <f t="shared" si="6"/>
        <v>0</v>
      </c>
      <c r="AA15" s="18">
        <f t="shared" si="7"/>
        <v>0</v>
      </c>
      <c r="AB15" s="18">
        <f t="shared" si="8"/>
        <v>0</v>
      </c>
      <c r="AC15" s="18">
        <f t="shared" si="9"/>
        <v>0</v>
      </c>
      <c r="AD15" s="18">
        <f t="shared" si="10"/>
        <v>0</v>
      </c>
      <c r="AE15" s="18">
        <f t="shared" si="11"/>
        <v>0</v>
      </c>
      <c r="AF15" s="18">
        <f t="shared" si="12"/>
        <v>0</v>
      </c>
      <c r="AG15" s="37">
        <f t="shared" si="13"/>
        <v>5746.4608596844882</v>
      </c>
    </row>
    <row r="16" spans="1:33" ht="14.25">
      <c r="A16" s="50">
        <f t="shared" si="14"/>
        <v>2017</v>
      </c>
      <c r="B16" s="51">
        <v>1.7399999999999999E-2</v>
      </c>
      <c r="C16" s="15">
        <v>2017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9">
        <f t="shared" si="15"/>
        <v>5846.4492786429992</v>
      </c>
      <c r="Q16" s="49" t="str">
        <f t="shared" si="17"/>
        <v>0</v>
      </c>
      <c r="R16" s="19">
        <f t="shared" si="16"/>
        <v>99.98841895851092</v>
      </c>
      <c r="T16" s="18">
        <f t="shared" si="0"/>
        <v>0</v>
      </c>
      <c r="U16" s="18">
        <f t="shared" si="1"/>
        <v>0</v>
      </c>
      <c r="V16" s="18">
        <f t="shared" si="2"/>
        <v>0</v>
      </c>
      <c r="W16" s="18">
        <f t="shared" si="3"/>
        <v>0</v>
      </c>
      <c r="X16" s="18">
        <f t="shared" si="4"/>
        <v>0</v>
      </c>
      <c r="Y16" s="18">
        <f t="shared" si="5"/>
        <v>0</v>
      </c>
      <c r="Z16" s="18">
        <f t="shared" si="6"/>
        <v>0</v>
      </c>
      <c r="AA16" s="18">
        <f t="shared" si="7"/>
        <v>0</v>
      </c>
      <c r="AB16" s="18">
        <f t="shared" si="8"/>
        <v>0</v>
      </c>
      <c r="AC16" s="18">
        <f t="shared" si="9"/>
        <v>0</v>
      </c>
      <c r="AD16" s="18">
        <f t="shared" si="10"/>
        <v>0</v>
      </c>
      <c r="AE16" s="18">
        <f t="shared" si="11"/>
        <v>0</v>
      </c>
      <c r="AF16" s="18">
        <f t="shared" si="12"/>
        <v>0</v>
      </c>
      <c r="AG16" s="37">
        <f t="shared" si="13"/>
        <v>5846.4492786429992</v>
      </c>
    </row>
    <row r="17" spans="1:33" ht="14.25">
      <c r="A17" s="50">
        <f t="shared" si="14"/>
        <v>2018</v>
      </c>
      <c r="B17" s="51">
        <v>1.17E-2</v>
      </c>
      <c r="C17" s="15">
        <v>2018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9">
        <f t="shared" si="15"/>
        <v>5914.8527352031224</v>
      </c>
      <c r="Q17" s="49" t="str">
        <f t="shared" si="17"/>
        <v>0</v>
      </c>
      <c r="R17" s="19">
        <f t="shared" si="16"/>
        <v>68.403456560123232</v>
      </c>
      <c r="T17" s="18">
        <f t="shared" si="0"/>
        <v>0</v>
      </c>
      <c r="U17" s="18">
        <f t="shared" si="1"/>
        <v>0</v>
      </c>
      <c r="V17" s="18">
        <f t="shared" si="2"/>
        <v>0</v>
      </c>
      <c r="W17" s="18">
        <f>G17*(1+B16/12)+V17*(1+B16/12)</f>
        <v>0</v>
      </c>
      <c r="X17" s="18">
        <f t="shared" si="4"/>
        <v>0</v>
      </c>
      <c r="Y17" s="18">
        <f t="shared" si="5"/>
        <v>0</v>
      </c>
      <c r="Z17" s="18">
        <f t="shared" si="6"/>
        <v>0</v>
      </c>
      <c r="AA17" s="18">
        <f t="shared" si="7"/>
        <v>0</v>
      </c>
      <c r="AB17" s="18">
        <f t="shared" si="8"/>
        <v>0</v>
      </c>
      <c r="AC17" s="18">
        <f t="shared" si="9"/>
        <v>0</v>
      </c>
      <c r="AD17" s="18">
        <f t="shared" si="10"/>
        <v>0</v>
      </c>
      <c r="AE17" s="18">
        <f t="shared" si="11"/>
        <v>0</v>
      </c>
      <c r="AF17" s="18">
        <f t="shared" si="12"/>
        <v>0</v>
      </c>
      <c r="AG17" s="37">
        <f t="shared" si="13"/>
        <v>5914.8527352031224</v>
      </c>
    </row>
    <row r="18" spans="1:33" ht="14.25">
      <c r="A18" s="50">
        <f t="shared" si="14"/>
        <v>2019</v>
      </c>
      <c r="B18" s="51">
        <v>1.8100000000000002E-2</v>
      </c>
      <c r="C18" s="15">
        <v>2019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>
        <f t="shared" si="15"/>
        <v>6021.9115697102989</v>
      </c>
      <c r="Q18" s="49" t="str">
        <f t="shared" si="17"/>
        <v>0</v>
      </c>
      <c r="R18" s="19">
        <f t="shared" si="16"/>
        <v>107.05883450717647</v>
      </c>
      <c r="T18" s="18">
        <f t="shared" si="0"/>
        <v>0</v>
      </c>
      <c r="U18" s="18">
        <f t="shared" si="1"/>
        <v>0</v>
      </c>
      <c r="V18" s="18">
        <f t="shared" si="2"/>
        <v>0</v>
      </c>
      <c r="W18" s="18">
        <f>G18*(1+B18/12)+V18*(1+B18/12)</f>
        <v>0</v>
      </c>
      <c r="X18" s="18">
        <f t="shared" si="4"/>
        <v>0</v>
      </c>
      <c r="Y18" s="18">
        <f t="shared" si="5"/>
        <v>0</v>
      </c>
      <c r="Z18" s="18">
        <f t="shared" si="6"/>
        <v>0</v>
      </c>
      <c r="AA18" s="18">
        <f t="shared" si="7"/>
        <v>0</v>
      </c>
      <c r="AB18" s="18">
        <f t="shared" si="8"/>
        <v>0</v>
      </c>
      <c r="AC18" s="18">
        <f t="shared" si="9"/>
        <v>0</v>
      </c>
      <c r="AD18" s="18">
        <f t="shared" si="10"/>
        <v>0</v>
      </c>
      <c r="AE18" s="18">
        <f t="shared" si="11"/>
        <v>0</v>
      </c>
      <c r="AF18" s="18">
        <f t="shared" si="12"/>
        <v>0</v>
      </c>
      <c r="AG18" s="37">
        <f t="shared" si="13"/>
        <v>6021.9115697102989</v>
      </c>
    </row>
    <row r="19" spans="1:33" ht="14.25">
      <c r="A19" s="50">
        <f t="shared" si="14"/>
        <v>2020</v>
      </c>
      <c r="B19" s="51">
        <v>3.6600000000000001E-2</v>
      </c>
      <c r="C19" s="15">
        <v>2020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 t="str">
        <f t="shared" si="15"/>
        <v/>
      </c>
      <c r="Q19" s="49" t="str">
        <f t="shared" si="17"/>
        <v>0</v>
      </c>
      <c r="R19" s="19" t="str">
        <f t="shared" si="16"/>
        <v/>
      </c>
      <c r="T19" s="18">
        <f t="shared" si="0"/>
        <v>0</v>
      </c>
      <c r="U19" s="18">
        <f t="shared" si="1"/>
        <v>0</v>
      </c>
      <c r="V19" s="18">
        <f t="shared" si="2"/>
        <v>0</v>
      </c>
      <c r="W19" s="18">
        <f>G19*(1+B19/12)+V19*(1+B19/12)</f>
        <v>0</v>
      </c>
      <c r="X19" s="18">
        <f t="shared" si="4"/>
        <v>0</v>
      </c>
      <c r="Y19" s="18">
        <f t="shared" si="5"/>
        <v>0</v>
      </c>
      <c r="Z19" s="18">
        <f t="shared" si="6"/>
        <v>0</v>
      </c>
      <c r="AA19" s="18">
        <f t="shared" si="7"/>
        <v>0</v>
      </c>
      <c r="AB19" s="18">
        <f t="shared" si="8"/>
        <v>0</v>
      </c>
      <c r="AC19" s="18">
        <f t="shared" si="9"/>
        <v>0</v>
      </c>
      <c r="AD19" s="18">
        <f t="shared" si="10"/>
        <v>0</v>
      </c>
      <c r="AE19" s="18">
        <f t="shared" si="11"/>
        <v>0</v>
      </c>
      <c r="AF19" s="18">
        <f t="shared" si="12"/>
        <v>0</v>
      </c>
      <c r="AG19" s="37">
        <f t="shared" si="13"/>
        <v>6242.3135331616959</v>
      </c>
    </row>
    <row r="20" spans="1:33" ht="14.25">
      <c r="A20" s="50">
        <f t="shared" si="14"/>
        <v>2021</v>
      </c>
      <c r="B20" s="51">
        <v>6.59E-2</v>
      </c>
      <c r="C20" s="15">
        <v>2021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9" t="str">
        <f t="shared" si="15"/>
        <v/>
      </c>
      <c r="Q20" s="49" t="str">
        <f t="shared" si="17"/>
        <v>0</v>
      </c>
      <c r="R20" s="19" t="str">
        <f t="shared" si="16"/>
        <v/>
      </c>
      <c r="T20" s="18">
        <f t="shared" si="0"/>
        <v>0</v>
      </c>
      <c r="U20" s="18">
        <f t="shared" si="1"/>
        <v>0</v>
      </c>
      <c r="V20" s="18">
        <f t="shared" si="2"/>
        <v>0</v>
      </c>
      <c r="W20" s="18">
        <f>G20*(1+B20/12)+V20*(1+B20/12)</f>
        <v>0</v>
      </c>
      <c r="X20" s="18">
        <f t="shared" si="4"/>
        <v>0</v>
      </c>
      <c r="Y20" s="18">
        <f t="shared" si="5"/>
        <v>0</v>
      </c>
      <c r="Z20" s="18">
        <f t="shared" si="6"/>
        <v>0</v>
      </c>
      <c r="AA20" s="18">
        <f t="shared" si="7"/>
        <v>0</v>
      </c>
      <c r="AB20" s="18">
        <f t="shared" si="8"/>
        <v>0</v>
      </c>
      <c r="AC20" s="18">
        <f t="shared" si="9"/>
        <v>0</v>
      </c>
      <c r="AD20" s="18">
        <f t="shared" si="10"/>
        <v>0</v>
      </c>
      <c r="AE20" s="18">
        <f t="shared" si="11"/>
        <v>0</v>
      </c>
      <c r="AF20" s="18">
        <f t="shared" si="12"/>
        <v>0</v>
      </c>
      <c r="AG20" s="37">
        <f t="shared" si="13"/>
        <v>6653.6819949970522</v>
      </c>
    </row>
    <row r="21" spans="1:33" ht="14.25">
      <c r="A21" s="50">
        <f t="shared" si="14"/>
        <v>2022</v>
      </c>
      <c r="B21" s="51">
        <v>5.4600000000000003E-2</v>
      </c>
      <c r="C21" s="15">
        <v>2022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 t="str">
        <f t="shared" si="15"/>
        <v/>
      </c>
      <c r="Q21" s="49" t="str">
        <f t="shared" si="17"/>
        <v>0</v>
      </c>
      <c r="R21" s="19" t="str">
        <f>IF(P21="","",G:JIG(C21=$F$5,$J$30-Q21-P20,IF(C21&lt;$F$5,P21-Q21-P20,"")))</f>
        <v/>
      </c>
      <c r="T21" s="18">
        <f t="shared" si="0"/>
        <v>0</v>
      </c>
      <c r="U21" s="18">
        <f t="shared" si="1"/>
        <v>0</v>
      </c>
      <c r="V21" s="18">
        <f t="shared" si="2"/>
        <v>0</v>
      </c>
      <c r="W21" s="18">
        <f>G21*(1+B21/12)+V21*(1+B21/12)</f>
        <v>0</v>
      </c>
      <c r="X21" s="18">
        <f t="shared" si="4"/>
        <v>0</v>
      </c>
      <c r="Y21" s="18">
        <f t="shared" si="5"/>
        <v>0</v>
      </c>
      <c r="Z21" s="18">
        <f t="shared" si="6"/>
        <v>0</v>
      </c>
      <c r="AA21" s="18">
        <f t="shared" si="7"/>
        <v>0</v>
      </c>
      <c r="AB21" s="18">
        <f t="shared" si="8"/>
        <v>0</v>
      </c>
      <c r="AC21" s="18">
        <f t="shared" si="9"/>
        <v>0</v>
      </c>
      <c r="AD21" s="18">
        <f t="shared" si="10"/>
        <v>0</v>
      </c>
      <c r="AE21" s="18">
        <f t="shared" si="11"/>
        <v>0</v>
      </c>
      <c r="AF21" s="18">
        <f t="shared" si="12"/>
        <v>0</v>
      </c>
      <c r="AG21" s="37">
        <f t="shared" si="13"/>
        <v>7016.9730319238915</v>
      </c>
    </row>
    <row r="22" spans="1:33">
      <c r="Q22" s="43"/>
      <c r="R22" s="43"/>
    </row>
    <row r="24" spans="1:33" ht="20.25">
      <c r="A24" s="28"/>
      <c r="B24" s="60" t="s">
        <v>49</v>
      </c>
      <c r="C24" s="61"/>
      <c r="D24" s="20" t="s">
        <v>45</v>
      </c>
      <c r="E24" s="20" t="str">
        <f>+D5</f>
        <v>September</v>
      </c>
      <c r="F24" s="21" t="s">
        <v>46</v>
      </c>
      <c r="G24" s="21">
        <f>+F5</f>
        <v>2020</v>
      </c>
      <c r="H24" s="21" t="s">
        <v>24</v>
      </c>
      <c r="I24" s="69">
        <f>+H30+I30</f>
        <v>6187.2130422988466</v>
      </c>
      <c r="J24" s="70"/>
      <c r="K24" s="71"/>
      <c r="N24" s="39"/>
      <c r="O24" s="36"/>
    </row>
    <row r="25" spans="1:33" ht="18">
      <c r="A25" s="28"/>
      <c r="B25" s="28"/>
      <c r="C25" s="29"/>
      <c r="D25" s="30"/>
      <c r="E25" s="30"/>
      <c r="F25" s="30"/>
      <c r="G25" s="31"/>
      <c r="H25" s="31"/>
      <c r="K25" s="23"/>
      <c r="L25" s="31"/>
      <c r="M25" s="23"/>
      <c r="N25" s="32"/>
      <c r="P25" s="33"/>
      <c r="X25" s="24"/>
      <c r="Z25" s="36"/>
    </row>
    <row r="26" spans="1:33" ht="18">
      <c r="A26" s="28"/>
      <c r="B26" s="28"/>
      <c r="C26" s="29"/>
      <c r="D26" s="30"/>
      <c r="E26" s="30"/>
      <c r="F26" s="30"/>
      <c r="G26" s="65" t="s">
        <v>39</v>
      </c>
      <c r="H26" s="66"/>
      <c r="I26" s="66"/>
      <c r="J26" s="67">
        <f>SUM(D10:O21)</f>
        <v>4970</v>
      </c>
      <c r="K26" s="74"/>
      <c r="P26" s="31"/>
      <c r="Q26" s="31"/>
      <c r="X26" s="24"/>
      <c r="Y26" s="36"/>
      <c r="Z26" s="31"/>
    </row>
    <row r="27" spans="1:33" ht="18">
      <c r="A27" s="28"/>
      <c r="B27" s="28"/>
      <c r="C27" s="29"/>
      <c r="D27" s="30"/>
      <c r="E27" s="30"/>
      <c r="F27" s="30"/>
      <c r="G27" s="65" t="s">
        <v>54</v>
      </c>
      <c r="H27" s="66" t="s">
        <v>40</v>
      </c>
      <c r="I27" s="66"/>
      <c r="J27" s="67">
        <f>I24-J26</f>
        <v>1217.2130422988466</v>
      </c>
      <c r="K27" s="68"/>
      <c r="P27" s="25"/>
      <c r="Q27" s="33"/>
      <c r="X27" s="24"/>
      <c r="Y27" s="1"/>
    </row>
    <row r="28" spans="1:33" ht="14.25" customHeight="1">
      <c r="P28" s="25"/>
      <c r="Q28" s="25"/>
      <c r="R28" s="25"/>
      <c r="S28" s="25"/>
      <c r="T28" s="25"/>
      <c r="U28" s="25"/>
      <c r="X28" s="25"/>
      <c r="Y28" s="25"/>
      <c r="Z28" s="25"/>
      <c r="AA28" s="25"/>
      <c r="AB28" s="25"/>
      <c r="AC28" s="25"/>
    </row>
    <row r="29" spans="1:33" hidden="1"/>
    <row r="30" spans="1:33" ht="12.75" hidden="1" customHeight="1">
      <c r="C30" s="2" t="s">
        <v>7</v>
      </c>
      <c r="D30" s="2">
        <v>1</v>
      </c>
      <c r="E30" s="2">
        <f>IF(E24=C30,1,IF(E24=C31,2,IF(E24=C32,3,IF(E24=C33,4,IF(E24=C34,5,IF(E24=C35,6,IF(E24=C36,7,IF(E24=C37,8,E31))))))))</f>
        <v>9</v>
      </c>
      <c r="H30" s="22">
        <f>VLOOKUP(G24-1,C10:AG21,31)*(1+E32*E30/12)</f>
        <v>6187.2130422988466</v>
      </c>
      <c r="I30" s="22">
        <f>VLOOKUP(G24,C10:AF21,17+E30)</f>
        <v>0</v>
      </c>
      <c r="J30" s="23">
        <f>H30+I30</f>
        <v>6187.2130422988466</v>
      </c>
    </row>
    <row r="31" spans="1:33" ht="12.75" hidden="1" customHeight="1">
      <c r="C31" s="2" t="s">
        <v>8</v>
      </c>
      <c r="D31" s="2">
        <v>2</v>
      </c>
      <c r="E31" s="2">
        <f>IF(E24=C38,9,IF(E24=C39,10,IF(E24=C40,11,IF(E24=C41,12,0))))</f>
        <v>9</v>
      </c>
    </row>
    <row r="32" spans="1:33" ht="12.75" hidden="1" customHeight="1">
      <c r="C32" s="2" t="s">
        <v>9</v>
      </c>
      <c r="D32" s="2">
        <v>3</v>
      </c>
      <c r="E32" s="26">
        <f>VLOOKUP(G24,A10:B21,2)</f>
        <v>3.6600000000000001E-2</v>
      </c>
    </row>
    <row r="33" spans="3:28" ht="12.75" hidden="1" customHeight="1">
      <c r="C33" s="2" t="s">
        <v>10</v>
      </c>
      <c r="D33" s="2">
        <v>4</v>
      </c>
    </row>
    <row r="34" spans="3:28" ht="12.75" hidden="1" customHeight="1">
      <c r="C34" s="2" t="s">
        <v>11</v>
      </c>
      <c r="D34" s="2">
        <v>5</v>
      </c>
    </row>
    <row r="35" spans="3:28" ht="12.75" hidden="1" customHeight="1">
      <c r="C35" s="2" t="s">
        <v>3</v>
      </c>
      <c r="D35" s="2">
        <v>6</v>
      </c>
    </row>
    <row r="36" spans="3:28" ht="12.75" hidden="1" customHeight="1">
      <c r="C36" s="2" t="s">
        <v>12</v>
      </c>
      <c r="D36" s="2">
        <v>7</v>
      </c>
    </row>
    <row r="37" spans="3:28" ht="12.75" hidden="1" customHeight="1">
      <c r="C37" s="2" t="s">
        <v>13</v>
      </c>
      <c r="D37" s="2">
        <v>8</v>
      </c>
    </row>
    <row r="38" spans="3:28" ht="12.75" hidden="1" customHeight="1">
      <c r="C38" s="2" t="s">
        <v>14</v>
      </c>
      <c r="D38" s="2">
        <v>9</v>
      </c>
    </row>
    <row r="39" spans="3:28" ht="12.75" hidden="1" customHeight="1">
      <c r="C39" s="2" t="s">
        <v>15</v>
      </c>
      <c r="D39" s="2">
        <v>10</v>
      </c>
    </row>
    <row r="40" spans="3:28" ht="12.75" hidden="1" customHeight="1">
      <c r="C40" s="2" t="s">
        <v>16</v>
      </c>
      <c r="D40" s="2">
        <v>11</v>
      </c>
    </row>
    <row r="41" spans="3:28" ht="12.75" hidden="1" customHeight="1">
      <c r="C41" s="2" t="s">
        <v>17</v>
      </c>
      <c r="D41" s="2">
        <v>12</v>
      </c>
    </row>
    <row r="42" spans="3:28" ht="12.75" hidden="1" customHeight="1"/>
    <row r="43" spans="3:28" ht="12.75" customHeight="1">
      <c r="T43" s="27" t="s">
        <v>26</v>
      </c>
      <c r="AB43" s="45" t="s">
        <v>1</v>
      </c>
    </row>
    <row r="44" spans="3:28" ht="12.75" customHeight="1">
      <c r="T44" s="26">
        <v>3.8199999999999998E-2</v>
      </c>
      <c r="V44" s="2" t="s">
        <v>35</v>
      </c>
      <c r="AB44" s="45" t="s">
        <v>27</v>
      </c>
    </row>
    <row r="45" spans="3:28" ht="23.25" customHeight="1">
      <c r="T45" s="26">
        <v>4.3999999999999997E-2</v>
      </c>
      <c r="V45" s="2" t="s">
        <v>28</v>
      </c>
      <c r="AB45" s="45" t="s">
        <v>29</v>
      </c>
    </row>
    <row r="46" spans="3:28" ht="12.75" customHeight="1">
      <c r="T46" s="26">
        <v>5.5300000000000002E-2</v>
      </c>
      <c r="V46" s="2" t="s">
        <v>30</v>
      </c>
      <c r="AB46" s="45" t="s">
        <v>36</v>
      </c>
    </row>
    <row r="47" spans="3:28" ht="12.75" customHeight="1">
      <c r="T47" s="26">
        <v>6.6500000000000004E-2</v>
      </c>
      <c r="V47" s="2" t="s">
        <v>25</v>
      </c>
      <c r="AB47" s="45" t="s">
        <v>31</v>
      </c>
    </row>
    <row r="48" spans="3:28" ht="12.75" customHeight="1">
      <c r="T48" s="26"/>
      <c r="AB48" s="45"/>
    </row>
    <row r="49" spans="20:28" ht="12.75" customHeight="1">
      <c r="T49" s="26"/>
      <c r="AB49" s="45"/>
    </row>
    <row r="50" spans="20:28" ht="12.75" customHeight="1">
      <c r="T50" s="26"/>
      <c r="AB50" s="45"/>
    </row>
    <row r="51" spans="20:28" ht="12.75" customHeight="1">
      <c r="T51" s="26"/>
      <c r="AB51" s="45"/>
    </row>
    <row r="52" spans="20:28" ht="12.75" customHeight="1">
      <c r="T52" s="26"/>
      <c r="AB52" s="45"/>
    </row>
    <row r="53" spans="20:28" ht="12.75" customHeight="1">
      <c r="T53" s="26"/>
      <c r="AB53" s="45"/>
    </row>
    <row r="54" spans="20:28" ht="12.75" customHeight="1">
      <c r="T54" s="26"/>
      <c r="AB54" s="45"/>
    </row>
    <row r="55" spans="20:28" ht="12.75" customHeight="1">
      <c r="T55" s="26"/>
      <c r="AB55" s="45"/>
    </row>
    <row r="56" spans="20:28" ht="12.75" customHeight="1">
      <c r="T56" s="26"/>
      <c r="AB56" s="45"/>
    </row>
    <row r="57" spans="20:28" ht="12.75" customHeight="1">
      <c r="T57" s="26"/>
      <c r="AB57" s="45"/>
    </row>
    <row r="58" spans="20:28" ht="12.75" customHeight="1">
      <c r="T58" s="26"/>
      <c r="AB58" s="45"/>
    </row>
    <row r="59" spans="20:28" ht="12.75" customHeight="1">
      <c r="T59" s="26"/>
      <c r="AB59" s="45"/>
    </row>
    <row r="60" spans="20:28" ht="12.75" customHeight="1">
      <c r="T60" s="26"/>
      <c r="AB60" s="45"/>
    </row>
    <row r="61" spans="20:28" ht="12.75" customHeight="1">
      <c r="T61" s="26"/>
      <c r="AB61" s="45"/>
    </row>
    <row r="62" spans="20:28" ht="12.75" customHeight="1">
      <c r="T62" s="26"/>
      <c r="AB62" s="45"/>
    </row>
    <row r="63" spans="20:28" ht="12.75" customHeight="1">
      <c r="T63" s="26"/>
      <c r="AB63" s="45"/>
    </row>
    <row r="64" spans="20:28" ht="12.75" customHeight="1">
      <c r="T64" s="26"/>
      <c r="AB64" s="45"/>
    </row>
    <row r="65" spans="20:28" ht="12.75" customHeight="1">
      <c r="T65" s="26"/>
      <c r="AB65" s="45"/>
    </row>
    <row r="66" spans="20:28" ht="12.75" customHeight="1">
      <c r="T66" s="26"/>
      <c r="AB66" s="45"/>
    </row>
    <row r="67" spans="20:28" ht="5.25" customHeight="1"/>
  </sheetData>
  <sheetProtection sheet="1" objects="1" scenarios="1"/>
  <protectedRanges>
    <protectedRange sqref="D4:F5" name="Range1"/>
    <protectedRange sqref="D10:O21" name="Range2"/>
    <protectedRange sqref="B10:B21" name="Range3"/>
  </protectedRanges>
  <mergeCells count="10">
    <mergeCell ref="J27:K27"/>
    <mergeCell ref="I24:K24"/>
    <mergeCell ref="D5:E5"/>
    <mergeCell ref="G26:I26"/>
    <mergeCell ref="J26:K26"/>
    <mergeCell ref="B4:C4"/>
    <mergeCell ref="B5:C5"/>
    <mergeCell ref="B24:C24"/>
    <mergeCell ref="D4:F4"/>
    <mergeCell ref="G27:I27"/>
  </mergeCells>
  <phoneticPr fontId="2" type="noConversion"/>
  <dataValidations count="2">
    <dataValidation type="list" showInputMessage="1" showErrorMessage="1" sqref="F5">
      <formula1>$C$10:$C$21</formula1>
    </dataValidation>
    <dataValidation type="list" showInputMessage="1" showErrorMessage="1" sqref="D5">
      <formula1>$C$30:$C$41</formula1>
    </dataValidation>
  </dataValidations>
  <hyperlinks>
    <hyperlink ref="N24:P24" location="'Example 2'!A1" display="Click Here to Continue"/>
  </hyperlinks>
  <pageMargins left="0.75" right="0.75" top="1" bottom="1" header="0.5" footer="0.5"/>
  <pageSetup scale="7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6"/>
  <sheetViews>
    <sheetView workbookViewId="0">
      <selection activeCell="G2" sqref="G2"/>
    </sheetView>
  </sheetViews>
  <sheetFormatPr defaultRowHeight="12.75"/>
  <cols>
    <col min="1" max="1" width="6.140625" style="2" customWidth="1"/>
    <col min="2" max="2" width="9.85546875" style="2" customWidth="1"/>
    <col min="3" max="3" width="11" style="2" customWidth="1"/>
    <col min="4" max="4" width="9.28515625" style="2" customWidth="1"/>
    <col min="5" max="5" width="9.140625" style="2"/>
    <col min="6" max="6" width="9.28515625" style="2" customWidth="1"/>
    <col min="7" max="7" width="7.42578125" style="2" customWidth="1"/>
    <col min="8" max="8" width="8" style="2" customWidth="1"/>
    <col min="9" max="9" width="9.140625" style="2"/>
    <col min="10" max="10" width="9.7109375" style="2" customWidth="1"/>
    <col min="11" max="11" width="9.140625" style="2"/>
    <col min="12" max="12" width="11.28515625" style="2" bestFit="1" customWidth="1"/>
    <col min="13" max="13" width="8.5703125" style="2" bestFit="1" customWidth="1"/>
    <col min="14" max="14" width="11.5703125" style="2" customWidth="1"/>
    <col min="15" max="15" width="11" style="2" customWidth="1"/>
    <col min="16" max="16" width="9.140625" style="2" bestFit="1" customWidth="1"/>
    <col min="17" max="17" width="10.7109375" style="2" customWidth="1"/>
    <col min="18" max="18" width="9.7109375" style="2" customWidth="1"/>
    <col min="19" max="19" width="9.140625" style="2" customWidth="1"/>
    <col min="20" max="20" width="9.28515625" style="2" hidden="1" customWidth="1"/>
    <col min="21" max="21" width="9.140625" style="2" hidden="1" customWidth="1"/>
    <col min="22" max="22" width="11" style="2" hidden="1" customWidth="1"/>
    <col min="23" max="23" width="9.140625" style="2" hidden="1" customWidth="1"/>
    <col min="24" max="24" width="10.42578125" style="2" hidden="1" customWidth="1"/>
    <col min="25" max="25" width="11" style="2" hidden="1" customWidth="1"/>
    <col min="26" max="26" width="12.28515625" style="2" hidden="1" customWidth="1"/>
    <col min="27" max="27" width="11" style="2" hidden="1" customWidth="1"/>
    <col min="28" max="28" width="12.5703125" style="2" hidden="1" customWidth="1"/>
    <col min="29" max="30" width="11.28515625" style="2" hidden="1" customWidth="1"/>
    <col min="31" max="31" width="12.28515625" style="2" hidden="1" customWidth="1"/>
    <col min="32" max="32" width="11" style="2" hidden="1" customWidth="1"/>
    <col min="33" max="33" width="10.7109375" style="2" hidden="1" customWidth="1"/>
    <col min="34" max="34" width="9.140625" style="2" customWidth="1"/>
    <col min="35" max="45" width="9.140625" style="2"/>
    <col min="46" max="46" width="12.28515625" style="2" bestFit="1" customWidth="1"/>
    <col min="47" max="16384" width="9.140625" style="2"/>
  </cols>
  <sheetData>
    <row r="1" spans="1:33" ht="12.75" customHeight="1">
      <c r="A1" s="40"/>
      <c r="B1" s="40"/>
    </row>
    <row r="2" spans="1:33" ht="11.25" customHeight="1"/>
    <row r="4" spans="1:33" ht="18.75" customHeight="1">
      <c r="A4" s="3" t="s">
        <v>0</v>
      </c>
      <c r="B4" s="75" t="s">
        <v>52</v>
      </c>
      <c r="C4" s="76"/>
      <c r="D4" s="62"/>
      <c r="E4" s="63"/>
      <c r="F4" s="6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33" ht="16.5" customHeight="1">
      <c r="A5" s="3" t="s">
        <v>0</v>
      </c>
      <c r="B5" s="58" t="s">
        <v>2</v>
      </c>
      <c r="C5" s="59"/>
      <c r="D5" s="72" t="s">
        <v>7</v>
      </c>
      <c r="E5" s="73"/>
      <c r="F5" s="52">
        <v>2022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3">
      <c r="F6" s="57"/>
    </row>
    <row r="7" spans="1:33" ht="12.75" customHeight="1">
      <c r="P7" s="11" t="s">
        <v>6</v>
      </c>
      <c r="Q7" s="11" t="s">
        <v>38</v>
      </c>
      <c r="R7" s="11" t="s">
        <v>38</v>
      </c>
      <c r="S7" s="41"/>
      <c r="AF7" s="10" t="s">
        <v>18</v>
      </c>
    </row>
    <row r="8" spans="1:33" ht="12.75" customHeight="1">
      <c r="C8" s="12" t="s">
        <v>19</v>
      </c>
      <c r="P8" s="14" t="s">
        <v>21</v>
      </c>
      <c r="Q8" s="14" t="s">
        <v>6</v>
      </c>
      <c r="R8" s="14" t="s">
        <v>6</v>
      </c>
      <c r="AF8" s="13" t="s">
        <v>20</v>
      </c>
      <c r="AG8" s="38"/>
    </row>
    <row r="9" spans="1:33" ht="12.75" customHeight="1">
      <c r="B9" s="15" t="s">
        <v>48</v>
      </c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5" t="s">
        <v>11</v>
      </c>
      <c r="I9" s="15" t="s">
        <v>3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5" t="s">
        <v>17</v>
      </c>
      <c r="P9" s="16" t="s">
        <v>23</v>
      </c>
      <c r="Q9" s="16" t="s">
        <v>22</v>
      </c>
      <c r="R9" s="16" t="s">
        <v>53</v>
      </c>
      <c r="T9" s="2">
        <v>1</v>
      </c>
      <c r="U9" s="2">
        <v>2</v>
      </c>
      <c r="V9" s="2">
        <v>3</v>
      </c>
      <c r="W9" s="2">
        <v>4</v>
      </c>
      <c r="X9" s="2">
        <v>5</v>
      </c>
      <c r="Y9" s="2">
        <v>6</v>
      </c>
      <c r="Z9" s="2">
        <v>7</v>
      </c>
      <c r="AA9" s="2">
        <v>8</v>
      </c>
      <c r="AB9" s="2">
        <v>9</v>
      </c>
      <c r="AC9" s="2">
        <v>10</v>
      </c>
      <c r="AD9" s="2">
        <v>11</v>
      </c>
      <c r="AE9" s="2">
        <v>12</v>
      </c>
      <c r="AF9" s="16" t="s">
        <v>22</v>
      </c>
    </row>
    <row r="10" spans="1:33" ht="12.75" customHeight="1">
      <c r="A10" s="3" t="s">
        <v>0</v>
      </c>
      <c r="B10" s="51">
        <v>4.9399999999999999E-2</v>
      </c>
      <c r="C10" s="15">
        <v>2011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9">
        <f>IF(C10&lt;F5,AF10,"")</f>
        <v>0</v>
      </c>
      <c r="Q10" s="49" t="str">
        <f>IF(SUM(D10:O10)=0,"0",SUM(D10:O10))</f>
        <v>0</v>
      </c>
      <c r="R10" s="19" t="str">
        <f>IF(P10=0,"",IF(C10=$F$5,$J$30-Q10,IF(C10&lt;$F$5,P10-Q10,"")))</f>
        <v/>
      </c>
      <c r="S10" s="42"/>
      <c r="T10" s="18">
        <f t="shared" ref="T10:T21" si="0">D10*(1+B10/12)</f>
        <v>0</v>
      </c>
      <c r="U10" s="18">
        <f t="shared" ref="U10:U21" si="1">E10*(1+B10/12)+T10*(1+B10/12)</f>
        <v>0</v>
      </c>
      <c r="V10" s="18">
        <f t="shared" ref="V10:V21" si="2">F10*(1+B10/12)+U10*(1+B10/12)</f>
        <v>0</v>
      </c>
      <c r="W10" s="18">
        <f t="shared" ref="W10:W16" si="3">G10*(1+B10/12)+V10*(1+B10/12)</f>
        <v>0</v>
      </c>
      <c r="X10" s="18">
        <f t="shared" ref="X10:X21" si="4">H10*(1+B10/12)+W10*(1+B10/12)</f>
        <v>0</v>
      </c>
      <c r="Y10" s="18">
        <f t="shared" ref="Y10:Y21" si="5">I10*(1+B10/12)+X10*(1+B10/12)</f>
        <v>0</v>
      </c>
      <c r="Z10" s="18">
        <f t="shared" ref="Z10:Z21" si="6">J10*(1+B10/12)+Y10*(1+B10/12)</f>
        <v>0</v>
      </c>
      <c r="AA10" s="18">
        <f t="shared" ref="AA10:AA21" si="7">K10*(1+B10/12)+Z10*(1+B10/12)</f>
        <v>0</v>
      </c>
      <c r="AB10" s="18">
        <f t="shared" ref="AB10:AB21" si="8">L10*(1+B10/12)+AA10*(1+B10/12)</f>
        <v>0</v>
      </c>
      <c r="AC10" s="18">
        <f t="shared" ref="AC10:AC21" si="9">M10*(1+B10/12)+AB10*(1+B10/12)</f>
        <v>0</v>
      </c>
      <c r="AD10" s="18">
        <f t="shared" ref="AD10:AD21" si="10">N10*(1+B10/12)+AC10*(1+B10/12)</f>
        <v>0</v>
      </c>
      <c r="AE10" s="18">
        <f t="shared" ref="AE10:AE21" si="11">O10*(1+B10/12)+AD10*(1+B10/12)</f>
        <v>0</v>
      </c>
      <c r="AF10" s="18">
        <f t="shared" ref="AF10:AF21" si="12">(D10*(1+B10))+(E10*(1+B10*11/12))+(F10*(1+B10*10/12))+(G10*(1+B10*9/12))+(H10*(1+B10*8/12))+(I10*(1+B10*7/12))+(J10*(1+B10*6/12))+(K10*(1+B10*5/12))+(L10*(1+B10*4/12))+(M10*(1+B10*3/12))+(N10*(1+B10*2/12))+(O10*(1+B10*1/12))</f>
        <v>0</v>
      </c>
      <c r="AG10" s="37">
        <f t="shared" ref="AG10:AG21" si="13">AG9*(1+B10)+AF10</f>
        <v>0</v>
      </c>
    </row>
    <row r="11" spans="1:33" ht="12.75" customHeight="1">
      <c r="A11" s="50">
        <f t="shared" ref="A11:A21" si="14">+C11</f>
        <v>2012</v>
      </c>
      <c r="B11" s="51">
        <v>5.3100000000000001E-2</v>
      </c>
      <c r="C11" s="15">
        <v>2012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9">
        <f t="shared" ref="P11:P21" si="15">IF(C11&lt;$F$5,AG11,"")</f>
        <v>0</v>
      </c>
      <c r="Q11" s="49" t="str">
        <f>IF(SUM(D11:O11)=0,"0",SUM(D11:O11))</f>
        <v>0</v>
      </c>
      <c r="R11" s="19" t="str">
        <f>IF(P11=0,"",IF(C11=$F$5,$J$30-Q11-P10,IF(C11&lt;$F$5,P11-Q11-P10,"")))</f>
        <v/>
      </c>
      <c r="S11" s="42"/>
      <c r="T11" s="18">
        <f t="shared" si="0"/>
        <v>0</v>
      </c>
      <c r="U11" s="18">
        <f t="shared" si="1"/>
        <v>0</v>
      </c>
      <c r="V11" s="18">
        <f t="shared" si="2"/>
        <v>0</v>
      </c>
      <c r="W11" s="18">
        <f t="shared" si="3"/>
        <v>0</v>
      </c>
      <c r="X11" s="18">
        <f t="shared" si="4"/>
        <v>0</v>
      </c>
      <c r="Y11" s="18">
        <f t="shared" si="5"/>
        <v>0</v>
      </c>
      <c r="Z11" s="18">
        <f t="shared" si="6"/>
        <v>0</v>
      </c>
      <c r="AA11" s="18">
        <f t="shared" si="7"/>
        <v>0</v>
      </c>
      <c r="AB11" s="18">
        <f t="shared" si="8"/>
        <v>0</v>
      </c>
      <c r="AC11" s="18">
        <f t="shared" si="9"/>
        <v>0</v>
      </c>
      <c r="AD11" s="18">
        <f t="shared" si="10"/>
        <v>0</v>
      </c>
      <c r="AE11" s="18">
        <f t="shared" si="11"/>
        <v>0</v>
      </c>
      <c r="AF11" s="18">
        <f t="shared" si="12"/>
        <v>0</v>
      </c>
      <c r="AG11" s="37">
        <f t="shared" si="13"/>
        <v>0</v>
      </c>
    </row>
    <row r="12" spans="1:33" ht="12.75" customHeight="1">
      <c r="A12" s="50">
        <f t="shared" si="14"/>
        <v>2013</v>
      </c>
      <c r="B12" s="51">
        <v>5.6300000000000003E-2</v>
      </c>
      <c r="C12" s="15">
        <v>2013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9">
        <f t="shared" si="15"/>
        <v>0</v>
      </c>
      <c r="Q12" s="49" t="str">
        <f>IF(SUM(D12:O12)=0,"0",SUM(D12:O12))</f>
        <v>0</v>
      </c>
      <c r="R12" s="19">
        <f t="shared" ref="R12:R20" si="16">IF(P12="","",IF(C12=$F$5,$J$30-Q12-P11,IF(C12&lt;$F$5,P12-Q12-P11,"")))</f>
        <v>0</v>
      </c>
      <c r="S12" s="42"/>
      <c r="T12" s="18">
        <f t="shared" si="0"/>
        <v>0</v>
      </c>
      <c r="U12" s="18">
        <f t="shared" si="1"/>
        <v>0</v>
      </c>
      <c r="V12" s="18">
        <f t="shared" si="2"/>
        <v>0</v>
      </c>
      <c r="W12" s="18">
        <f t="shared" si="3"/>
        <v>0</v>
      </c>
      <c r="X12" s="18">
        <f t="shared" si="4"/>
        <v>0</v>
      </c>
      <c r="Y12" s="18">
        <f t="shared" si="5"/>
        <v>0</v>
      </c>
      <c r="Z12" s="18">
        <f t="shared" si="6"/>
        <v>0</v>
      </c>
      <c r="AA12" s="18">
        <f t="shared" si="7"/>
        <v>0</v>
      </c>
      <c r="AB12" s="18">
        <f t="shared" si="8"/>
        <v>0</v>
      </c>
      <c r="AC12" s="18">
        <f t="shared" si="9"/>
        <v>0</v>
      </c>
      <c r="AD12" s="18">
        <f t="shared" si="10"/>
        <v>0</v>
      </c>
      <c r="AE12" s="18">
        <f t="shared" si="11"/>
        <v>0</v>
      </c>
      <c r="AF12" s="18">
        <f t="shared" si="12"/>
        <v>0</v>
      </c>
      <c r="AG12" s="37">
        <f t="shared" si="13"/>
        <v>0</v>
      </c>
    </row>
    <row r="13" spans="1:33" ht="12.75" customHeight="1">
      <c r="A13" s="50">
        <f t="shared" si="14"/>
        <v>2014</v>
      </c>
      <c r="B13" s="51">
        <v>5.5599999999999997E-2</v>
      </c>
      <c r="C13" s="15">
        <v>2014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9">
        <f t="shared" si="15"/>
        <v>0</v>
      </c>
      <c r="Q13" s="49" t="str">
        <f t="shared" ref="Q13:Q21" si="17">IF(SUM(D13:O13)=0,"0",SUM(D13:O13))</f>
        <v>0</v>
      </c>
      <c r="R13" s="19">
        <f t="shared" si="16"/>
        <v>0</v>
      </c>
      <c r="S13" s="42"/>
      <c r="T13" s="18">
        <f t="shared" si="0"/>
        <v>0</v>
      </c>
      <c r="U13" s="18">
        <f t="shared" si="1"/>
        <v>0</v>
      </c>
      <c r="V13" s="18">
        <f t="shared" si="2"/>
        <v>0</v>
      </c>
      <c r="W13" s="18">
        <f t="shared" si="3"/>
        <v>0</v>
      </c>
      <c r="X13" s="18">
        <f t="shared" si="4"/>
        <v>0</v>
      </c>
      <c r="Y13" s="18">
        <f t="shared" si="5"/>
        <v>0</v>
      </c>
      <c r="Z13" s="18">
        <f t="shared" si="6"/>
        <v>0</v>
      </c>
      <c r="AA13" s="18">
        <f t="shared" si="7"/>
        <v>0</v>
      </c>
      <c r="AB13" s="18">
        <f t="shared" si="8"/>
        <v>0</v>
      </c>
      <c r="AC13" s="18">
        <f t="shared" si="9"/>
        <v>0</v>
      </c>
      <c r="AD13" s="18">
        <f t="shared" si="10"/>
        <v>0</v>
      </c>
      <c r="AE13" s="18">
        <f t="shared" si="11"/>
        <v>0</v>
      </c>
      <c r="AF13" s="18">
        <f t="shared" si="12"/>
        <v>0</v>
      </c>
      <c r="AG13" s="37">
        <f t="shared" si="13"/>
        <v>0</v>
      </c>
    </row>
    <row r="14" spans="1:33" ht="12.75" customHeight="1">
      <c r="A14" s="50">
        <f t="shared" si="14"/>
        <v>2015</v>
      </c>
      <c r="B14" s="51">
        <v>5.5899999999999998E-2</v>
      </c>
      <c r="C14" s="15">
        <v>2015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9">
        <f t="shared" si="15"/>
        <v>0</v>
      </c>
      <c r="Q14" s="49" t="str">
        <f t="shared" si="17"/>
        <v>0</v>
      </c>
      <c r="R14" s="19">
        <f t="shared" si="16"/>
        <v>0</v>
      </c>
      <c r="S14" s="42"/>
      <c r="T14" s="18">
        <f t="shared" si="0"/>
        <v>0</v>
      </c>
      <c r="U14" s="18">
        <f t="shared" si="1"/>
        <v>0</v>
      </c>
      <c r="V14" s="18">
        <f t="shared" si="2"/>
        <v>0</v>
      </c>
      <c r="W14" s="18">
        <f t="shared" si="3"/>
        <v>0</v>
      </c>
      <c r="X14" s="18">
        <f t="shared" si="4"/>
        <v>0</v>
      </c>
      <c r="Y14" s="18">
        <f t="shared" si="5"/>
        <v>0</v>
      </c>
      <c r="Z14" s="18">
        <f t="shared" si="6"/>
        <v>0</v>
      </c>
      <c r="AA14" s="18">
        <f t="shared" si="7"/>
        <v>0</v>
      </c>
      <c r="AB14" s="18">
        <f t="shared" si="8"/>
        <v>0</v>
      </c>
      <c r="AC14" s="18">
        <f t="shared" si="9"/>
        <v>0</v>
      </c>
      <c r="AD14" s="18">
        <f t="shared" si="10"/>
        <v>0</v>
      </c>
      <c r="AE14" s="18">
        <f t="shared" si="11"/>
        <v>0</v>
      </c>
      <c r="AF14" s="18">
        <f t="shared" si="12"/>
        <v>0</v>
      </c>
      <c r="AG14" s="37">
        <f t="shared" si="13"/>
        <v>0</v>
      </c>
    </row>
    <row r="15" spans="1:33" ht="12.75" customHeight="1">
      <c r="A15" s="50">
        <f t="shared" si="14"/>
        <v>2016</v>
      </c>
      <c r="B15" s="51">
        <v>5.2299999999999999E-2</v>
      </c>
      <c r="C15" s="15">
        <v>2016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9">
        <f t="shared" si="15"/>
        <v>0</v>
      </c>
      <c r="Q15" s="49" t="str">
        <f t="shared" si="17"/>
        <v>0</v>
      </c>
      <c r="R15" s="19">
        <f t="shared" si="16"/>
        <v>0</v>
      </c>
      <c r="S15" s="42"/>
      <c r="T15" s="18">
        <f t="shared" si="0"/>
        <v>0</v>
      </c>
      <c r="U15" s="18">
        <f t="shared" si="1"/>
        <v>0</v>
      </c>
      <c r="V15" s="18">
        <f t="shared" si="2"/>
        <v>0</v>
      </c>
      <c r="W15" s="18">
        <f t="shared" si="3"/>
        <v>0</v>
      </c>
      <c r="X15" s="18">
        <f t="shared" si="4"/>
        <v>0</v>
      </c>
      <c r="Y15" s="18">
        <f t="shared" si="5"/>
        <v>0</v>
      </c>
      <c r="Z15" s="18">
        <f t="shared" si="6"/>
        <v>0</v>
      </c>
      <c r="AA15" s="18">
        <f t="shared" si="7"/>
        <v>0</v>
      </c>
      <c r="AB15" s="18">
        <f t="shared" si="8"/>
        <v>0</v>
      </c>
      <c r="AC15" s="18">
        <f t="shared" si="9"/>
        <v>0</v>
      </c>
      <c r="AD15" s="18">
        <f t="shared" si="10"/>
        <v>0</v>
      </c>
      <c r="AE15" s="18">
        <f t="shared" si="11"/>
        <v>0</v>
      </c>
      <c r="AF15" s="18">
        <f t="shared" si="12"/>
        <v>0</v>
      </c>
      <c r="AG15" s="37">
        <f t="shared" si="13"/>
        <v>0</v>
      </c>
    </row>
    <row r="16" spans="1:33" ht="12.75" customHeight="1">
      <c r="A16" s="50">
        <f t="shared" si="14"/>
        <v>2017</v>
      </c>
      <c r="B16" s="51">
        <v>5.6300000000000003E-2</v>
      </c>
      <c r="C16" s="15">
        <v>2017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9">
        <f t="shared" si="15"/>
        <v>0</v>
      </c>
      <c r="Q16" s="49" t="str">
        <f t="shared" si="17"/>
        <v>0</v>
      </c>
      <c r="R16" s="19">
        <f t="shared" si="16"/>
        <v>0</v>
      </c>
      <c r="T16" s="18">
        <f t="shared" si="0"/>
        <v>0</v>
      </c>
      <c r="U16" s="18">
        <f t="shared" si="1"/>
        <v>0</v>
      </c>
      <c r="V16" s="18">
        <f t="shared" si="2"/>
        <v>0</v>
      </c>
      <c r="W16" s="18">
        <f t="shared" si="3"/>
        <v>0</v>
      </c>
      <c r="X16" s="18">
        <f t="shared" si="4"/>
        <v>0</v>
      </c>
      <c r="Y16" s="18">
        <f t="shared" si="5"/>
        <v>0</v>
      </c>
      <c r="Z16" s="18">
        <f t="shared" si="6"/>
        <v>0</v>
      </c>
      <c r="AA16" s="18">
        <f t="shared" si="7"/>
        <v>0</v>
      </c>
      <c r="AB16" s="18">
        <f t="shared" si="8"/>
        <v>0</v>
      </c>
      <c r="AC16" s="18">
        <f t="shared" si="9"/>
        <v>0</v>
      </c>
      <c r="AD16" s="18">
        <f t="shared" si="10"/>
        <v>0</v>
      </c>
      <c r="AE16" s="18">
        <f t="shared" si="11"/>
        <v>0</v>
      </c>
      <c r="AF16" s="18">
        <f t="shared" si="12"/>
        <v>0</v>
      </c>
      <c r="AG16" s="37">
        <f t="shared" si="13"/>
        <v>0</v>
      </c>
    </row>
    <row r="17" spans="1:33" ht="12.75" customHeight="1">
      <c r="A17" s="50">
        <f t="shared" si="14"/>
        <v>2018</v>
      </c>
      <c r="B17" s="51">
        <v>5.6599999999999998E-2</v>
      </c>
      <c r="C17" s="15">
        <v>2018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9">
        <f t="shared" si="15"/>
        <v>0</v>
      </c>
      <c r="Q17" s="49" t="str">
        <f t="shared" si="17"/>
        <v>0</v>
      </c>
      <c r="R17" s="19">
        <f t="shared" si="16"/>
        <v>0</v>
      </c>
      <c r="T17" s="18">
        <f t="shared" si="0"/>
        <v>0</v>
      </c>
      <c r="U17" s="18">
        <f t="shared" si="1"/>
        <v>0</v>
      </c>
      <c r="V17" s="18">
        <f t="shared" si="2"/>
        <v>0</v>
      </c>
      <c r="W17" s="18">
        <f>G17*(1+B16/12)+V17*(1+B16/12)</f>
        <v>0</v>
      </c>
      <c r="X17" s="18">
        <f t="shared" si="4"/>
        <v>0</v>
      </c>
      <c r="Y17" s="18">
        <f t="shared" si="5"/>
        <v>0</v>
      </c>
      <c r="Z17" s="18">
        <f t="shared" si="6"/>
        <v>0</v>
      </c>
      <c r="AA17" s="18">
        <f t="shared" si="7"/>
        <v>0</v>
      </c>
      <c r="AB17" s="18">
        <f t="shared" si="8"/>
        <v>0</v>
      </c>
      <c r="AC17" s="18">
        <f t="shared" si="9"/>
        <v>0</v>
      </c>
      <c r="AD17" s="18">
        <f t="shared" si="10"/>
        <v>0</v>
      </c>
      <c r="AE17" s="18">
        <f t="shared" si="11"/>
        <v>0</v>
      </c>
      <c r="AF17" s="18">
        <f t="shared" si="12"/>
        <v>0</v>
      </c>
      <c r="AG17" s="37">
        <f t="shared" si="13"/>
        <v>0</v>
      </c>
    </row>
    <row r="18" spans="1:33" ht="12.75" customHeight="1">
      <c r="A18" s="50">
        <f t="shared" si="14"/>
        <v>2019</v>
      </c>
      <c r="B18" s="51">
        <v>6.4899999999999999E-2</v>
      </c>
      <c r="C18" s="15">
        <v>2019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>
        <f t="shared" si="15"/>
        <v>0</v>
      </c>
      <c r="Q18" s="49" t="str">
        <f t="shared" si="17"/>
        <v>0</v>
      </c>
      <c r="R18" s="19">
        <f t="shared" si="16"/>
        <v>0</v>
      </c>
      <c r="T18" s="18">
        <f t="shared" si="0"/>
        <v>0</v>
      </c>
      <c r="U18" s="18">
        <f t="shared" si="1"/>
        <v>0</v>
      </c>
      <c r="V18" s="18">
        <f t="shared" si="2"/>
        <v>0</v>
      </c>
      <c r="W18" s="18">
        <f>G18*(1+B18/12)+V18*(1+B18/12)</f>
        <v>0</v>
      </c>
      <c r="X18" s="18">
        <f t="shared" si="4"/>
        <v>0</v>
      </c>
      <c r="Y18" s="18">
        <f t="shared" si="5"/>
        <v>0</v>
      </c>
      <c r="Z18" s="18">
        <f t="shared" si="6"/>
        <v>0</v>
      </c>
      <c r="AA18" s="18">
        <f t="shared" si="7"/>
        <v>0</v>
      </c>
      <c r="AB18" s="18">
        <f t="shared" si="8"/>
        <v>0</v>
      </c>
      <c r="AC18" s="18">
        <f t="shared" si="9"/>
        <v>0</v>
      </c>
      <c r="AD18" s="18">
        <f t="shared" si="10"/>
        <v>0</v>
      </c>
      <c r="AE18" s="18">
        <f t="shared" si="11"/>
        <v>0</v>
      </c>
      <c r="AF18" s="18">
        <f t="shared" si="12"/>
        <v>0</v>
      </c>
      <c r="AG18" s="37">
        <f t="shared" si="13"/>
        <v>0</v>
      </c>
    </row>
    <row r="19" spans="1:33" ht="12.75" customHeight="1">
      <c r="A19" s="50">
        <f t="shared" si="14"/>
        <v>2020</v>
      </c>
      <c r="B19" s="51">
        <v>7.0800000000000002E-2</v>
      </c>
      <c r="C19" s="15">
        <v>2020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>
        <f t="shared" si="15"/>
        <v>0</v>
      </c>
      <c r="Q19" s="49" t="str">
        <f t="shared" si="17"/>
        <v>0</v>
      </c>
      <c r="R19" s="19">
        <f t="shared" si="16"/>
        <v>0</v>
      </c>
      <c r="T19" s="18">
        <f t="shared" si="0"/>
        <v>0</v>
      </c>
      <c r="U19" s="18">
        <f t="shared" si="1"/>
        <v>0</v>
      </c>
      <c r="V19" s="18">
        <f t="shared" si="2"/>
        <v>0</v>
      </c>
      <c r="W19" s="18">
        <f>G19*(1+B19/12)+V19*(1+B19/12)</f>
        <v>0</v>
      </c>
      <c r="X19" s="18">
        <f t="shared" si="4"/>
        <v>0</v>
      </c>
      <c r="Y19" s="18">
        <f t="shared" si="5"/>
        <v>0</v>
      </c>
      <c r="Z19" s="18">
        <f t="shared" si="6"/>
        <v>0</v>
      </c>
      <c r="AA19" s="18">
        <f t="shared" si="7"/>
        <v>0</v>
      </c>
      <c r="AB19" s="18">
        <f t="shared" si="8"/>
        <v>0</v>
      </c>
      <c r="AC19" s="18">
        <f t="shared" si="9"/>
        <v>0</v>
      </c>
      <c r="AD19" s="18">
        <f t="shared" si="10"/>
        <v>0</v>
      </c>
      <c r="AE19" s="18">
        <f t="shared" si="11"/>
        <v>0</v>
      </c>
      <c r="AF19" s="18">
        <f t="shared" si="12"/>
        <v>0</v>
      </c>
      <c r="AG19" s="37">
        <f t="shared" si="13"/>
        <v>0</v>
      </c>
    </row>
    <row r="20" spans="1:33" ht="12.75" customHeight="1">
      <c r="A20" s="50">
        <f t="shared" si="14"/>
        <v>2021</v>
      </c>
      <c r="B20" s="51">
        <v>7.6200000000000004E-2</v>
      </c>
      <c r="C20" s="15">
        <v>2021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9">
        <f t="shared" si="15"/>
        <v>0</v>
      </c>
      <c r="Q20" s="49" t="str">
        <f t="shared" si="17"/>
        <v>0</v>
      </c>
      <c r="R20" s="19">
        <f t="shared" si="16"/>
        <v>0</v>
      </c>
      <c r="T20" s="18">
        <f t="shared" si="0"/>
        <v>0</v>
      </c>
      <c r="U20" s="18">
        <f t="shared" si="1"/>
        <v>0</v>
      </c>
      <c r="V20" s="18">
        <f t="shared" si="2"/>
        <v>0</v>
      </c>
      <c r="W20" s="18">
        <f>G20*(1+B20/12)+V20*(1+B20/12)</f>
        <v>0</v>
      </c>
      <c r="X20" s="18">
        <f t="shared" si="4"/>
        <v>0</v>
      </c>
      <c r="Y20" s="18">
        <f t="shared" si="5"/>
        <v>0</v>
      </c>
      <c r="Z20" s="18">
        <f t="shared" si="6"/>
        <v>0</v>
      </c>
      <c r="AA20" s="18">
        <f t="shared" si="7"/>
        <v>0</v>
      </c>
      <c r="AB20" s="18">
        <f t="shared" si="8"/>
        <v>0</v>
      </c>
      <c r="AC20" s="18">
        <f t="shared" si="9"/>
        <v>0</v>
      </c>
      <c r="AD20" s="18">
        <f t="shared" si="10"/>
        <v>0</v>
      </c>
      <c r="AE20" s="18">
        <f t="shared" si="11"/>
        <v>0</v>
      </c>
      <c r="AF20" s="18">
        <f t="shared" si="12"/>
        <v>0</v>
      </c>
      <c r="AG20" s="37">
        <f t="shared" si="13"/>
        <v>0</v>
      </c>
    </row>
    <row r="21" spans="1:33" ht="12.75" customHeight="1">
      <c r="A21" s="50">
        <f t="shared" si="14"/>
        <v>2022</v>
      </c>
      <c r="B21" s="51">
        <v>7.0499999999999993E-2</v>
      </c>
      <c r="C21" s="15">
        <v>2022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 t="str">
        <f t="shared" si="15"/>
        <v/>
      </c>
      <c r="Q21" s="49" t="str">
        <f t="shared" si="17"/>
        <v>0</v>
      </c>
      <c r="R21" s="19" t="str">
        <f>IF(P21="","",G:JIG(C21=$F$5,$J$30-Q21-P20,IF(C21&lt;$F$5,P21-Q21-P20,"")))</f>
        <v/>
      </c>
      <c r="T21" s="18">
        <f t="shared" si="0"/>
        <v>0</v>
      </c>
      <c r="U21" s="18">
        <f t="shared" si="1"/>
        <v>0</v>
      </c>
      <c r="V21" s="18">
        <f t="shared" si="2"/>
        <v>0</v>
      </c>
      <c r="W21" s="18">
        <f>G21*(1+B21/12)+V21*(1+B21/12)</f>
        <v>0</v>
      </c>
      <c r="X21" s="18">
        <f t="shared" si="4"/>
        <v>0</v>
      </c>
      <c r="Y21" s="18">
        <f t="shared" si="5"/>
        <v>0</v>
      </c>
      <c r="Z21" s="18">
        <f t="shared" si="6"/>
        <v>0</v>
      </c>
      <c r="AA21" s="18">
        <f t="shared" si="7"/>
        <v>0</v>
      </c>
      <c r="AB21" s="18">
        <f t="shared" si="8"/>
        <v>0</v>
      </c>
      <c r="AC21" s="18">
        <f t="shared" si="9"/>
        <v>0</v>
      </c>
      <c r="AD21" s="18">
        <f t="shared" si="10"/>
        <v>0</v>
      </c>
      <c r="AE21" s="18">
        <f t="shared" si="11"/>
        <v>0</v>
      </c>
      <c r="AF21" s="18">
        <f t="shared" si="12"/>
        <v>0</v>
      </c>
      <c r="AG21" s="37">
        <f t="shared" si="13"/>
        <v>0</v>
      </c>
    </row>
    <row r="22" spans="1:33">
      <c r="Q22" s="43"/>
      <c r="R22" s="43"/>
    </row>
    <row r="24" spans="1:33" ht="24" customHeight="1">
      <c r="A24" s="28"/>
      <c r="B24" s="60" t="s">
        <v>50</v>
      </c>
      <c r="C24" s="61"/>
      <c r="D24" s="20" t="s">
        <v>45</v>
      </c>
      <c r="E24" s="20" t="str">
        <f>+D5</f>
        <v>January</v>
      </c>
      <c r="F24" s="21" t="s">
        <v>46</v>
      </c>
      <c r="G24" s="21">
        <f>+F5</f>
        <v>2022</v>
      </c>
      <c r="H24" s="21" t="s">
        <v>24</v>
      </c>
      <c r="I24" s="69">
        <f>+H30+I30</f>
        <v>0</v>
      </c>
      <c r="J24" s="70"/>
      <c r="K24" s="71"/>
      <c r="N24" s="39"/>
      <c r="O24" s="36"/>
    </row>
    <row r="25" spans="1:33" ht="12.75" customHeight="1">
      <c r="A25" s="28"/>
      <c r="B25" s="28"/>
      <c r="C25" s="29"/>
      <c r="D25" s="30"/>
      <c r="E25" s="30"/>
      <c r="F25" s="30"/>
      <c r="G25" s="31"/>
      <c r="H25" s="31"/>
      <c r="K25" s="23"/>
      <c r="L25" s="31"/>
      <c r="M25" s="23"/>
      <c r="N25" s="32"/>
      <c r="P25" s="33"/>
      <c r="X25" s="24"/>
      <c r="Z25" s="36"/>
    </row>
    <row r="26" spans="1:33" ht="21" customHeight="1">
      <c r="A26" s="28"/>
      <c r="B26" s="28"/>
      <c r="C26" s="29"/>
      <c r="D26" s="30"/>
      <c r="E26" s="30"/>
      <c r="F26" s="30"/>
      <c r="G26" s="65" t="s">
        <v>39</v>
      </c>
      <c r="H26" s="66"/>
      <c r="I26" s="66"/>
      <c r="J26" s="67">
        <f>SUM(D10:O21)</f>
        <v>0</v>
      </c>
      <c r="K26" s="74"/>
      <c r="P26" s="31"/>
      <c r="Q26" s="31"/>
      <c r="X26" s="24"/>
      <c r="Y26" s="36"/>
      <c r="Z26" s="31"/>
    </row>
    <row r="27" spans="1:33" ht="19.5" customHeight="1">
      <c r="A27" s="28"/>
      <c r="B27" s="28"/>
      <c r="C27" s="29"/>
      <c r="D27" s="30"/>
      <c r="E27" s="30"/>
      <c r="F27" s="30"/>
      <c r="G27" s="65" t="s">
        <v>54</v>
      </c>
      <c r="H27" s="66" t="s">
        <v>40</v>
      </c>
      <c r="I27" s="66"/>
      <c r="J27" s="67">
        <f>I24-J26</f>
        <v>0</v>
      </c>
      <c r="K27" s="68"/>
      <c r="P27" s="25"/>
      <c r="Q27" s="33"/>
      <c r="X27" s="24"/>
      <c r="Y27" s="1"/>
    </row>
    <row r="28" spans="1:33">
      <c r="P28" s="25"/>
      <c r="Q28" s="25"/>
      <c r="R28" s="25"/>
      <c r="S28" s="25"/>
      <c r="T28" s="25"/>
      <c r="U28" s="25"/>
      <c r="X28" s="25"/>
      <c r="Y28" s="25"/>
      <c r="Z28" s="25"/>
      <c r="AA28" s="25"/>
      <c r="AB28" s="25"/>
      <c r="AC28" s="25"/>
    </row>
    <row r="29" spans="1:33" hidden="1"/>
    <row r="30" spans="1:33" hidden="1">
      <c r="C30" s="2" t="s">
        <v>7</v>
      </c>
      <c r="D30" s="2">
        <v>1</v>
      </c>
      <c r="E30" s="2">
        <f>IF(E24=C30,1,IF(E24=C31,2,IF(E24=C32,3,IF(E24=C33,4,IF(E24=C34,5,IF(E24=C35,6,IF(E24=C36,7,IF(E24=C37,8,E31))))))))</f>
        <v>1</v>
      </c>
      <c r="H30" s="22">
        <f>VLOOKUP(G24-1,C10:AG21,31)*(1+E32*E30/12)</f>
        <v>0</v>
      </c>
      <c r="I30" s="22">
        <f>VLOOKUP(G24,C10:AF21,17+E30)</f>
        <v>0</v>
      </c>
      <c r="J30" s="23">
        <f>H30+I30</f>
        <v>0</v>
      </c>
    </row>
    <row r="31" spans="1:33" hidden="1">
      <c r="C31" s="2" t="s">
        <v>8</v>
      </c>
      <c r="D31" s="2">
        <v>2</v>
      </c>
      <c r="E31" s="2">
        <f>IF(E24=C38,9,IF(E24=C39,10,IF(E24=C40,11,IF(E24=C41,12,0))))</f>
        <v>0</v>
      </c>
    </row>
    <row r="32" spans="1:33" hidden="1">
      <c r="C32" s="2" t="s">
        <v>9</v>
      </c>
      <c r="D32" s="2">
        <v>3</v>
      </c>
      <c r="E32" s="26">
        <f>VLOOKUP(G24,A10:B21,2)</f>
        <v>7.0499999999999993E-2</v>
      </c>
    </row>
    <row r="33" spans="3:28" hidden="1">
      <c r="C33" s="2" t="s">
        <v>10</v>
      </c>
      <c r="D33" s="2">
        <v>4</v>
      </c>
    </row>
    <row r="34" spans="3:28" hidden="1">
      <c r="C34" s="2" t="s">
        <v>11</v>
      </c>
      <c r="D34" s="2">
        <v>5</v>
      </c>
    </row>
    <row r="35" spans="3:28" hidden="1">
      <c r="C35" s="2" t="s">
        <v>3</v>
      </c>
      <c r="D35" s="2">
        <v>6</v>
      </c>
    </row>
    <row r="36" spans="3:28" hidden="1">
      <c r="C36" s="2" t="s">
        <v>12</v>
      </c>
      <c r="D36" s="2">
        <v>7</v>
      </c>
    </row>
    <row r="37" spans="3:28" hidden="1">
      <c r="C37" s="2" t="s">
        <v>13</v>
      </c>
      <c r="D37" s="2">
        <v>8</v>
      </c>
    </row>
    <row r="38" spans="3:28" hidden="1">
      <c r="C38" s="2" t="s">
        <v>14</v>
      </c>
      <c r="D38" s="2">
        <v>9</v>
      </c>
    </row>
    <row r="39" spans="3:28" hidden="1">
      <c r="C39" s="2" t="s">
        <v>15</v>
      </c>
      <c r="D39" s="2">
        <v>10</v>
      </c>
    </row>
    <row r="40" spans="3:28" hidden="1">
      <c r="C40" s="2" t="s">
        <v>16</v>
      </c>
      <c r="D40" s="2">
        <v>11</v>
      </c>
    </row>
    <row r="41" spans="3:28" hidden="1">
      <c r="C41" s="2" t="s">
        <v>17</v>
      </c>
      <c r="D41" s="2">
        <v>12</v>
      </c>
    </row>
    <row r="42" spans="3:28" hidden="1"/>
    <row r="43" spans="3:28" ht="12.75" customHeight="1">
      <c r="T43" s="27" t="s">
        <v>26</v>
      </c>
      <c r="AB43" s="45" t="s">
        <v>1</v>
      </c>
    </row>
    <row r="44" spans="3:28" ht="12.75" customHeight="1">
      <c r="T44" s="26">
        <v>3.8199999999999998E-2</v>
      </c>
      <c r="V44" s="2" t="s">
        <v>35</v>
      </c>
      <c r="AB44" s="45" t="s">
        <v>27</v>
      </c>
    </row>
    <row r="45" spans="3:28" ht="12.75" customHeight="1">
      <c r="T45" s="26">
        <v>4.3999999999999997E-2</v>
      </c>
      <c r="V45" s="2" t="s">
        <v>28</v>
      </c>
      <c r="AB45" s="45" t="s">
        <v>29</v>
      </c>
    </row>
    <row r="46" spans="3:28" ht="12.75" customHeight="1">
      <c r="T46" s="26">
        <v>5.5300000000000002E-2</v>
      </c>
      <c r="V46" s="2" t="s">
        <v>30</v>
      </c>
      <c r="AB46" s="45" t="s">
        <v>36</v>
      </c>
    </row>
    <row r="47" spans="3:28" ht="12.75" customHeight="1">
      <c r="T47" s="26">
        <v>6.6500000000000004E-2</v>
      </c>
      <c r="V47" s="2" t="s">
        <v>25</v>
      </c>
      <c r="AB47" s="45" t="s">
        <v>31</v>
      </c>
    </row>
    <row r="48" spans="3:28" ht="12.75" customHeight="1">
      <c r="T48" s="26"/>
      <c r="AB48" s="45"/>
    </row>
    <row r="49" spans="20:28" ht="12.75" customHeight="1">
      <c r="T49" s="26"/>
      <c r="AB49" s="45"/>
    </row>
    <row r="50" spans="20:28" ht="12.75" customHeight="1">
      <c r="T50" s="26"/>
      <c r="AB50" s="45"/>
    </row>
    <row r="51" spans="20:28" ht="12.75" customHeight="1">
      <c r="T51" s="26"/>
      <c r="AB51" s="45"/>
    </row>
    <row r="52" spans="20:28" ht="12.75" customHeight="1">
      <c r="T52" s="26"/>
      <c r="AB52" s="45"/>
    </row>
    <row r="53" spans="20:28" ht="12.75" customHeight="1">
      <c r="T53" s="26"/>
      <c r="AB53" s="45"/>
    </row>
    <row r="54" spans="20:28" ht="12.75" customHeight="1">
      <c r="T54" s="26"/>
      <c r="AB54" s="45"/>
    </row>
    <row r="55" spans="20:28" ht="12.75" customHeight="1">
      <c r="T55" s="26"/>
      <c r="AB55" s="45"/>
    </row>
    <row r="56" spans="20:28" ht="12.75" customHeight="1">
      <c r="T56" s="26"/>
      <c r="AB56" s="45"/>
    </row>
    <row r="57" spans="20:28" ht="12.75" customHeight="1">
      <c r="T57" s="26"/>
      <c r="AB57" s="45"/>
    </row>
    <row r="58" spans="20:28" ht="12.75" customHeight="1">
      <c r="T58" s="26"/>
      <c r="AB58" s="45"/>
    </row>
    <row r="59" spans="20:28" ht="12.75" customHeight="1">
      <c r="T59" s="26"/>
      <c r="AB59" s="45"/>
    </row>
    <row r="60" spans="20:28" ht="12.75" customHeight="1">
      <c r="T60" s="26"/>
      <c r="AB60" s="45"/>
    </row>
    <row r="61" spans="20:28" ht="12.75" customHeight="1">
      <c r="T61" s="26"/>
      <c r="AB61" s="45"/>
    </row>
    <row r="62" spans="20:28" ht="12.75" customHeight="1">
      <c r="T62" s="26"/>
      <c r="AB62" s="45"/>
    </row>
    <row r="63" spans="20:28" ht="12.75" customHeight="1">
      <c r="T63" s="26"/>
      <c r="AB63" s="45"/>
    </row>
    <row r="64" spans="20:28" ht="12.75" customHeight="1">
      <c r="T64" s="26"/>
      <c r="AB64" s="45"/>
    </row>
    <row r="65" spans="20:28" ht="12.75" customHeight="1">
      <c r="T65" s="26"/>
      <c r="AB65" s="45"/>
    </row>
    <row r="66" spans="20:28" ht="12.75" customHeight="1">
      <c r="T66" s="26"/>
      <c r="AB66" s="45"/>
    </row>
  </sheetData>
  <sheetProtection sheet="1" objects="1" scenarios="1"/>
  <protectedRanges>
    <protectedRange sqref="D4:F5" name="Range1"/>
    <protectedRange sqref="D10:O21" name="Range2"/>
    <protectedRange sqref="B10:B21" name="Range3"/>
  </protectedRanges>
  <mergeCells count="10">
    <mergeCell ref="G26:I26"/>
    <mergeCell ref="J26:K26"/>
    <mergeCell ref="G27:I27"/>
    <mergeCell ref="J27:K27"/>
    <mergeCell ref="B4:C4"/>
    <mergeCell ref="D4:F4"/>
    <mergeCell ref="B5:C5"/>
    <mergeCell ref="D5:E5"/>
    <mergeCell ref="B24:C24"/>
    <mergeCell ref="I24:K24"/>
  </mergeCells>
  <dataValidations count="2">
    <dataValidation type="list" showInputMessage="1" showErrorMessage="1" sqref="D5">
      <formula1>$C$30:$C$41</formula1>
    </dataValidation>
    <dataValidation type="list" showInputMessage="1" showErrorMessage="1" sqref="F5">
      <formula1>$C$10:$C$21</formula1>
    </dataValidation>
  </dataValidations>
  <hyperlinks>
    <hyperlink ref="N24:P24" location="'Example 2'!A1" display="Click Here to Continue"/>
  </hyperlinks>
  <pageMargins left="0.7" right="0.7" top="0.75" bottom="0.75" header="0.3" footer="0.3"/>
  <pageSetup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6"/>
  <sheetViews>
    <sheetView workbookViewId="0">
      <selection activeCell="N25" sqref="N25"/>
    </sheetView>
  </sheetViews>
  <sheetFormatPr defaultRowHeight="12.75"/>
  <cols>
    <col min="1" max="1" width="6.140625" style="2" customWidth="1"/>
    <col min="2" max="2" width="9.85546875" style="2" customWidth="1"/>
    <col min="3" max="3" width="11" style="2" customWidth="1"/>
    <col min="4" max="4" width="9.28515625" style="2" customWidth="1"/>
    <col min="5" max="5" width="9.140625" style="2"/>
    <col min="6" max="6" width="9.28515625" style="2" customWidth="1"/>
    <col min="7" max="7" width="7.42578125" style="2" customWidth="1"/>
    <col min="8" max="8" width="8" style="2" customWidth="1"/>
    <col min="9" max="9" width="9.140625" style="2"/>
    <col min="10" max="10" width="9.28515625" style="2" customWidth="1"/>
    <col min="11" max="11" width="9.140625" style="2"/>
    <col min="12" max="12" width="11.28515625" style="2" bestFit="1" customWidth="1"/>
    <col min="13" max="13" width="8.5703125" style="2" bestFit="1" customWidth="1"/>
    <col min="14" max="14" width="11.28515625" style="2" customWidth="1"/>
    <col min="15" max="15" width="11" style="2" customWidth="1"/>
    <col min="16" max="16" width="9.140625" style="2" bestFit="1" customWidth="1"/>
    <col min="17" max="17" width="10.7109375" style="2" customWidth="1"/>
    <col min="18" max="18" width="9.7109375" style="2" customWidth="1"/>
    <col min="19" max="19" width="9.140625" style="2" customWidth="1"/>
    <col min="20" max="20" width="9.28515625" style="2" hidden="1" customWidth="1"/>
    <col min="21" max="21" width="9.140625" style="2" hidden="1" customWidth="1"/>
    <col min="22" max="22" width="11" style="2" hidden="1" customWidth="1"/>
    <col min="23" max="23" width="9.140625" style="2" hidden="1" customWidth="1"/>
    <col min="24" max="24" width="10.42578125" style="2" hidden="1" customWidth="1"/>
    <col min="25" max="25" width="11" style="2" hidden="1" customWidth="1"/>
    <col min="26" max="26" width="12.28515625" style="2" hidden="1" customWidth="1"/>
    <col min="27" max="27" width="11" style="2" hidden="1" customWidth="1"/>
    <col min="28" max="28" width="12.5703125" style="2" hidden="1" customWidth="1"/>
    <col min="29" max="30" width="11.28515625" style="2" hidden="1" customWidth="1"/>
    <col min="31" max="31" width="12.28515625" style="2" hidden="1" customWidth="1"/>
    <col min="32" max="32" width="11" style="2" hidden="1" customWidth="1"/>
    <col min="33" max="33" width="10.7109375" style="2" hidden="1" customWidth="1"/>
    <col min="34" max="34" width="9.140625" style="2" customWidth="1"/>
    <col min="35" max="45" width="9.140625" style="2"/>
    <col min="46" max="46" width="12.28515625" style="2" bestFit="1" customWidth="1"/>
    <col min="47" max="16384" width="9.140625" style="2"/>
  </cols>
  <sheetData>
    <row r="1" spans="1:33" ht="12.75" customHeight="1">
      <c r="A1" s="40"/>
      <c r="B1" s="40"/>
    </row>
    <row r="4" spans="1:33" ht="22.5" customHeight="1">
      <c r="A4" s="3" t="s">
        <v>0</v>
      </c>
      <c r="B4" s="75" t="s">
        <v>52</v>
      </c>
      <c r="C4" s="76"/>
      <c r="D4" s="62"/>
      <c r="E4" s="63"/>
      <c r="F4" s="6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33" ht="20.25" customHeight="1">
      <c r="A5" s="3" t="s">
        <v>0</v>
      </c>
      <c r="B5" s="58" t="s">
        <v>2</v>
      </c>
      <c r="C5" s="59"/>
      <c r="D5" s="72" t="s">
        <v>7</v>
      </c>
      <c r="E5" s="73"/>
      <c r="F5" s="52">
        <v>2022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3">
      <c r="F6" s="57"/>
    </row>
    <row r="7" spans="1:33" ht="12.75" customHeight="1">
      <c r="P7" s="11" t="s">
        <v>6</v>
      </c>
      <c r="Q7" s="11" t="s">
        <v>38</v>
      </c>
      <c r="R7" s="11" t="s">
        <v>38</v>
      </c>
      <c r="S7" s="41"/>
      <c r="AF7" s="10" t="s">
        <v>18</v>
      </c>
    </row>
    <row r="8" spans="1:33" ht="12.75" customHeight="1">
      <c r="C8" s="12" t="s">
        <v>19</v>
      </c>
      <c r="P8" s="14" t="s">
        <v>21</v>
      </c>
      <c r="Q8" s="14" t="s">
        <v>6</v>
      </c>
      <c r="R8" s="14" t="s">
        <v>6</v>
      </c>
      <c r="AF8" s="13" t="s">
        <v>20</v>
      </c>
      <c r="AG8" s="38"/>
    </row>
    <row r="9" spans="1:33" ht="12.75" customHeight="1">
      <c r="B9" s="15" t="s">
        <v>48</v>
      </c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5" t="s">
        <v>11</v>
      </c>
      <c r="I9" s="15" t="s">
        <v>3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5" t="s">
        <v>17</v>
      </c>
      <c r="P9" s="16" t="s">
        <v>23</v>
      </c>
      <c r="Q9" s="16" t="s">
        <v>22</v>
      </c>
      <c r="R9" s="16" t="s">
        <v>53</v>
      </c>
      <c r="T9" s="2">
        <v>1</v>
      </c>
      <c r="U9" s="2">
        <v>2</v>
      </c>
      <c r="V9" s="2">
        <v>3</v>
      </c>
      <c r="W9" s="2">
        <v>4</v>
      </c>
      <c r="X9" s="2">
        <v>5</v>
      </c>
      <c r="Y9" s="2">
        <v>6</v>
      </c>
      <c r="Z9" s="2">
        <v>7</v>
      </c>
      <c r="AA9" s="2">
        <v>8</v>
      </c>
      <c r="AB9" s="2">
        <v>9</v>
      </c>
      <c r="AC9" s="2">
        <v>10</v>
      </c>
      <c r="AD9" s="2">
        <v>11</v>
      </c>
      <c r="AE9" s="2">
        <v>12</v>
      </c>
      <c r="AF9" s="16" t="s">
        <v>22</v>
      </c>
    </row>
    <row r="10" spans="1:33" ht="12.75" customHeight="1">
      <c r="A10" s="3" t="s">
        <v>0</v>
      </c>
      <c r="B10" s="51"/>
      <c r="C10" s="15">
        <v>2011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9">
        <f>IF(C10&lt;F5,AF10,"")</f>
        <v>0</v>
      </c>
      <c r="Q10" s="49" t="str">
        <f>IF(SUM(D10:O10)=0,"0",SUM(D10:O10))</f>
        <v>0</v>
      </c>
      <c r="R10" s="19" t="str">
        <f>IF(P10=0,"",IF(C10=$F$5,$J$30-Q10,IF(C10&lt;$F$5,P10-Q10,"")))</f>
        <v/>
      </c>
      <c r="S10" s="42"/>
      <c r="T10" s="18">
        <f t="shared" ref="T10:T21" si="0">D10*(1+B10/12)</f>
        <v>0</v>
      </c>
      <c r="U10" s="18">
        <f t="shared" ref="U10:U21" si="1">E10*(1+B10/12)+T10*(1+B10/12)</f>
        <v>0</v>
      </c>
      <c r="V10" s="18">
        <f t="shared" ref="V10:V21" si="2">F10*(1+B10/12)+U10*(1+B10/12)</f>
        <v>0</v>
      </c>
      <c r="W10" s="18">
        <f t="shared" ref="W10:W16" si="3">G10*(1+B10/12)+V10*(1+B10/12)</f>
        <v>0</v>
      </c>
      <c r="X10" s="18">
        <f t="shared" ref="X10:X21" si="4">H10*(1+B10/12)+W10*(1+B10/12)</f>
        <v>0</v>
      </c>
      <c r="Y10" s="18">
        <f t="shared" ref="Y10:Y21" si="5">I10*(1+B10/12)+X10*(1+B10/12)</f>
        <v>0</v>
      </c>
      <c r="Z10" s="18">
        <f t="shared" ref="Z10:Z21" si="6">J10*(1+B10/12)+Y10*(1+B10/12)</f>
        <v>0</v>
      </c>
      <c r="AA10" s="18">
        <f t="shared" ref="AA10:AA21" si="7">K10*(1+B10/12)+Z10*(1+B10/12)</f>
        <v>0</v>
      </c>
      <c r="AB10" s="18">
        <f t="shared" ref="AB10:AB21" si="8">L10*(1+B10/12)+AA10*(1+B10/12)</f>
        <v>0</v>
      </c>
      <c r="AC10" s="18">
        <f t="shared" ref="AC10:AC21" si="9">M10*(1+B10/12)+AB10*(1+B10/12)</f>
        <v>0</v>
      </c>
      <c r="AD10" s="18">
        <f t="shared" ref="AD10:AD21" si="10">N10*(1+B10/12)+AC10*(1+B10/12)</f>
        <v>0</v>
      </c>
      <c r="AE10" s="18">
        <f t="shared" ref="AE10:AE21" si="11">O10*(1+B10/12)+AD10*(1+B10/12)</f>
        <v>0</v>
      </c>
      <c r="AF10" s="18">
        <f t="shared" ref="AF10:AF21" si="12">(D10*(1+B10))+(E10*(1+B10*11/12))+(F10*(1+B10*10/12))+(G10*(1+B10*9/12))+(H10*(1+B10*8/12))+(I10*(1+B10*7/12))+(J10*(1+B10*6/12))+(K10*(1+B10*5/12))+(L10*(1+B10*4/12))+(M10*(1+B10*3/12))+(N10*(1+B10*2/12))+(O10*(1+B10*1/12))</f>
        <v>0</v>
      </c>
      <c r="AG10" s="37">
        <f t="shared" ref="AG10:AG21" si="13">AG9*(1+B10)+AF10</f>
        <v>0</v>
      </c>
    </row>
    <row r="11" spans="1:33" ht="12.75" customHeight="1">
      <c r="A11" s="50">
        <f t="shared" ref="A11:A21" si="14">+C11</f>
        <v>2012</v>
      </c>
      <c r="B11" s="51"/>
      <c r="C11" s="15">
        <v>2012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9">
        <f t="shared" ref="P11:P21" si="15">IF(C11&lt;$F$5,AG11,"")</f>
        <v>0</v>
      </c>
      <c r="Q11" s="49" t="str">
        <f>IF(SUM(D11:O11)=0,"0",SUM(D11:O11))</f>
        <v>0</v>
      </c>
      <c r="R11" s="19" t="str">
        <f>IF(P11=0,"",IF(C11=$F$5,$J$30-Q11-P10,IF(C11&lt;$F$5,P11-Q11-P10,"")))</f>
        <v/>
      </c>
      <c r="S11" s="42"/>
      <c r="T11" s="18">
        <f t="shared" si="0"/>
        <v>0</v>
      </c>
      <c r="U11" s="18">
        <f t="shared" si="1"/>
        <v>0</v>
      </c>
      <c r="V11" s="18">
        <f t="shared" si="2"/>
        <v>0</v>
      </c>
      <c r="W11" s="18">
        <f t="shared" si="3"/>
        <v>0</v>
      </c>
      <c r="X11" s="18">
        <f t="shared" si="4"/>
        <v>0</v>
      </c>
      <c r="Y11" s="18">
        <f t="shared" si="5"/>
        <v>0</v>
      </c>
      <c r="Z11" s="18">
        <f t="shared" si="6"/>
        <v>0</v>
      </c>
      <c r="AA11" s="18">
        <f t="shared" si="7"/>
        <v>0</v>
      </c>
      <c r="AB11" s="18">
        <f t="shared" si="8"/>
        <v>0</v>
      </c>
      <c r="AC11" s="18">
        <f t="shared" si="9"/>
        <v>0</v>
      </c>
      <c r="AD11" s="18">
        <f t="shared" si="10"/>
        <v>0</v>
      </c>
      <c r="AE11" s="18">
        <f t="shared" si="11"/>
        <v>0</v>
      </c>
      <c r="AF11" s="18">
        <f t="shared" si="12"/>
        <v>0</v>
      </c>
      <c r="AG11" s="37">
        <f t="shared" si="13"/>
        <v>0</v>
      </c>
    </row>
    <row r="12" spans="1:33" ht="12.75" customHeight="1">
      <c r="A12" s="50">
        <f t="shared" si="14"/>
        <v>2013</v>
      </c>
      <c r="B12" s="51"/>
      <c r="C12" s="15">
        <v>2013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9">
        <f t="shared" si="15"/>
        <v>0</v>
      </c>
      <c r="Q12" s="49" t="str">
        <f>IF(SUM(D12:O12)=0,"0",SUM(D12:O12))</f>
        <v>0</v>
      </c>
      <c r="R12" s="19">
        <f t="shared" ref="R12:R20" si="16">IF(P12="","",IF(C12=$F$5,$J$30-Q12-P11,IF(C12&lt;$F$5,P12-Q12-P11,"")))</f>
        <v>0</v>
      </c>
      <c r="S12" s="42"/>
      <c r="T12" s="18">
        <f t="shared" si="0"/>
        <v>0</v>
      </c>
      <c r="U12" s="18">
        <f t="shared" si="1"/>
        <v>0</v>
      </c>
      <c r="V12" s="18">
        <f t="shared" si="2"/>
        <v>0</v>
      </c>
      <c r="W12" s="18">
        <f t="shared" si="3"/>
        <v>0</v>
      </c>
      <c r="X12" s="18">
        <f t="shared" si="4"/>
        <v>0</v>
      </c>
      <c r="Y12" s="18">
        <f t="shared" si="5"/>
        <v>0</v>
      </c>
      <c r="Z12" s="18">
        <f t="shared" si="6"/>
        <v>0</v>
      </c>
      <c r="AA12" s="18">
        <f t="shared" si="7"/>
        <v>0</v>
      </c>
      <c r="AB12" s="18">
        <f t="shared" si="8"/>
        <v>0</v>
      </c>
      <c r="AC12" s="18">
        <f t="shared" si="9"/>
        <v>0</v>
      </c>
      <c r="AD12" s="18">
        <f t="shared" si="10"/>
        <v>0</v>
      </c>
      <c r="AE12" s="18">
        <f t="shared" si="11"/>
        <v>0</v>
      </c>
      <c r="AF12" s="18">
        <f t="shared" si="12"/>
        <v>0</v>
      </c>
      <c r="AG12" s="37">
        <f t="shared" si="13"/>
        <v>0</v>
      </c>
    </row>
    <row r="13" spans="1:33" ht="12.75" customHeight="1">
      <c r="A13" s="50">
        <f t="shared" si="14"/>
        <v>2014</v>
      </c>
      <c r="B13" s="51"/>
      <c r="C13" s="15">
        <v>2014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9">
        <f t="shared" si="15"/>
        <v>0</v>
      </c>
      <c r="Q13" s="49" t="str">
        <f t="shared" ref="Q13:Q21" si="17">IF(SUM(D13:O13)=0,"0",SUM(D13:O13))</f>
        <v>0</v>
      </c>
      <c r="R13" s="19">
        <f t="shared" si="16"/>
        <v>0</v>
      </c>
      <c r="S13" s="42"/>
      <c r="T13" s="18">
        <f t="shared" si="0"/>
        <v>0</v>
      </c>
      <c r="U13" s="18">
        <f t="shared" si="1"/>
        <v>0</v>
      </c>
      <c r="V13" s="18">
        <f t="shared" si="2"/>
        <v>0</v>
      </c>
      <c r="W13" s="18">
        <f t="shared" si="3"/>
        <v>0</v>
      </c>
      <c r="X13" s="18">
        <f t="shared" si="4"/>
        <v>0</v>
      </c>
      <c r="Y13" s="18">
        <f t="shared" si="5"/>
        <v>0</v>
      </c>
      <c r="Z13" s="18">
        <f t="shared" si="6"/>
        <v>0</v>
      </c>
      <c r="AA13" s="18">
        <f t="shared" si="7"/>
        <v>0</v>
      </c>
      <c r="AB13" s="18">
        <f t="shared" si="8"/>
        <v>0</v>
      </c>
      <c r="AC13" s="18">
        <f t="shared" si="9"/>
        <v>0</v>
      </c>
      <c r="AD13" s="18">
        <f t="shared" si="10"/>
        <v>0</v>
      </c>
      <c r="AE13" s="18">
        <f t="shared" si="11"/>
        <v>0</v>
      </c>
      <c r="AF13" s="18">
        <f t="shared" si="12"/>
        <v>0</v>
      </c>
      <c r="AG13" s="37">
        <f t="shared" si="13"/>
        <v>0</v>
      </c>
    </row>
    <row r="14" spans="1:33" ht="12.75" customHeight="1">
      <c r="A14" s="50">
        <f t="shared" si="14"/>
        <v>2015</v>
      </c>
      <c r="B14" s="51"/>
      <c r="C14" s="15">
        <v>2015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9">
        <f t="shared" si="15"/>
        <v>0</v>
      </c>
      <c r="Q14" s="49" t="str">
        <f t="shared" si="17"/>
        <v>0</v>
      </c>
      <c r="R14" s="19">
        <f t="shared" si="16"/>
        <v>0</v>
      </c>
      <c r="S14" s="42"/>
      <c r="T14" s="18">
        <f t="shared" si="0"/>
        <v>0</v>
      </c>
      <c r="U14" s="18">
        <f t="shared" si="1"/>
        <v>0</v>
      </c>
      <c r="V14" s="18">
        <f t="shared" si="2"/>
        <v>0</v>
      </c>
      <c r="W14" s="18">
        <f t="shared" si="3"/>
        <v>0</v>
      </c>
      <c r="X14" s="18">
        <f t="shared" si="4"/>
        <v>0</v>
      </c>
      <c r="Y14" s="18">
        <f t="shared" si="5"/>
        <v>0</v>
      </c>
      <c r="Z14" s="18">
        <f t="shared" si="6"/>
        <v>0</v>
      </c>
      <c r="AA14" s="18">
        <f t="shared" si="7"/>
        <v>0</v>
      </c>
      <c r="AB14" s="18">
        <f t="shared" si="8"/>
        <v>0</v>
      </c>
      <c r="AC14" s="18">
        <f t="shared" si="9"/>
        <v>0</v>
      </c>
      <c r="AD14" s="18">
        <f t="shared" si="10"/>
        <v>0</v>
      </c>
      <c r="AE14" s="18">
        <f t="shared" si="11"/>
        <v>0</v>
      </c>
      <c r="AF14" s="18">
        <f t="shared" si="12"/>
        <v>0</v>
      </c>
      <c r="AG14" s="37">
        <f t="shared" si="13"/>
        <v>0</v>
      </c>
    </row>
    <row r="15" spans="1:33" ht="12.75" customHeight="1">
      <c r="A15" s="50">
        <f t="shared" si="14"/>
        <v>2016</v>
      </c>
      <c r="B15" s="51"/>
      <c r="C15" s="15">
        <v>2016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9">
        <f t="shared" si="15"/>
        <v>0</v>
      </c>
      <c r="Q15" s="49" t="str">
        <f t="shared" si="17"/>
        <v>0</v>
      </c>
      <c r="R15" s="19">
        <f t="shared" si="16"/>
        <v>0</v>
      </c>
      <c r="S15" s="42"/>
      <c r="T15" s="18">
        <f t="shared" si="0"/>
        <v>0</v>
      </c>
      <c r="U15" s="18">
        <f t="shared" si="1"/>
        <v>0</v>
      </c>
      <c r="V15" s="18">
        <f t="shared" si="2"/>
        <v>0</v>
      </c>
      <c r="W15" s="18">
        <f t="shared" si="3"/>
        <v>0</v>
      </c>
      <c r="X15" s="18">
        <f t="shared" si="4"/>
        <v>0</v>
      </c>
      <c r="Y15" s="18">
        <f t="shared" si="5"/>
        <v>0</v>
      </c>
      <c r="Z15" s="18">
        <f t="shared" si="6"/>
        <v>0</v>
      </c>
      <c r="AA15" s="18">
        <f t="shared" si="7"/>
        <v>0</v>
      </c>
      <c r="AB15" s="18">
        <f t="shared" si="8"/>
        <v>0</v>
      </c>
      <c r="AC15" s="18">
        <f t="shared" si="9"/>
        <v>0</v>
      </c>
      <c r="AD15" s="18">
        <f t="shared" si="10"/>
        <v>0</v>
      </c>
      <c r="AE15" s="18">
        <f t="shared" si="11"/>
        <v>0</v>
      </c>
      <c r="AF15" s="18">
        <f t="shared" si="12"/>
        <v>0</v>
      </c>
      <c r="AG15" s="37">
        <f t="shared" si="13"/>
        <v>0</v>
      </c>
    </row>
    <row r="16" spans="1:33" ht="12.75" customHeight="1">
      <c r="A16" s="50">
        <f t="shared" si="14"/>
        <v>2017</v>
      </c>
      <c r="B16" s="51"/>
      <c r="C16" s="15">
        <v>2017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9">
        <f t="shared" si="15"/>
        <v>0</v>
      </c>
      <c r="Q16" s="49" t="str">
        <f t="shared" si="17"/>
        <v>0</v>
      </c>
      <c r="R16" s="19">
        <f t="shared" si="16"/>
        <v>0</v>
      </c>
      <c r="T16" s="18">
        <f t="shared" si="0"/>
        <v>0</v>
      </c>
      <c r="U16" s="18">
        <f t="shared" si="1"/>
        <v>0</v>
      </c>
      <c r="V16" s="18">
        <f t="shared" si="2"/>
        <v>0</v>
      </c>
      <c r="W16" s="18">
        <f t="shared" si="3"/>
        <v>0</v>
      </c>
      <c r="X16" s="18">
        <f t="shared" si="4"/>
        <v>0</v>
      </c>
      <c r="Y16" s="18">
        <f t="shared" si="5"/>
        <v>0</v>
      </c>
      <c r="Z16" s="18">
        <f t="shared" si="6"/>
        <v>0</v>
      </c>
      <c r="AA16" s="18">
        <f t="shared" si="7"/>
        <v>0</v>
      </c>
      <c r="AB16" s="18">
        <f t="shared" si="8"/>
        <v>0</v>
      </c>
      <c r="AC16" s="18">
        <f t="shared" si="9"/>
        <v>0</v>
      </c>
      <c r="AD16" s="18">
        <f t="shared" si="10"/>
        <v>0</v>
      </c>
      <c r="AE16" s="18">
        <f t="shared" si="11"/>
        <v>0</v>
      </c>
      <c r="AF16" s="18">
        <f t="shared" si="12"/>
        <v>0</v>
      </c>
      <c r="AG16" s="37">
        <f t="shared" si="13"/>
        <v>0</v>
      </c>
    </row>
    <row r="17" spans="1:33" ht="12.75" customHeight="1">
      <c r="A17" s="50">
        <f t="shared" si="14"/>
        <v>2018</v>
      </c>
      <c r="B17" s="51"/>
      <c r="C17" s="15">
        <v>2018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9">
        <f t="shared" si="15"/>
        <v>0</v>
      </c>
      <c r="Q17" s="49" t="str">
        <f t="shared" si="17"/>
        <v>0</v>
      </c>
      <c r="R17" s="19">
        <f t="shared" si="16"/>
        <v>0</v>
      </c>
      <c r="T17" s="18">
        <f t="shared" si="0"/>
        <v>0</v>
      </c>
      <c r="U17" s="18">
        <f t="shared" si="1"/>
        <v>0</v>
      </c>
      <c r="V17" s="18">
        <f t="shared" si="2"/>
        <v>0</v>
      </c>
      <c r="W17" s="18">
        <f>G17*(1+B16/12)+V17*(1+B16/12)</f>
        <v>0</v>
      </c>
      <c r="X17" s="18">
        <f t="shared" si="4"/>
        <v>0</v>
      </c>
      <c r="Y17" s="18">
        <f t="shared" si="5"/>
        <v>0</v>
      </c>
      <c r="Z17" s="18">
        <f t="shared" si="6"/>
        <v>0</v>
      </c>
      <c r="AA17" s="18">
        <f t="shared" si="7"/>
        <v>0</v>
      </c>
      <c r="AB17" s="18">
        <f t="shared" si="8"/>
        <v>0</v>
      </c>
      <c r="AC17" s="18">
        <f t="shared" si="9"/>
        <v>0</v>
      </c>
      <c r="AD17" s="18">
        <f t="shared" si="10"/>
        <v>0</v>
      </c>
      <c r="AE17" s="18">
        <f t="shared" si="11"/>
        <v>0</v>
      </c>
      <c r="AF17" s="18">
        <f t="shared" si="12"/>
        <v>0</v>
      </c>
      <c r="AG17" s="37">
        <f t="shared" si="13"/>
        <v>0</v>
      </c>
    </row>
    <row r="18" spans="1:33" ht="12.75" customHeight="1">
      <c r="A18" s="50">
        <f t="shared" si="14"/>
        <v>2019</v>
      </c>
      <c r="B18" s="51"/>
      <c r="C18" s="15">
        <v>2019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>
        <f t="shared" si="15"/>
        <v>0</v>
      </c>
      <c r="Q18" s="49" t="str">
        <f t="shared" si="17"/>
        <v>0</v>
      </c>
      <c r="R18" s="19">
        <f t="shared" si="16"/>
        <v>0</v>
      </c>
      <c r="T18" s="18">
        <f t="shared" si="0"/>
        <v>0</v>
      </c>
      <c r="U18" s="18">
        <f t="shared" si="1"/>
        <v>0</v>
      </c>
      <c r="V18" s="18">
        <f t="shared" si="2"/>
        <v>0</v>
      </c>
      <c r="W18" s="18">
        <f>G18*(1+B18/12)+V18*(1+B18/12)</f>
        <v>0</v>
      </c>
      <c r="X18" s="18">
        <f t="shared" si="4"/>
        <v>0</v>
      </c>
      <c r="Y18" s="18">
        <f t="shared" si="5"/>
        <v>0</v>
      </c>
      <c r="Z18" s="18">
        <f t="shared" si="6"/>
        <v>0</v>
      </c>
      <c r="AA18" s="18">
        <f t="shared" si="7"/>
        <v>0</v>
      </c>
      <c r="AB18" s="18">
        <f t="shared" si="8"/>
        <v>0</v>
      </c>
      <c r="AC18" s="18">
        <f t="shared" si="9"/>
        <v>0</v>
      </c>
      <c r="AD18" s="18">
        <f t="shared" si="10"/>
        <v>0</v>
      </c>
      <c r="AE18" s="18">
        <f t="shared" si="11"/>
        <v>0</v>
      </c>
      <c r="AF18" s="18">
        <f t="shared" si="12"/>
        <v>0</v>
      </c>
      <c r="AG18" s="37">
        <f t="shared" si="13"/>
        <v>0</v>
      </c>
    </row>
    <row r="19" spans="1:33" ht="12.75" customHeight="1">
      <c r="A19" s="50">
        <f t="shared" si="14"/>
        <v>2020</v>
      </c>
      <c r="B19" s="51"/>
      <c r="C19" s="15">
        <v>2020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>
        <f t="shared" si="15"/>
        <v>0</v>
      </c>
      <c r="Q19" s="49" t="str">
        <f t="shared" si="17"/>
        <v>0</v>
      </c>
      <c r="R19" s="19">
        <f t="shared" si="16"/>
        <v>0</v>
      </c>
      <c r="T19" s="18">
        <f t="shared" si="0"/>
        <v>0</v>
      </c>
      <c r="U19" s="18">
        <f t="shared" si="1"/>
        <v>0</v>
      </c>
      <c r="V19" s="18">
        <f t="shared" si="2"/>
        <v>0</v>
      </c>
      <c r="W19" s="18">
        <f>G19*(1+B19/12)+V19*(1+B19/12)</f>
        <v>0</v>
      </c>
      <c r="X19" s="18">
        <f t="shared" si="4"/>
        <v>0</v>
      </c>
      <c r="Y19" s="18">
        <f t="shared" si="5"/>
        <v>0</v>
      </c>
      <c r="Z19" s="18">
        <f t="shared" si="6"/>
        <v>0</v>
      </c>
      <c r="AA19" s="18">
        <f t="shared" si="7"/>
        <v>0</v>
      </c>
      <c r="AB19" s="18">
        <f t="shared" si="8"/>
        <v>0</v>
      </c>
      <c r="AC19" s="18">
        <f t="shared" si="9"/>
        <v>0</v>
      </c>
      <c r="AD19" s="18">
        <f t="shared" si="10"/>
        <v>0</v>
      </c>
      <c r="AE19" s="18">
        <f t="shared" si="11"/>
        <v>0</v>
      </c>
      <c r="AF19" s="18">
        <f t="shared" si="12"/>
        <v>0</v>
      </c>
      <c r="AG19" s="37">
        <f t="shared" si="13"/>
        <v>0</v>
      </c>
    </row>
    <row r="20" spans="1:33" ht="12.75" customHeight="1">
      <c r="A20" s="50">
        <f t="shared" si="14"/>
        <v>2021</v>
      </c>
      <c r="B20" s="51"/>
      <c r="C20" s="15">
        <v>2021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9">
        <f t="shared" si="15"/>
        <v>0</v>
      </c>
      <c r="Q20" s="49" t="str">
        <f t="shared" si="17"/>
        <v>0</v>
      </c>
      <c r="R20" s="19">
        <f t="shared" si="16"/>
        <v>0</v>
      </c>
      <c r="T20" s="18">
        <f t="shared" si="0"/>
        <v>0</v>
      </c>
      <c r="U20" s="18">
        <f t="shared" si="1"/>
        <v>0</v>
      </c>
      <c r="V20" s="18">
        <f t="shared" si="2"/>
        <v>0</v>
      </c>
      <c r="W20" s="18">
        <f>G20*(1+B20/12)+V20*(1+B20/12)</f>
        <v>0</v>
      </c>
      <c r="X20" s="18">
        <f t="shared" si="4"/>
        <v>0</v>
      </c>
      <c r="Y20" s="18">
        <f t="shared" si="5"/>
        <v>0</v>
      </c>
      <c r="Z20" s="18">
        <f t="shared" si="6"/>
        <v>0</v>
      </c>
      <c r="AA20" s="18">
        <f t="shared" si="7"/>
        <v>0</v>
      </c>
      <c r="AB20" s="18">
        <f t="shared" si="8"/>
        <v>0</v>
      </c>
      <c r="AC20" s="18">
        <f t="shared" si="9"/>
        <v>0</v>
      </c>
      <c r="AD20" s="18">
        <f t="shared" si="10"/>
        <v>0</v>
      </c>
      <c r="AE20" s="18">
        <f t="shared" si="11"/>
        <v>0</v>
      </c>
      <c r="AF20" s="18">
        <f t="shared" si="12"/>
        <v>0</v>
      </c>
      <c r="AG20" s="37">
        <f t="shared" si="13"/>
        <v>0</v>
      </c>
    </row>
    <row r="21" spans="1:33" ht="12.75" customHeight="1">
      <c r="A21" s="50">
        <f t="shared" si="14"/>
        <v>2022</v>
      </c>
      <c r="B21" s="51"/>
      <c r="C21" s="15">
        <v>2022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 t="str">
        <f t="shared" si="15"/>
        <v/>
      </c>
      <c r="Q21" s="49" t="str">
        <f t="shared" si="17"/>
        <v>0</v>
      </c>
      <c r="R21" s="19" t="str">
        <f>IF(P21="","",G:JIG(C21=$F$5,$J$30-Q21-P20,IF(C21&lt;$F$5,P21-Q21-P20,"")))</f>
        <v/>
      </c>
      <c r="T21" s="18">
        <f t="shared" si="0"/>
        <v>0</v>
      </c>
      <c r="U21" s="18">
        <f t="shared" si="1"/>
        <v>0</v>
      </c>
      <c r="V21" s="18">
        <f t="shared" si="2"/>
        <v>0</v>
      </c>
      <c r="W21" s="18">
        <f>G21*(1+B21/12)+V21*(1+B21/12)</f>
        <v>0</v>
      </c>
      <c r="X21" s="18">
        <f t="shared" si="4"/>
        <v>0</v>
      </c>
      <c r="Y21" s="18">
        <f t="shared" si="5"/>
        <v>0</v>
      </c>
      <c r="Z21" s="18">
        <f t="shared" si="6"/>
        <v>0</v>
      </c>
      <c r="AA21" s="18">
        <f t="shared" si="7"/>
        <v>0</v>
      </c>
      <c r="AB21" s="18">
        <f t="shared" si="8"/>
        <v>0</v>
      </c>
      <c r="AC21" s="18">
        <f t="shared" si="9"/>
        <v>0</v>
      </c>
      <c r="AD21" s="18">
        <f t="shared" si="10"/>
        <v>0</v>
      </c>
      <c r="AE21" s="18">
        <f t="shared" si="11"/>
        <v>0</v>
      </c>
      <c r="AF21" s="18">
        <f t="shared" si="12"/>
        <v>0</v>
      </c>
      <c r="AG21" s="37">
        <f t="shared" si="13"/>
        <v>0</v>
      </c>
    </row>
    <row r="22" spans="1:33">
      <c r="Q22" s="43"/>
      <c r="R22" s="43"/>
    </row>
    <row r="24" spans="1:33" ht="24" customHeight="1">
      <c r="A24" s="28"/>
      <c r="B24" s="60" t="s">
        <v>50</v>
      </c>
      <c r="C24" s="61"/>
      <c r="D24" s="20" t="s">
        <v>45</v>
      </c>
      <c r="E24" s="20" t="str">
        <f>+D5</f>
        <v>January</v>
      </c>
      <c r="F24" s="21" t="s">
        <v>46</v>
      </c>
      <c r="G24" s="21">
        <f>+F5</f>
        <v>2022</v>
      </c>
      <c r="H24" s="21" t="s">
        <v>24</v>
      </c>
      <c r="I24" s="69">
        <f>+H30+I30</f>
        <v>0</v>
      </c>
      <c r="J24" s="70"/>
      <c r="K24" s="71"/>
      <c r="N24" s="39"/>
      <c r="O24" s="36"/>
    </row>
    <row r="25" spans="1:33" ht="12.75" customHeight="1">
      <c r="A25" s="28"/>
      <c r="B25" s="28"/>
      <c r="C25" s="29"/>
      <c r="D25" s="30"/>
      <c r="E25" s="30"/>
      <c r="F25" s="30"/>
      <c r="G25" s="31"/>
      <c r="H25" s="31"/>
      <c r="K25" s="23"/>
      <c r="L25" s="31"/>
      <c r="M25" s="23"/>
      <c r="N25" s="32"/>
      <c r="P25" s="33"/>
      <c r="X25" s="24"/>
      <c r="Z25" s="36"/>
    </row>
    <row r="26" spans="1:33" ht="21" customHeight="1">
      <c r="A26" s="28"/>
      <c r="B26" s="28"/>
      <c r="C26" s="29"/>
      <c r="D26" s="30"/>
      <c r="E26" s="30"/>
      <c r="F26" s="30"/>
      <c r="G26" s="65" t="s">
        <v>39</v>
      </c>
      <c r="H26" s="66"/>
      <c r="I26" s="66"/>
      <c r="J26" s="67">
        <f>SUM(D10:O21)</f>
        <v>0</v>
      </c>
      <c r="K26" s="74"/>
      <c r="P26" s="31"/>
      <c r="Q26" s="31"/>
      <c r="X26" s="24"/>
      <c r="Y26" s="36"/>
      <c r="Z26" s="31"/>
    </row>
    <row r="27" spans="1:33" ht="19.5" customHeight="1">
      <c r="A27" s="28"/>
      <c r="B27" s="28"/>
      <c r="C27" s="29"/>
      <c r="D27" s="30"/>
      <c r="E27" s="30"/>
      <c r="F27" s="30"/>
      <c r="G27" s="65" t="s">
        <v>54</v>
      </c>
      <c r="H27" s="66" t="s">
        <v>40</v>
      </c>
      <c r="I27" s="66"/>
      <c r="J27" s="67">
        <f>I24-J26</f>
        <v>0</v>
      </c>
      <c r="K27" s="68"/>
      <c r="P27" s="25"/>
      <c r="Q27" s="33"/>
      <c r="X27" s="24"/>
      <c r="Y27" s="1"/>
    </row>
    <row r="28" spans="1:33">
      <c r="P28" s="25"/>
      <c r="Q28" s="25"/>
      <c r="R28" s="25"/>
      <c r="S28" s="25"/>
      <c r="T28" s="25"/>
      <c r="U28" s="25"/>
      <c r="X28" s="25"/>
      <c r="Y28" s="25"/>
      <c r="Z28" s="25"/>
      <c r="AA28" s="25"/>
      <c r="AB28" s="25"/>
      <c r="AC28" s="25"/>
    </row>
    <row r="29" spans="1:33" ht="12.75" hidden="1" customHeight="1"/>
    <row r="30" spans="1:33" ht="12.75" hidden="1" customHeight="1">
      <c r="C30" s="2" t="s">
        <v>7</v>
      </c>
      <c r="D30" s="2">
        <v>1</v>
      </c>
      <c r="E30" s="2">
        <f>IF(E24=C30,1,IF(E24=C31,2,IF(E24=C32,3,IF(E24=C33,4,IF(E24=C34,5,IF(E24=C35,6,IF(E24=C36,7,IF(E24=C37,8,E31))))))))</f>
        <v>1</v>
      </c>
      <c r="H30" s="22">
        <f>VLOOKUP(G24-1,C10:AG21,31)*(1+E32*E30/12)</f>
        <v>0</v>
      </c>
      <c r="I30" s="22">
        <f>VLOOKUP(G24,C10:AF21,17+E30)</f>
        <v>0</v>
      </c>
      <c r="J30" s="23">
        <f>H30+I30</f>
        <v>0</v>
      </c>
    </row>
    <row r="31" spans="1:33" ht="12.75" hidden="1" customHeight="1">
      <c r="C31" s="2" t="s">
        <v>8</v>
      </c>
      <c r="D31" s="2">
        <v>2</v>
      </c>
      <c r="E31" s="2">
        <f>IF(E24=C38,9,IF(E24=C39,10,IF(E24=C40,11,IF(E24=C41,12,0))))</f>
        <v>0</v>
      </c>
    </row>
    <row r="32" spans="1:33" ht="12.75" hidden="1" customHeight="1">
      <c r="C32" s="2" t="s">
        <v>9</v>
      </c>
      <c r="D32" s="2">
        <v>3</v>
      </c>
      <c r="E32" s="26">
        <f>VLOOKUP(G24,A10:B21,2)</f>
        <v>0</v>
      </c>
    </row>
    <row r="33" spans="3:28" ht="12.75" hidden="1" customHeight="1">
      <c r="C33" s="2" t="s">
        <v>10</v>
      </c>
      <c r="D33" s="2">
        <v>4</v>
      </c>
    </row>
    <row r="34" spans="3:28" ht="12.75" hidden="1" customHeight="1">
      <c r="C34" s="2" t="s">
        <v>11</v>
      </c>
      <c r="D34" s="2">
        <v>5</v>
      </c>
    </row>
    <row r="35" spans="3:28" ht="12.75" hidden="1" customHeight="1">
      <c r="C35" s="2" t="s">
        <v>3</v>
      </c>
      <c r="D35" s="2">
        <v>6</v>
      </c>
    </row>
    <row r="36" spans="3:28" ht="12.75" hidden="1" customHeight="1">
      <c r="C36" s="2" t="s">
        <v>12</v>
      </c>
      <c r="D36" s="2">
        <v>7</v>
      </c>
    </row>
    <row r="37" spans="3:28" ht="12.75" hidden="1" customHeight="1">
      <c r="C37" s="2" t="s">
        <v>13</v>
      </c>
      <c r="D37" s="2">
        <v>8</v>
      </c>
    </row>
    <row r="38" spans="3:28" ht="12.75" hidden="1" customHeight="1">
      <c r="C38" s="2" t="s">
        <v>14</v>
      </c>
      <c r="D38" s="2">
        <v>9</v>
      </c>
    </row>
    <row r="39" spans="3:28" ht="12.75" hidden="1" customHeight="1">
      <c r="C39" s="2" t="s">
        <v>15</v>
      </c>
      <c r="D39" s="2">
        <v>10</v>
      </c>
    </row>
    <row r="40" spans="3:28" ht="12.75" hidden="1" customHeight="1">
      <c r="C40" s="2" t="s">
        <v>16</v>
      </c>
      <c r="D40" s="2">
        <v>11</v>
      </c>
    </row>
    <row r="41" spans="3:28" ht="12.75" hidden="1" customHeight="1">
      <c r="C41" s="2" t="s">
        <v>17</v>
      </c>
      <c r="D41" s="2">
        <v>12</v>
      </c>
    </row>
    <row r="42" spans="3:28" ht="12.75" hidden="1" customHeight="1"/>
    <row r="43" spans="3:28" ht="12.75" hidden="1" customHeight="1">
      <c r="T43" s="27" t="s">
        <v>26</v>
      </c>
      <c r="AB43" s="45" t="s">
        <v>1</v>
      </c>
    </row>
    <row r="44" spans="3:28" ht="12.75" customHeight="1">
      <c r="T44" s="26">
        <v>3.8199999999999998E-2</v>
      </c>
      <c r="V44" s="2" t="s">
        <v>35</v>
      </c>
      <c r="AB44" s="45" t="s">
        <v>27</v>
      </c>
    </row>
    <row r="45" spans="3:28" ht="12.75" customHeight="1">
      <c r="T45" s="26">
        <v>4.3999999999999997E-2</v>
      </c>
      <c r="V45" s="2" t="s">
        <v>28</v>
      </c>
      <c r="AB45" s="45" t="s">
        <v>29</v>
      </c>
    </row>
    <row r="46" spans="3:28" ht="12.75" customHeight="1">
      <c r="T46" s="26">
        <v>5.5300000000000002E-2</v>
      </c>
      <c r="V46" s="2" t="s">
        <v>30</v>
      </c>
      <c r="AB46" s="45" t="s">
        <v>36</v>
      </c>
    </row>
    <row r="47" spans="3:28" ht="12.75" customHeight="1">
      <c r="T47" s="26">
        <v>6.6500000000000004E-2</v>
      </c>
      <c r="V47" s="2" t="s">
        <v>25</v>
      </c>
      <c r="AB47" s="45" t="s">
        <v>31</v>
      </c>
    </row>
    <row r="48" spans="3:28" ht="12.75" customHeight="1">
      <c r="T48" s="26"/>
      <c r="AB48" s="45"/>
    </row>
    <row r="49" spans="20:28" ht="12.75" customHeight="1">
      <c r="T49" s="26"/>
      <c r="AB49" s="45"/>
    </row>
    <row r="50" spans="20:28" ht="12.75" customHeight="1">
      <c r="T50" s="26"/>
      <c r="AB50" s="45"/>
    </row>
    <row r="51" spans="20:28" ht="12.75" customHeight="1">
      <c r="T51" s="26"/>
      <c r="AB51" s="45"/>
    </row>
    <row r="52" spans="20:28" ht="12.75" customHeight="1">
      <c r="T52" s="26"/>
      <c r="AB52" s="45"/>
    </row>
    <row r="53" spans="20:28" ht="12.75" customHeight="1">
      <c r="T53" s="26"/>
      <c r="AB53" s="45"/>
    </row>
    <row r="54" spans="20:28" ht="12.75" customHeight="1">
      <c r="T54" s="26"/>
      <c r="AB54" s="45"/>
    </row>
    <row r="55" spans="20:28" ht="12.75" customHeight="1">
      <c r="T55" s="26"/>
      <c r="AB55" s="45"/>
    </row>
    <row r="56" spans="20:28" ht="12.75" customHeight="1">
      <c r="T56" s="26"/>
      <c r="AB56" s="45"/>
    </row>
    <row r="57" spans="20:28" ht="12.75" customHeight="1">
      <c r="T57" s="26"/>
      <c r="AB57" s="45"/>
    </row>
    <row r="58" spans="20:28" ht="12.75" customHeight="1">
      <c r="T58" s="26"/>
      <c r="AB58" s="45"/>
    </row>
    <row r="59" spans="20:28" ht="12.75" customHeight="1">
      <c r="T59" s="26"/>
      <c r="AB59" s="45"/>
    </row>
    <row r="60" spans="20:28" ht="12.75" customHeight="1">
      <c r="T60" s="26"/>
      <c r="AB60" s="45"/>
    </row>
    <row r="61" spans="20:28" ht="12.75" customHeight="1">
      <c r="T61" s="26"/>
      <c r="AB61" s="45"/>
    </row>
    <row r="62" spans="20:28" ht="12.75" customHeight="1">
      <c r="T62" s="26"/>
      <c r="AB62" s="45"/>
    </row>
    <row r="63" spans="20:28" ht="12.75" customHeight="1">
      <c r="T63" s="26"/>
      <c r="AB63" s="45"/>
    </row>
    <row r="64" spans="20:28" ht="12.75" customHeight="1">
      <c r="T64" s="26"/>
      <c r="AB64" s="45"/>
    </row>
    <row r="65" spans="20:28" ht="12.75" customHeight="1">
      <c r="T65" s="26"/>
      <c r="AB65" s="45"/>
    </row>
    <row r="66" spans="20:28" ht="12.75" customHeight="1">
      <c r="T66" s="26"/>
      <c r="AB66" s="45"/>
    </row>
  </sheetData>
  <sheetProtection sheet="1" objects="1" scenarios="1"/>
  <protectedRanges>
    <protectedRange sqref="D4:F5" name="Range1_1"/>
    <protectedRange sqref="D10:O21" name="Range2_1"/>
    <protectedRange sqref="B10:B21" name="Range3_1"/>
  </protectedRanges>
  <mergeCells count="10">
    <mergeCell ref="G26:I26"/>
    <mergeCell ref="J26:K26"/>
    <mergeCell ref="G27:I27"/>
    <mergeCell ref="J27:K27"/>
    <mergeCell ref="B4:C4"/>
    <mergeCell ref="D4:F4"/>
    <mergeCell ref="B5:C5"/>
    <mergeCell ref="D5:E5"/>
    <mergeCell ref="B24:C24"/>
    <mergeCell ref="I24:K24"/>
  </mergeCells>
  <dataValidations count="2">
    <dataValidation type="list" showInputMessage="1" showErrorMessage="1" sqref="D5">
      <formula1>$C$30:$C$41</formula1>
    </dataValidation>
    <dataValidation type="list" showInputMessage="1" showErrorMessage="1" sqref="F5">
      <formula1>$C$10:$C$21</formula1>
    </dataValidation>
  </dataValidations>
  <hyperlinks>
    <hyperlink ref="N24:P24" location="'Example 2'!A1" display="Click Here to Continue"/>
  </hyperlink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Example</vt:lpstr>
      <vt:lpstr>Your Turn</vt:lpstr>
      <vt:lpstr>Your Turn Again</vt:lpstr>
      <vt:lpstr>Rate_of_Return</vt:lpstr>
    </vt:vector>
  </TitlesOfParts>
  <Company>MSU Ag-Econ/Econ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jschumacher</dc:creator>
  <cp:lastModifiedBy>Schumacher, Joel</cp:lastModifiedBy>
  <cp:lastPrinted>2009-08-25T20:54:58Z</cp:lastPrinted>
  <dcterms:created xsi:type="dcterms:W3CDTF">2008-06-02T14:33:58Z</dcterms:created>
  <dcterms:modified xsi:type="dcterms:W3CDTF">2011-02-08T21:22:39Z</dcterms:modified>
</cp:coreProperties>
</file>