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3125"/>
  </bookViews>
  <sheets>
    <sheet name="MachCosts" sheetId="1" r:id="rId1"/>
    <sheet name="BreakEvenAcerage" sheetId="2" r:id="rId2"/>
    <sheet name="CustomRate" sheetId="3" r:id="rId3"/>
  </sheets>
  <calcPr calcId="125725"/>
</workbook>
</file>

<file path=xl/calcChain.xml><?xml version="1.0" encoding="utf-8"?>
<calcChain xmlns="http://schemas.openxmlformats.org/spreadsheetml/2006/main">
  <c r="P50" i="1"/>
  <c r="I50"/>
  <c r="J50"/>
  <c r="H50"/>
  <c r="L50"/>
  <c r="M50"/>
  <c r="N50"/>
  <c r="O50"/>
  <c r="K50"/>
  <c r="L45"/>
  <c r="M45"/>
  <c r="N45"/>
  <c r="O45"/>
  <c r="K45"/>
  <c r="L19" i="3"/>
  <c r="K49" i="1"/>
  <c r="L66"/>
  <c r="M66"/>
  <c r="N66"/>
  <c r="O66"/>
  <c r="L65"/>
  <c r="M65"/>
  <c r="N65"/>
  <c r="O65"/>
  <c r="M44"/>
  <c r="N44"/>
  <c r="O44"/>
  <c r="M43"/>
  <c r="N43"/>
  <c r="O43"/>
  <c r="I23" i="2"/>
  <c r="F23"/>
  <c r="I21"/>
  <c r="F21"/>
  <c r="I19"/>
  <c r="F19"/>
  <c r="F17"/>
  <c r="F15"/>
  <c r="I12"/>
  <c r="F12"/>
  <c r="I10"/>
  <c r="F10"/>
  <c r="F8"/>
  <c r="O69" i="1"/>
  <c r="N69"/>
  <c r="M69"/>
  <c r="J69"/>
  <c r="I69"/>
  <c r="O67"/>
  <c r="N67"/>
  <c r="M67"/>
  <c r="L67"/>
  <c r="K67"/>
  <c r="J67"/>
  <c r="I67"/>
  <c r="H67"/>
  <c r="J66"/>
  <c r="I66"/>
  <c r="J65"/>
  <c r="I65"/>
  <c r="N62"/>
  <c r="M62"/>
  <c r="L62"/>
  <c r="K62"/>
  <c r="J62"/>
  <c r="O62" s="1"/>
  <c r="I62"/>
  <c r="O59"/>
  <c r="M59"/>
  <c r="L59"/>
  <c r="K59"/>
  <c r="J59"/>
  <c r="I59"/>
  <c r="N59" s="1"/>
  <c r="M57"/>
  <c r="L57"/>
  <c r="K57"/>
  <c r="J57"/>
  <c r="O57" s="1"/>
  <c r="O60" s="1"/>
  <c r="I57"/>
  <c r="N57" s="1"/>
  <c r="O54"/>
  <c r="N54"/>
  <c r="N60" s="1"/>
  <c r="M54"/>
  <c r="M60" s="1"/>
  <c r="L54"/>
  <c r="L63" s="1"/>
  <c r="K54"/>
  <c r="K63" s="1"/>
  <c r="J54"/>
  <c r="J63" s="1"/>
  <c r="I54"/>
  <c r="I60" s="1"/>
  <c r="H54"/>
  <c r="H63" s="1"/>
  <c r="K52"/>
  <c r="K55" s="1"/>
  <c r="J52"/>
  <c r="J55" s="1"/>
  <c r="H52"/>
  <c r="L52" s="1"/>
  <c r="O49"/>
  <c r="O48"/>
  <c r="N48"/>
  <c r="N49" s="1"/>
  <c r="M48"/>
  <c r="M49" s="1"/>
  <c r="L48"/>
  <c r="L49" s="1"/>
  <c r="K48"/>
  <c r="J48"/>
  <c r="J49" s="1"/>
  <c r="I48"/>
  <c r="I49" s="1"/>
  <c r="H48"/>
  <c r="O71"/>
  <c r="N71"/>
  <c r="M71"/>
  <c r="J45"/>
  <c r="J71" s="1"/>
  <c r="I45"/>
  <c r="I71" s="1"/>
  <c r="J44"/>
  <c r="I44"/>
  <c r="M42"/>
  <c r="I42"/>
  <c r="O41"/>
  <c r="N41"/>
  <c r="M41"/>
  <c r="J41"/>
  <c r="I41"/>
  <c r="O40"/>
  <c r="O42" s="1"/>
  <c r="N40"/>
  <c r="N42" s="1"/>
  <c r="M40"/>
  <c r="J40"/>
  <c r="J42" s="1"/>
  <c r="I40"/>
  <c r="O39"/>
  <c r="N39"/>
  <c r="M39"/>
  <c r="L39"/>
  <c r="L40" s="1"/>
  <c r="K39"/>
  <c r="K40" s="1"/>
  <c r="J39"/>
  <c r="I39"/>
  <c r="H39"/>
  <c r="H40" s="1"/>
  <c r="O37"/>
  <c r="N37"/>
  <c r="M37"/>
  <c r="L37"/>
  <c r="K37"/>
  <c r="J37"/>
  <c r="I37"/>
  <c r="H37"/>
  <c r="J33"/>
  <c r="J32"/>
  <c r="I32"/>
  <c r="I33" s="1"/>
  <c r="H32"/>
  <c r="H33" s="1"/>
  <c r="P26"/>
  <c r="P23"/>
  <c r="O21"/>
  <c r="N21"/>
  <c r="M21"/>
  <c r="L21"/>
  <c r="K21"/>
  <c r="K20" s="1"/>
  <c r="J21"/>
  <c r="I21"/>
  <c r="H21"/>
  <c r="H20" s="1"/>
  <c r="O20"/>
  <c r="N20"/>
  <c r="M20"/>
  <c r="J20"/>
  <c r="I20"/>
  <c r="P48" l="1"/>
  <c r="L55"/>
  <c r="L64" s="1"/>
  <c r="I17" i="2" s="1"/>
  <c r="L60" i="1"/>
  <c r="L20"/>
  <c r="P20" s="1"/>
  <c r="K60"/>
  <c r="K64" s="1"/>
  <c r="H60"/>
  <c r="P33"/>
  <c r="H34"/>
  <c r="L41"/>
  <c r="L42"/>
  <c r="L43" s="1"/>
  <c r="L44" s="1"/>
  <c r="H41"/>
  <c r="I14" i="3" s="1"/>
  <c r="L14" s="1"/>
  <c r="H42" i="1"/>
  <c r="K42"/>
  <c r="K43" s="1"/>
  <c r="K41"/>
  <c r="I15" i="3" s="1"/>
  <c r="L15" s="1"/>
  <c r="O64" i="1"/>
  <c r="O63"/>
  <c r="I43"/>
  <c r="I34"/>
  <c r="J34"/>
  <c r="J43" s="1"/>
  <c r="P39"/>
  <c r="H49"/>
  <c r="O52"/>
  <c r="O55" s="1"/>
  <c r="N63"/>
  <c r="I52"/>
  <c r="M52"/>
  <c r="M55" s="1"/>
  <c r="M64" s="1"/>
  <c r="H55"/>
  <c r="J60"/>
  <c r="J64" s="1"/>
  <c r="I63"/>
  <c r="P63" s="1"/>
  <c r="M63"/>
  <c r="P42" l="1"/>
  <c r="I15" i="2"/>
  <c r="K65" i="1"/>
  <c r="K66" s="1"/>
  <c r="P60"/>
  <c r="J68"/>
  <c r="M68"/>
  <c r="N52"/>
  <c r="N55" s="1"/>
  <c r="N64" s="1"/>
  <c r="I55"/>
  <c r="I64" s="1"/>
  <c r="L68"/>
  <c r="L69" s="1"/>
  <c r="H64"/>
  <c r="I8" i="2" s="1"/>
  <c r="I27" s="1"/>
  <c r="P49" i="1"/>
  <c r="K68"/>
  <c r="K69" s="1"/>
  <c r="K44"/>
  <c r="P34"/>
  <c r="O68"/>
  <c r="H43"/>
  <c r="P41"/>
  <c r="K71" l="1"/>
  <c r="I12" i="3"/>
  <c r="H66" i="1"/>
  <c r="I11" i="3" s="1"/>
  <c r="L11" s="1"/>
  <c r="P64" i="1"/>
  <c r="H65"/>
  <c r="P65" s="1"/>
  <c r="H44"/>
  <c r="P44" s="1"/>
  <c r="H68"/>
  <c r="H45"/>
  <c r="I17" i="3" s="1"/>
  <c r="L17" s="1"/>
  <c r="P43" i="1"/>
  <c r="I68"/>
  <c r="N68"/>
  <c r="P55"/>
  <c r="L71"/>
  <c r="L21" i="3" l="1"/>
  <c r="I21"/>
  <c r="P66" i="1"/>
  <c r="H69"/>
  <c r="P69" s="1"/>
  <c r="P68"/>
  <c r="P45"/>
  <c r="I29" i="2" s="1"/>
  <c r="I33" s="1"/>
  <c r="H71" i="1"/>
  <c r="P71" s="1"/>
</calcChain>
</file>

<file path=xl/comments1.xml><?xml version="1.0" encoding="utf-8"?>
<comments xmlns="http://schemas.openxmlformats.org/spreadsheetml/2006/main">
  <authors>
    <author>Duane Griffith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 xml:space="preserve">To get the total acres of annual use, count each pass over the same piece of ground.  Example total hay acres is 200, but it is cut 3 times.  Total acres covered on the hay crop would be 600.  Count </t>
        </r>
        <r>
          <rPr>
            <b/>
            <sz val="10"/>
            <color indexed="10"/>
            <rFont val="Tahoma"/>
            <family val="2"/>
          </rPr>
          <t>all acres covered on all crops</t>
        </r>
        <r>
          <rPr>
            <b/>
            <sz val="10"/>
            <color indexed="81"/>
            <rFont val="Tahoma"/>
            <family val="2"/>
          </rPr>
          <t xml:space="preserve"> for this piece of equipment.  This includes acres of leased ground covered.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<sst xmlns="http://schemas.openxmlformats.org/spreadsheetml/2006/main" count="199" uniqueCount="171">
  <si>
    <t>Enter Exected Short Term Interest Rate on Operating Loans</t>
  </si>
  <si>
    <t>Enter The Expected Average Annual Inflation Rate</t>
  </si>
  <si>
    <t>PwrUnit #1</t>
  </si>
  <si>
    <t>PwrUnit #2</t>
  </si>
  <si>
    <t>PwrUnit #3</t>
  </si>
  <si>
    <t>Implmt#1</t>
  </si>
  <si>
    <t>Implmt#2</t>
  </si>
  <si>
    <t>Implmt#3</t>
  </si>
  <si>
    <t>Implmt#4</t>
  </si>
  <si>
    <t>Implmt#5</t>
  </si>
  <si>
    <t>Machinery and Equipment Cost Worksheet</t>
  </si>
  <si>
    <t>Calculates Breakeven Acreages and Custom Rates</t>
  </si>
  <si>
    <t>Power Unit or</t>
  </si>
  <si>
    <t xml:space="preserve">Power Unit or </t>
  </si>
  <si>
    <t>Self</t>
  </si>
  <si>
    <t>Implement</t>
  </si>
  <si>
    <t>CALCULATION OF HOURS OF USE</t>
  </si>
  <si>
    <t>Propelled #1</t>
  </si>
  <si>
    <t>Propelled #2</t>
  </si>
  <si>
    <t>Propelled #3</t>
  </si>
  <si>
    <t># 1</t>
  </si>
  <si>
    <t xml:space="preserve"> # 2</t>
  </si>
  <si>
    <t xml:space="preserve"> # 3</t>
  </si>
  <si>
    <t xml:space="preserve"> # 4</t>
  </si>
  <si>
    <t xml:space="preserve"> # 5</t>
  </si>
  <si>
    <t>BREAKEVEN ACRES NECESSARY FOR OWNERSHIP</t>
  </si>
  <si>
    <t>Type in Machine Name Or Description</t>
  </si>
  <si>
    <t>Not Used</t>
  </si>
  <si>
    <t>Power Units Included in this Calculation</t>
  </si>
  <si>
    <t>Average Speed in MPH</t>
  </si>
  <si>
    <t xml:space="preserve">     1.)Total  Ownership Costs for Power Unit #1</t>
  </si>
  <si>
    <t>Width Powered/Self Propelled/Equipment in Feet</t>
  </si>
  <si>
    <t>Totals for All</t>
  </si>
  <si>
    <t>Percent of Ownership Costs to Include in This Calculation</t>
  </si>
  <si>
    <t xml:space="preserve">Field Efficiency </t>
  </si>
  <si>
    <t>Pices of Machinery</t>
  </si>
  <si>
    <t xml:space="preserve">     2.)Total  Ownership Costs for Power Unit #2</t>
  </si>
  <si>
    <t>Help</t>
  </si>
  <si>
    <r>
      <t xml:space="preserve">Total Acres of Annual Use </t>
    </r>
    <r>
      <rPr>
        <b/>
        <sz val="12"/>
        <color indexed="16"/>
        <rFont val="Helv"/>
      </rPr>
      <t>for</t>
    </r>
    <r>
      <rPr>
        <b/>
        <u/>
        <sz val="12"/>
        <color indexed="16"/>
        <rFont val="Helv"/>
      </rPr>
      <t xml:space="preserve"> ALL</t>
    </r>
    <r>
      <rPr>
        <b/>
        <sz val="12"/>
        <color indexed="16"/>
        <rFont val="Helv"/>
      </rPr>
      <t xml:space="preserve"> Purposes</t>
    </r>
  </si>
  <si>
    <t>and Equipment</t>
  </si>
  <si>
    <t>Calculated Hours of Annual Use</t>
  </si>
  <si>
    <t xml:space="preserve">     3.)Total  Ownership Costs for Power Unit #3</t>
  </si>
  <si>
    <t>Calculated Acres Per Hour</t>
  </si>
  <si>
    <t>Information For Cost Calculations</t>
  </si>
  <si>
    <t>Implements Included in this Calculation</t>
  </si>
  <si>
    <t>List Price</t>
  </si>
  <si>
    <t xml:space="preserve">     1.) Total Ownership Costs for Implement #1:</t>
  </si>
  <si>
    <t>Annual Use in Hours</t>
  </si>
  <si>
    <t>Estimated Life in Hours</t>
  </si>
  <si>
    <t xml:space="preserve">     2.) Total Ownership Costs for Implement #2:</t>
  </si>
  <si>
    <t>Salvage Value</t>
  </si>
  <si>
    <t>OPERATING COSTS:</t>
  </si>
  <si>
    <t xml:space="preserve">     3.) Total Ownership Costs for Implement #3:</t>
  </si>
  <si>
    <t>FUEL:</t>
  </si>
  <si>
    <t xml:space="preserve">   Fuel Factor (Diesel = .044, Gas = .06, LP = .072)</t>
  </si>
  <si>
    <t xml:space="preserve">     4.) Total Ownership Costs for Implement #4:</t>
  </si>
  <si>
    <t xml:space="preserve">   Horse Power</t>
  </si>
  <si>
    <t xml:space="preserve">   Price Per Gallon of Fuel</t>
  </si>
  <si>
    <t xml:space="preserve">     5.) Total Ownership Costs for Implement #5:</t>
  </si>
  <si>
    <t xml:space="preserve">   Calcualted Gallons Per Hour Used</t>
  </si>
  <si>
    <t xml:space="preserve">      Total Fuel Costs</t>
  </si>
  <si>
    <t>ENGINE OIL AND OTHER LUBRICANTS: (.15 * fuel costs)</t>
  </si>
  <si>
    <t xml:space="preserve">     Total Ownership Costs Include in the Calculation for Break-Even Acreage</t>
  </si>
  <si>
    <t>REPAIRS:(OVERHAUL, PARTS, TIRES, PLUGS, ETC.)</t>
  </si>
  <si>
    <t xml:space="preserve">     6.) Total Operating costs (all machines) per acre</t>
  </si>
  <si>
    <t xml:space="preserve">   Suggested Repair Cost Factor (See Factors Page)</t>
  </si>
  <si>
    <t xml:space="preserve">     7.)Custom rate/acre for this field operation. (With all Necessary Equipment)</t>
  </si>
  <si>
    <t xml:space="preserve">      Calculated Repairs Over Life of The Machine</t>
  </si>
  <si>
    <t xml:space="preserve">      Calculated Repair Cost Per Hour</t>
  </si>
  <si>
    <t xml:space="preserve">      Calculated Repair Cost Per Acre</t>
  </si>
  <si>
    <t>YOUR BREAKEVEN ACREAGE NECESSARY TO JUSTIFY OWNERSHIP</t>
  </si>
  <si>
    <t xml:space="preserve">         Total Repair Costs (Average Annual Estimate)</t>
  </si>
  <si>
    <t>TOTAL OPERATING COSTS FOR THE YEAR</t>
  </si>
  <si>
    <t xml:space="preserve">   Estimated Average Operating Costs Per Hour</t>
  </si>
  <si>
    <t xml:space="preserve">   Estimated Average Operating Costs Per Acre</t>
  </si>
  <si>
    <t>OWNERSHIP COSTS:</t>
  </si>
  <si>
    <t>Totals</t>
  </si>
  <si>
    <t>DEPRECIATION:</t>
  </si>
  <si>
    <t xml:space="preserve">   Calculated Depreciation Costs Per Hour</t>
  </si>
  <si>
    <t>CALCULATED CUSTOM RATE NECESSARY TO COVER ALL COSTS</t>
  </si>
  <si>
    <t xml:space="preserve">      Total Depreciation (Straight Line Method)</t>
  </si>
  <si>
    <t>This section calculates custom rates for self propelled</t>
  </si>
  <si>
    <t>OPPORTUNITY COST:</t>
  </si>
  <si>
    <t>equipment or a power unit and implement combinations.</t>
  </si>
  <si>
    <t xml:space="preserve">   Interest Rate (Real Rates of Interest Should be Used)</t>
  </si>
  <si>
    <t xml:space="preserve">      (Enter 5% as .05, Not 5)</t>
  </si>
  <si>
    <t>Ownership Costs for Power Units and Implements (MachineryCost Tab)</t>
  </si>
  <si>
    <t>Calculated Average Value of Machine - Equipment</t>
  </si>
  <si>
    <t xml:space="preserve">       1.)Ownership costs/acre for all power units entered on the MachineryCost tab</t>
  </si>
  <si>
    <t>Calculated Opportunity Cost</t>
  </si>
  <si>
    <t xml:space="preserve">       2.)Ownership costs/acre for all implements entered on the MachineryCost tab</t>
  </si>
  <si>
    <t>TAXES:</t>
  </si>
  <si>
    <t>Repair Costs for Power Units and Implements calculated on the MachineryCost tab</t>
  </si>
  <si>
    <t xml:space="preserve">   Taxable Value Rate (See Your County Assessor)</t>
  </si>
  <si>
    <t xml:space="preserve">       3.)Repair costs/acre for all power units entered on the MachineryCost tab</t>
  </si>
  <si>
    <t xml:space="preserve">      (Enter Rate as a Decimal - 11 as .11 and Not  11.0)</t>
  </si>
  <si>
    <t xml:space="preserve">       4.)Repair costs/acre for all implements entered on the MachineryCost tab</t>
  </si>
  <si>
    <t xml:space="preserve">   Millage Rate Per $1000 of Valuation (See Assessor)</t>
  </si>
  <si>
    <t>Total Operating Costs (Fuel, Oil and Repairs) calcualted on the MachineryCost tab</t>
  </si>
  <si>
    <t xml:space="preserve">      Calculated Annual Taxes</t>
  </si>
  <si>
    <t xml:space="preserve">       5.)Total operating costs/acre for the power unit and implement(s).</t>
  </si>
  <si>
    <t>INSURANCE:</t>
  </si>
  <si>
    <t xml:space="preserve">          </t>
  </si>
  <si>
    <t/>
  </si>
  <si>
    <t xml:space="preserve">   Premimum Rate Per $1000 of Valuation</t>
  </si>
  <si>
    <t xml:space="preserve">       6.)Risk or profit cost as a percentage of (Ownership + Repair) costs</t>
  </si>
  <si>
    <t xml:space="preserve">      Calculated Insurance Cost</t>
  </si>
  <si>
    <t>Total Average Annual Ownership Cost</t>
  </si>
  <si>
    <t>THE CUSTOM RATE PER ACRE REQUIRED TO COVER COSTS + PROFIT</t>
  </si>
  <si>
    <t>Avearage Ownership Cost Per Hour of Annual Use</t>
  </si>
  <si>
    <t>Avearage Ownership Cost Per Acre of Annual Use</t>
  </si>
  <si>
    <t>TOTAL COSTS:</t>
  </si>
  <si>
    <t>TOTAL COSTS (OWNERSHIP + OPERATING COSTS)</t>
  </si>
  <si>
    <t>Average Total Cost Per Hour of Annual Use</t>
  </si>
  <si>
    <t xml:space="preserve">      Does Not Include Labor (Operator) Cost</t>
  </si>
  <si>
    <t>Average Total Cost per Acre</t>
  </si>
  <si>
    <t xml:space="preserve">Life in Hours and Repair Cost Factors for Machinery </t>
  </si>
  <si>
    <t>Estimated from Engineering Studies</t>
  </si>
  <si>
    <t>Useful</t>
  </si>
  <si>
    <t>Repair</t>
  </si>
  <si>
    <t>Life</t>
  </si>
  <si>
    <t>Cost</t>
  </si>
  <si>
    <t>Machine</t>
  </si>
  <si>
    <t>Hours</t>
  </si>
  <si>
    <t>Factor</t>
  </si>
  <si>
    <t>Stationary, Power Unit</t>
  </si>
  <si>
    <t>Tractor, 2 Wheel Drive</t>
  </si>
  <si>
    <t>Tractor, 4 Wheel Drive</t>
  </si>
  <si>
    <t>Tractor, Crawler</t>
  </si>
  <si>
    <t>Combine, PTO</t>
  </si>
  <si>
    <t>Combine, Self-Propelled</t>
  </si>
  <si>
    <t>Swather, Self-Propelled</t>
  </si>
  <si>
    <t>Wagon and Box</t>
  </si>
  <si>
    <t>Corn Head</t>
  </si>
  <si>
    <t>Corn Picker</t>
  </si>
  <si>
    <t>Cutter, Rotary</t>
  </si>
  <si>
    <t>Cutter, Stalk</t>
  </si>
  <si>
    <t>Fertilizer Equipment, Dry</t>
  </si>
  <si>
    <t>Fertilizer Equipment, Liquid</t>
  </si>
  <si>
    <t>Floats and Scrapers</t>
  </si>
  <si>
    <t>Harvester, Flail</t>
  </si>
  <si>
    <t>Harvester, Potato</t>
  </si>
  <si>
    <t>Harvester, Sugar Beet</t>
  </si>
  <si>
    <t>Hay Conditioner</t>
  </si>
  <si>
    <t>Land Plane</t>
  </si>
  <si>
    <t>Loader, Ensilage</t>
  </si>
  <si>
    <t>Loader, Front End</t>
  </si>
  <si>
    <t>Manure Spreader</t>
  </si>
  <si>
    <t>Mower</t>
  </si>
  <si>
    <t>Rake, Side Delivery</t>
  </si>
  <si>
    <t>Seeding Equipment</t>
  </si>
  <si>
    <t>Sprayers, Mounted</t>
  </si>
  <si>
    <t>Tillage Tools</t>
  </si>
  <si>
    <t>Truck, Feed</t>
  </si>
  <si>
    <t>Truck, Farm</t>
  </si>
  <si>
    <t>Truck, Pickup</t>
  </si>
  <si>
    <t>Wagon, Feed</t>
  </si>
  <si>
    <t>Baler with Engine</t>
  </si>
  <si>
    <t>Baler, PTO</t>
  </si>
  <si>
    <t>Blower, Ensilage</t>
  </si>
  <si>
    <t>Harvester, Forage, Pull-Type</t>
  </si>
  <si>
    <t>Harvester, Forage, Self-Propelled</t>
  </si>
  <si>
    <t>Sprayer, Self-Propelled</t>
  </si>
  <si>
    <t>Estimates of machinery speed ranges and field</t>
  </si>
  <si>
    <t>efficiencies. Nebraska tractor test data.</t>
  </si>
  <si>
    <t>Typical</t>
  </si>
  <si>
    <t>NoTill Drill</t>
  </si>
  <si>
    <t>65 horse tractor</t>
  </si>
  <si>
    <t>Excluding</t>
  </si>
  <si>
    <t>Depreciation</t>
  </si>
  <si>
    <t xml:space="preserve">      Depreciation Costs Per Acre Annual Use</t>
  </si>
</sst>
</file>

<file path=xl/styles.xml><?xml version="1.0" encoding="utf-8"?>
<styleSheet xmlns="http://schemas.openxmlformats.org/spreadsheetml/2006/main">
  <numFmts count="9">
    <numFmt numFmtId="164" formatCode="General_)"/>
    <numFmt numFmtId="165" formatCode="0.00_)"/>
    <numFmt numFmtId="166" formatCode="0.0"/>
    <numFmt numFmtId="167" formatCode="&quot;$&quot;#,##0"/>
    <numFmt numFmtId="168" formatCode="0_)"/>
    <numFmt numFmtId="169" formatCode="0.0_)"/>
    <numFmt numFmtId="170" formatCode="#,##0.0"/>
    <numFmt numFmtId="171" formatCode="0.000_)"/>
    <numFmt numFmtId="172" formatCode="&quot;$&quot;#,##0.00"/>
  </numFmts>
  <fonts count="15">
    <font>
      <sz val="11"/>
      <color theme="1"/>
      <name val="Calibri"/>
      <family val="2"/>
      <scheme val="minor"/>
    </font>
    <font>
      <b/>
      <sz val="10"/>
      <color rgb="FF0000FF"/>
      <name val="Helv"/>
    </font>
    <font>
      <b/>
      <sz val="14"/>
      <name val="Helv"/>
    </font>
    <font>
      <b/>
      <sz val="10"/>
      <name val="Helv"/>
    </font>
    <font>
      <b/>
      <sz val="10"/>
      <color rgb="FF800000"/>
      <name val="Helv"/>
    </font>
    <font>
      <b/>
      <sz val="10"/>
      <color indexed="12"/>
      <name val="Helv"/>
    </font>
    <font>
      <b/>
      <sz val="12"/>
      <color indexed="16"/>
      <name val="Helv"/>
    </font>
    <font>
      <b/>
      <u/>
      <sz val="12"/>
      <color indexed="16"/>
      <name val="Helv"/>
    </font>
    <font>
      <sz val="10"/>
      <name val="Helv"/>
    </font>
    <font>
      <b/>
      <sz val="9"/>
      <name val="Helv"/>
    </font>
    <font>
      <sz val="10"/>
      <color indexed="12"/>
      <name val="Helv"/>
    </font>
    <font>
      <b/>
      <sz val="12"/>
      <name val="Helv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</fills>
  <borders count="9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12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12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12"/>
      </bottom>
      <diagonal/>
    </border>
    <border>
      <left/>
      <right style="double">
        <color indexed="8"/>
      </right>
      <top style="medium">
        <color indexed="8"/>
      </top>
      <bottom style="hair">
        <color indexed="12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medium">
        <color indexed="8"/>
      </left>
      <right style="thick">
        <color indexed="8"/>
      </right>
      <top style="hair">
        <color indexed="12"/>
      </top>
      <bottom style="hair">
        <color indexed="12"/>
      </bottom>
      <diagonal/>
    </border>
    <border>
      <left style="thick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8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/>
      <right style="double">
        <color indexed="8"/>
      </right>
      <top style="hair">
        <color indexed="12"/>
      </top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12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12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12"/>
      </top>
      <bottom style="medium">
        <color indexed="8"/>
      </bottom>
      <diagonal/>
    </border>
    <border>
      <left/>
      <right style="double">
        <color indexed="8"/>
      </right>
      <top style="hair">
        <color indexed="12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12"/>
      </bottom>
      <diagonal/>
    </border>
    <border>
      <left style="medium">
        <color indexed="8"/>
      </left>
      <right style="medium">
        <color indexed="8"/>
      </right>
      <top style="hair">
        <color indexed="12"/>
      </top>
      <bottom style="hair">
        <color indexed="12"/>
      </bottom>
      <diagonal/>
    </border>
    <border>
      <left style="medium">
        <color indexed="8"/>
      </left>
      <right style="medium">
        <color indexed="8"/>
      </right>
      <top style="hair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1" fillId="0" borderId="0" xfId="0" applyNumberFormat="1" applyFont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165" fontId="0" fillId="0" borderId="0" xfId="0" applyNumberFormat="1"/>
    <xf numFmtId="165" fontId="2" fillId="0" borderId="0" xfId="0" applyNumberFormat="1" applyFont="1" applyAlignment="1" applyProtection="1">
      <alignment horizontal="left"/>
    </xf>
    <xf numFmtId="165" fontId="0" fillId="0" borderId="1" xfId="0" applyNumberFormat="1" applyBorder="1" applyProtection="1"/>
    <xf numFmtId="165" fontId="0" fillId="0" borderId="2" xfId="0" applyNumberFormat="1" applyBorder="1" applyProtection="1"/>
    <xf numFmtId="165" fontId="0" fillId="0" borderId="3" xfId="0" applyNumberForma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5" fontId="0" fillId="0" borderId="7" xfId="0" applyNumberFormat="1" applyBorder="1" applyProtection="1"/>
    <xf numFmtId="165" fontId="0" fillId="0" borderId="8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center"/>
    </xf>
    <xf numFmtId="165" fontId="0" fillId="0" borderId="12" xfId="0" applyNumberFormat="1" applyBorder="1" applyProtection="1"/>
    <xf numFmtId="165" fontId="0" fillId="0" borderId="13" xfId="0" applyNumberFormat="1" applyBorder="1" applyProtection="1"/>
    <xf numFmtId="165" fontId="0" fillId="0" borderId="14" xfId="0" applyNumberFormat="1" applyBorder="1" applyProtection="1"/>
    <xf numFmtId="165" fontId="0" fillId="0" borderId="15" xfId="0" applyNumberFormat="1" applyBorder="1" applyAlignment="1" applyProtection="1">
      <alignment horizontal="left"/>
    </xf>
    <xf numFmtId="165" fontId="0" fillId="0" borderId="16" xfId="0" applyNumberFormat="1" applyBorder="1" applyProtection="1"/>
    <xf numFmtId="165" fontId="0" fillId="0" borderId="17" xfId="0" applyNumberFormat="1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165" fontId="0" fillId="0" borderId="19" xfId="0" applyNumberForma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165" fontId="0" fillId="0" borderId="21" xfId="0" applyNumberFormat="1" applyBorder="1" applyProtection="1"/>
    <xf numFmtId="165" fontId="3" fillId="0" borderId="22" xfId="0" applyNumberFormat="1" applyFont="1" applyBorder="1" applyAlignment="1" applyProtection="1">
      <alignment horizontal="left"/>
    </xf>
    <xf numFmtId="165" fontId="0" fillId="0" borderId="22" xfId="0" applyNumberFormat="1" applyBorder="1" applyProtection="1"/>
    <xf numFmtId="165" fontId="0" fillId="0" borderId="23" xfId="0" applyNumberFormat="1" applyBorder="1" applyProtection="1"/>
    <xf numFmtId="165" fontId="3" fillId="0" borderId="24" xfId="0" applyNumberFormat="1" applyFont="1" applyBorder="1" applyAlignment="1" applyProtection="1">
      <alignment horizontal="left"/>
    </xf>
    <xf numFmtId="164" fontId="0" fillId="0" borderId="25" xfId="0" applyNumberFormat="1" applyBorder="1" applyAlignment="1"/>
    <xf numFmtId="164" fontId="0" fillId="0" borderId="26" xfId="0" applyNumberFormat="1" applyBorder="1" applyAlignment="1"/>
    <xf numFmtId="165" fontId="1" fillId="0" borderId="27" xfId="0" applyNumberFormat="1" applyFont="1" applyBorder="1" applyAlignment="1" applyProtection="1">
      <alignment horizontal="center" wrapText="1"/>
      <protection locked="0"/>
    </xf>
    <xf numFmtId="165" fontId="1" fillId="0" borderId="28" xfId="0" applyNumberFormat="1" applyFont="1" applyBorder="1" applyAlignment="1" applyProtection="1">
      <alignment horizontal="center" wrapText="1"/>
      <protection locked="0"/>
    </xf>
    <xf numFmtId="165" fontId="1" fillId="0" borderId="29" xfId="0" applyNumberFormat="1" applyFont="1" applyBorder="1" applyAlignment="1" applyProtection="1">
      <alignment horizontal="center" wrapText="1"/>
      <protection locked="0"/>
    </xf>
    <xf numFmtId="165" fontId="1" fillId="0" borderId="30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 applyBorder="1" applyProtection="1"/>
    <xf numFmtId="165" fontId="0" fillId="0" borderId="34" xfId="0" applyNumberFormat="1" applyBorder="1" applyProtection="1"/>
    <xf numFmtId="165" fontId="0" fillId="0" borderId="7" xfId="0" applyNumberFormat="1" applyBorder="1" applyAlignment="1" applyProtection="1"/>
    <xf numFmtId="165" fontId="0" fillId="0" borderId="0" xfId="0" applyNumberFormat="1" applyBorder="1" applyAlignment="1" applyProtection="1"/>
    <xf numFmtId="165" fontId="0" fillId="0" borderId="35" xfId="0" applyNumberFormat="1" applyBorder="1" applyAlignment="1" applyProtection="1"/>
    <xf numFmtId="166" fontId="1" fillId="0" borderId="36" xfId="0" applyNumberFormat="1" applyFont="1" applyBorder="1" applyProtection="1">
      <protection locked="0"/>
    </xf>
    <xf numFmtId="166" fontId="1" fillId="0" borderId="37" xfId="0" applyNumberFormat="1" applyFont="1" applyBorder="1" applyProtection="1">
      <protection locked="0"/>
    </xf>
    <xf numFmtId="166" fontId="1" fillId="0" borderId="38" xfId="0" applyNumberFormat="1" applyFont="1" applyBorder="1" applyProtection="1">
      <protection locked="0"/>
    </xf>
    <xf numFmtId="166" fontId="1" fillId="0" borderId="39" xfId="0" applyNumberFormat="1" applyFont="1" applyBorder="1" applyProtection="1">
      <protection locked="0"/>
    </xf>
    <xf numFmtId="166" fontId="1" fillId="0" borderId="40" xfId="0" applyNumberFormat="1" applyFont="1" applyBorder="1" applyProtection="1">
      <protection locked="0"/>
    </xf>
    <xf numFmtId="165" fontId="0" fillId="0" borderId="41" xfId="0" applyNumberFormat="1" applyBorder="1" applyAlignment="1" applyProtection="1">
      <alignment horizontal="left"/>
    </xf>
    <xf numFmtId="165" fontId="4" fillId="0" borderId="0" xfId="0" applyNumberFormat="1" applyFont="1" applyBorder="1" applyProtection="1"/>
    <xf numFmtId="167" fontId="3" fillId="3" borderId="0" xfId="0" applyNumberFormat="1" applyFont="1" applyFill="1" applyBorder="1" applyAlignment="1" applyProtection="1">
      <alignment horizontal="center"/>
    </xf>
    <xf numFmtId="3" fontId="1" fillId="0" borderId="42" xfId="0" applyNumberFormat="1" applyFont="1" applyBorder="1" applyProtection="1">
      <protection locked="0"/>
    </xf>
    <xf numFmtId="3" fontId="1" fillId="0" borderId="43" xfId="0" applyNumberFormat="1" applyFont="1" applyBorder="1" applyProtection="1">
      <protection locked="0"/>
    </xf>
    <xf numFmtId="3" fontId="1" fillId="0" borderId="44" xfId="0" applyNumberFormat="1" applyFont="1" applyBorder="1" applyProtection="1">
      <protection locked="0"/>
    </xf>
    <xf numFmtId="3" fontId="1" fillId="0" borderId="45" xfId="0" applyNumberFormat="1" applyFont="1" applyBorder="1" applyProtection="1">
      <protection locked="0"/>
    </xf>
    <xf numFmtId="3" fontId="1" fillId="0" borderId="46" xfId="0" applyNumberFormat="1" applyFont="1" applyBorder="1" applyProtection="1">
      <protection locked="0"/>
    </xf>
    <xf numFmtId="165" fontId="0" fillId="0" borderId="41" xfId="0" applyNumberFormat="1" applyBorder="1" applyProtection="1"/>
    <xf numFmtId="9" fontId="5" fillId="0" borderId="47" xfId="0" applyNumberFormat="1" applyFont="1" applyBorder="1" applyAlignment="1" applyProtection="1">
      <alignment horizontal="center"/>
      <protection locked="0"/>
    </xf>
    <xf numFmtId="9" fontId="1" fillId="0" borderId="42" xfId="0" applyNumberFormat="1" applyFont="1" applyBorder="1" applyProtection="1">
      <protection locked="0"/>
    </xf>
    <xf numFmtId="9" fontId="1" fillId="0" borderId="43" xfId="0" applyNumberFormat="1" applyFont="1" applyBorder="1" applyProtection="1">
      <protection locked="0"/>
    </xf>
    <xf numFmtId="9" fontId="1" fillId="0" borderId="44" xfId="0" applyNumberFormat="1" applyFont="1" applyBorder="1" applyProtection="1">
      <protection locked="0"/>
    </xf>
    <xf numFmtId="9" fontId="1" fillId="0" borderId="45" xfId="0" applyNumberFormat="1" applyFont="1" applyBorder="1" applyProtection="1">
      <protection locked="0"/>
    </xf>
    <xf numFmtId="9" fontId="1" fillId="0" borderId="46" xfId="0" applyNumberFormat="1" applyFont="1" applyBorder="1" applyProtection="1">
      <protection locked="0"/>
    </xf>
    <xf numFmtId="165" fontId="3" fillId="2" borderId="48" xfId="0" applyNumberFormat="1" applyFont="1" applyFill="1" applyBorder="1" applyAlignment="1" applyProtection="1">
      <alignment horizontal="center"/>
    </xf>
    <xf numFmtId="165" fontId="0" fillId="0" borderId="49" xfId="0" applyNumberFormat="1" applyBorder="1" applyAlignment="1" applyProtection="1"/>
    <xf numFmtId="165" fontId="0" fillId="0" borderId="50" xfId="0" applyNumberFormat="1" applyBorder="1" applyAlignment="1" applyProtection="1"/>
    <xf numFmtId="3" fontId="1" fillId="0" borderId="51" xfId="0" applyNumberFormat="1" applyFont="1" applyBorder="1" applyProtection="1">
      <protection locked="0"/>
    </xf>
    <xf numFmtId="3" fontId="1" fillId="0" borderId="52" xfId="0" applyNumberFormat="1" applyFont="1" applyBorder="1" applyProtection="1">
      <protection locked="0"/>
    </xf>
    <xf numFmtId="3" fontId="1" fillId="0" borderId="53" xfId="0" applyNumberFormat="1" applyFont="1" applyBorder="1" applyProtection="1">
      <protection locked="0"/>
    </xf>
    <xf numFmtId="3" fontId="1" fillId="0" borderId="54" xfId="0" applyNumberFormat="1" applyFont="1" applyBorder="1" applyProtection="1">
      <protection locked="0"/>
    </xf>
    <xf numFmtId="3" fontId="1" fillId="0" borderId="55" xfId="0" applyNumberFormat="1" applyFont="1" applyBorder="1" applyProtection="1">
      <protection locked="0"/>
    </xf>
    <xf numFmtId="165" fontId="0" fillId="0" borderId="56" xfId="0" applyNumberFormat="1" applyBorder="1" applyAlignment="1" applyProtection="1">
      <alignment horizontal="center"/>
    </xf>
    <xf numFmtId="165" fontId="0" fillId="0" borderId="0" xfId="0" applyNumberFormat="1" applyAlignment="1" applyProtection="1"/>
    <xf numFmtId="168" fontId="8" fillId="3" borderId="8" xfId="0" applyNumberFormat="1" applyFont="1" applyFill="1" applyBorder="1" applyProtection="1"/>
    <xf numFmtId="168" fontId="8" fillId="3" borderId="9" xfId="0" applyNumberFormat="1" applyFont="1" applyFill="1" applyBorder="1" applyProtection="1"/>
    <xf numFmtId="165" fontId="8" fillId="3" borderId="10" xfId="0" applyNumberFormat="1" applyFont="1" applyFill="1" applyBorder="1" applyProtection="1"/>
    <xf numFmtId="165" fontId="8" fillId="3" borderId="8" xfId="0" applyNumberFormat="1" applyFont="1" applyFill="1" applyBorder="1" applyProtection="1"/>
    <xf numFmtId="165" fontId="8" fillId="3" borderId="57" xfId="0" applyNumberFormat="1" applyFont="1" applyFill="1" applyBorder="1" applyProtection="1"/>
    <xf numFmtId="39" fontId="8" fillId="3" borderId="58" xfId="0" applyNumberFormat="1" applyFont="1" applyFill="1" applyBorder="1" applyAlignment="1" applyProtection="1">
      <alignment horizontal="center"/>
    </xf>
    <xf numFmtId="169" fontId="8" fillId="3" borderId="8" xfId="0" applyNumberFormat="1" applyFont="1" applyFill="1" applyBorder="1" applyProtection="1"/>
    <xf numFmtId="169" fontId="8" fillId="3" borderId="9" xfId="0" applyNumberFormat="1" applyFont="1" applyFill="1" applyBorder="1" applyProtection="1"/>
    <xf numFmtId="165" fontId="8" fillId="3" borderId="59" xfId="0" applyNumberFormat="1" applyFont="1" applyFill="1" applyBorder="1" applyProtection="1"/>
    <xf numFmtId="39" fontId="8" fillId="0" borderId="58" xfId="0" applyNumberFormat="1" applyFont="1" applyBorder="1" applyAlignment="1" applyProtection="1">
      <alignment horizontal="center"/>
    </xf>
    <xf numFmtId="165" fontId="3" fillId="2" borderId="60" xfId="0" applyNumberFormat="1" applyFont="1" applyFill="1" applyBorder="1" applyAlignment="1" applyProtection="1"/>
    <xf numFmtId="165" fontId="3" fillId="2" borderId="56" xfId="0" applyNumberFormat="1" applyFont="1" applyFill="1" applyBorder="1" applyAlignment="1" applyProtection="1"/>
    <xf numFmtId="165" fontId="3" fillId="2" borderId="61" xfId="0" applyNumberFormat="1" applyFont="1" applyFill="1" applyBorder="1" applyAlignment="1" applyProtection="1"/>
    <xf numFmtId="165" fontId="8" fillId="0" borderId="8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10" xfId="0" applyNumberFormat="1" applyFont="1" applyBorder="1" applyProtection="1"/>
    <xf numFmtId="165" fontId="8" fillId="0" borderId="59" xfId="0" applyNumberFormat="1" applyFont="1" applyBorder="1" applyProtection="1"/>
    <xf numFmtId="9" fontId="5" fillId="0" borderId="0" xfId="0" applyNumberFormat="1" applyFont="1" applyBorder="1" applyAlignment="1" applyProtection="1">
      <alignment horizontal="center"/>
    </xf>
    <xf numFmtId="167" fontId="1" fillId="0" borderId="36" xfId="0" applyNumberFormat="1" applyFont="1" applyBorder="1" applyProtection="1">
      <protection locked="0"/>
    </xf>
    <xf numFmtId="167" fontId="1" fillId="0" borderId="37" xfId="0" applyNumberFormat="1" applyFont="1" applyBorder="1" applyProtection="1">
      <protection locked="0"/>
    </xf>
    <xf numFmtId="167" fontId="1" fillId="0" borderId="38" xfId="0" applyNumberFormat="1" applyFont="1" applyBorder="1" applyProtection="1">
      <protection locked="0"/>
    </xf>
    <xf numFmtId="167" fontId="1" fillId="0" borderId="39" xfId="0" applyNumberFormat="1" applyFont="1" applyBorder="1" applyProtection="1">
      <protection locked="0"/>
    </xf>
    <xf numFmtId="167" fontId="1" fillId="0" borderId="40" xfId="0" applyNumberFormat="1" applyFont="1" applyBorder="1" applyProtection="1">
      <protection locked="0"/>
    </xf>
    <xf numFmtId="170" fontId="1" fillId="0" borderId="46" xfId="0" applyNumberFormat="1" applyFont="1" applyBorder="1" applyProtection="1">
      <protection locked="0"/>
    </xf>
    <xf numFmtId="167" fontId="1" fillId="0" borderId="51" xfId="0" applyNumberFormat="1" applyFont="1" applyBorder="1" applyProtection="1">
      <protection locked="0"/>
    </xf>
    <xf numFmtId="167" fontId="1" fillId="0" borderId="52" xfId="0" applyNumberFormat="1" applyFont="1" applyBorder="1" applyProtection="1">
      <protection locked="0"/>
    </xf>
    <xf numFmtId="167" fontId="1" fillId="0" borderId="53" xfId="0" applyNumberFormat="1" applyFont="1" applyBorder="1" applyProtection="1">
      <protection locked="0"/>
    </xf>
    <xf numFmtId="167" fontId="1" fillId="0" borderId="54" xfId="0" applyNumberFormat="1" applyFont="1" applyBorder="1" applyProtection="1">
      <protection locked="0"/>
    </xf>
    <xf numFmtId="167" fontId="1" fillId="0" borderId="55" xfId="0" applyNumberFormat="1" applyFont="1" applyBorder="1" applyProtection="1">
      <protection locked="0"/>
    </xf>
    <xf numFmtId="165" fontId="3" fillId="4" borderId="7" xfId="0" applyNumberFormat="1" applyFont="1" applyFill="1" applyBorder="1" applyAlignment="1" applyProtection="1"/>
    <xf numFmtId="165" fontId="3" fillId="4" borderId="0" xfId="0" applyNumberFormat="1" applyFont="1" applyFill="1" applyBorder="1" applyAlignment="1" applyProtection="1"/>
    <xf numFmtId="165" fontId="3" fillId="4" borderId="58" xfId="0" applyNumberFormat="1" applyFont="1" applyFill="1" applyBorder="1" applyAlignment="1" applyProtection="1"/>
    <xf numFmtId="165" fontId="8" fillId="2" borderId="8" xfId="0" applyNumberFormat="1" applyFont="1" applyFill="1" applyBorder="1" applyProtection="1"/>
    <xf numFmtId="165" fontId="8" fillId="2" borderId="9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8" fillId="2" borderId="59" xfId="0" applyNumberFormat="1" applyFont="1" applyFill="1" applyBorder="1" applyProtection="1"/>
    <xf numFmtId="39" fontId="8" fillId="2" borderId="58" xfId="0" applyNumberFormat="1" applyFont="1" applyFill="1" applyBorder="1" applyAlignment="1" applyProtection="1">
      <alignment horizontal="center"/>
    </xf>
    <xf numFmtId="165" fontId="9" fillId="0" borderId="7" xfId="0" applyNumberFormat="1" applyFont="1" applyBorder="1" applyAlignment="1" applyProtection="1"/>
    <xf numFmtId="171" fontId="1" fillId="0" borderId="62" xfId="0" applyNumberFormat="1" applyFont="1" applyBorder="1" applyProtection="1">
      <protection locked="0"/>
    </xf>
    <xf numFmtId="171" fontId="1" fillId="0" borderId="37" xfId="0" applyNumberFormat="1" applyFont="1" applyBorder="1" applyProtection="1">
      <protection locked="0"/>
    </xf>
    <xf numFmtId="0" fontId="8" fillId="3" borderId="10" xfId="0" applyNumberFormat="1" applyFont="1" applyFill="1" applyBorder="1" applyAlignment="1" applyProtection="1">
      <alignment horizontal="center"/>
    </xf>
    <xf numFmtId="0" fontId="8" fillId="3" borderId="8" xfId="0" applyNumberFormat="1" applyFont="1" applyFill="1" applyBorder="1" applyAlignment="1" applyProtection="1">
      <alignment horizontal="center"/>
    </xf>
    <xf numFmtId="0" fontId="8" fillId="3" borderId="59" xfId="0" applyNumberFormat="1" applyFont="1" applyFill="1" applyBorder="1" applyAlignment="1" applyProtection="1">
      <alignment horizontal="center"/>
    </xf>
    <xf numFmtId="168" fontId="1" fillId="0" borderId="63" xfId="0" applyNumberFormat="1" applyFont="1" applyBorder="1" applyProtection="1">
      <protection locked="0"/>
    </xf>
    <xf numFmtId="168" fontId="1" fillId="0" borderId="43" xfId="0" applyNumberFormat="1" applyFont="1" applyBorder="1" applyProtection="1">
      <protection locked="0"/>
    </xf>
    <xf numFmtId="164" fontId="0" fillId="0" borderId="34" xfId="0" applyNumberFormat="1" applyBorder="1"/>
    <xf numFmtId="172" fontId="1" fillId="0" borderId="64" xfId="0" applyNumberFormat="1" applyFont="1" applyBorder="1" applyProtection="1">
      <protection locked="0"/>
    </xf>
    <xf numFmtId="172" fontId="1" fillId="0" borderId="52" xfId="0" applyNumberFormat="1" applyFont="1" applyBorder="1" applyProtection="1">
      <protection locked="0"/>
    </xf>
    <xf numFmtId="165" fontId="8" fillId="3" borderId="9" xfId="0" applyNumberFormat="1" applyFont="1" applyFill="1" applyBorder="1" applyProtection="1"/>
    <xf numFmtId="0" fontId="8" fillId="3" borderId="65" xfId="0" applyNumberFormat="1" applyFont="1" applyFill="1" applyBorder="1" applyAlignment="1" applyProtection="1">
      <alignment horizontal="center"/>
    </xf>
    <xf numFmtId="0" fontId="8" fillId="3" borderId="66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67" xfId="0" applyNumberFormat="1" applyBorder="1"/>
    <xf numFmtId="165" fontId="0" fillId="0" borderId="68" xfId="0" applyNumberFormat="1" applyBorder="1" applyAlignment="1" applyProtection="1"/>
    <xf numFmtId="165" fontId="8" fillId="0" borderId="3" xfId="0" applyNumberFormat="1" applyFont="1" applyBorder="1" applyProtection="1"/>
    <xf numFmtId="165" fontId="8" fillId="0" borderId="4" xfId="0" applyNumberFormat="1" applyFont="1" applyBorder="1" applyProtection="1"/>
    <xf numFmtId="165" fontId="8" fillId="0" borderId="5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center"/>
    </xf>
    <xf numFmtId="165" fontId="8" fillId="0" borderId="6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5" fontId="0" fillId="0" borderId="68" xfId="0" applyNumberFormat="1" applyBorder="1" applyAlignment="1"/>
    <xf numFmtId="165" fontId="8" fillId="0" borderId="8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165" fontId="8" fillId="0" borderId="10" xfId="0" applyNumberFormat="1" applyFont="1" applyBorder="1" applyAlignment="1" applyProtection="1">
      <alignment horizontal="center"/>
    </xf>
    <xf numFmtId="165" fontId="8" fillId="0" borderId="11" xfId="0" applyNumberFormat="1" applyFont="1" applyBorder="1" applyAlignment="1" applyProtection="1">
      <alignment horizontal="center"/>
    </xf>
    <xf numFmtId="165" fontId="9" fillId="0" borderId="68" xfId="0" applyNumberFormat="1" applyFont="1" applyBorder="1" applyAlignment="1" applyProtection="1"/>
    <xf numFmtId="165" fontId="8" fillId="0" borderId="17" xfId="0" applyNumberFormat="1" applyFont="1" applyBorder="1" applyAlignment="1" applyProtection="1">
      <alignment horizontal="center" wrapText="1"/>
    </xf>
    <xf numFmtId="165" fontId="8" fillId="0" borderId="18" xfId="0" applyNumberFormat="1" applyFont="1" applyBorder="1" applyAlignment="1" applyProtection="1">
      <alignment horizontal="center" wrapText="1"/>
    </xf>
    <xf numFmtId="165" fontId="8" fillId="0" borderId="19" xfId="0" applyNumberFormat="1" applyFont="1" applyBorder="1" applyAlignment="1" applyProtection="1">
      <alignment horizontal="center" wrapText="1"/>
    </xf>
    <xf numFmtId="165" fontId="8" fillId="0" borderId="20" xfId="0" applyNumberFormat="1" applyFont="1" applyBorder="1" applyAlignment="1" applyProtection="1">
      <alignment horizontal="center" wrapText="1"/>
    </xf>
    <xf numFmtId="172" fontId="3" fillId="3" borderId="0" xfId="0" applyNumberFormat="1" applyFont="1" applyFill="1" applyBorder="1" applyAlignment="1" applyProtection="1">
      <alignment horizontal="center"/>
    </xf>
    <xf numFmtId="165" fontId="1" fillId="0" borderId="69" xfId="0" applyNumberFormat="1" applyFont="1" applyBorder="1" applyProtection="1">
      <protection locked="0"/>
    </xf>
    <xf numFmtId="165" fontId="1" fillId="0" borderId="70" xfId="0" applyNumberFormat="1" applyFont="1" applyBorder="1" applyProtection="1">
      <protection locked="0"/>
    </xf>
    <xf numFmtId="165" fontId="1" fillId="0" borderId="71" xfId="0" applyNumberFormat="1" applyFont="1" applyBorder="1" applyProtection="1">
      <protection locked="0"/>
    </xf>
    <xf numFmtId="165" fontId="1" fillId="0" borderId="72" xfId="0" applyNumberFormat="1" applyFont="1" applyBorder="1" applyProtection="1">
      <protection locked="0"/>
    </xf>
    <xf numFmtId="172" fontId="5" fillId="0" borderId="47" xfId="0" applyNumberFormat="1" applyFont="1" applyBorder="1" applyAlignment="1" applyProtection="1">
      <alignment horizontal="center"/>
      <protection locked="0"/>
    </xf>
    <xf numFmtId="165" fontId="8" fillId="3" borderId="73" xfId="0" applyNumberFormat="1" applyFont="1" applyFill="1" applyBorder="1" applyProtection="1"/>
    <xf numFmtId="39" fontId="8" fillId="3" borderId="74" xfId="0" applyNumberFormat="1" applyFont="1" applyFill="1" applyBorder="1" applyAlignment="1" applyProtection="1">
      <alignment horizontal="center"/>
    </xf>
    <xf numFmtId="165" fontId="8" fillId="3" borderId="11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center"/>
    </xf>
    <xf numFmtId="165" fontId="0" fillId="0" borderId="75" xfId="0" applyNumberFormat="1" applyBorder="1" applyProtection="1"/>
    <xf numFmtId="165" fontId="0" fillId="0" borderId="50" xfId="0" applyNumberFormat="1" applyBorder="1" applyProtection="1"/>
    <xf numFmtId="165" fontId="0" fillId="0" borderId="76" xfId="0" applyNumberFormat="1" applyBorder="1" applyProtection="1"/>
    <xf numFmtId="165" fontId="3" fillId="0" borderId="7" xfId="0" applyNumberFormat="1" applyFont="1" applyBorder="1" applyAlignment="1" applyProtection="1"/>
    <xf numFmtId="165" fontId="3" fillId="4" borderId="8" xfId="0" applyNumberFormat="1" applyFont="1" applyFill="1" applyBorder="1" applyAlignment="1" applyProtection="1"/>
    <xf numFmtId="165" fontId="3" fillId="4" borderId="9" xfId="0" applyNumberFormat="1" applyFont="1" applyFill="1" applyBorder="1" applyAlignment="1" applyProtection="1"/>
    <xf numFmtId="165" fontId="3" fillId="4" borderId="10" xfId="0" applyNumberFormat="1" applyFont="1" applyFill="1" applyBorder="1" applyAlignment="1" applyProtection="1"/>
    <xf numFmtId="165" fontId="3" fillId="4" borderId="11" xfId="0" applyNumberFormat="1" applyFont="1" applyFill="1" applyBorder="1" applyAlignment="1" applyProtection="1"/>
    <xf numFmtId="39" fontId="3" fillId="2" borderId="74" xfId="0" applyNumberFormat="1" applyFont="1" applyFill="1" applyBorder="1" applyAlignment="1" applyProtection="1">
      <alignment horizontal="center"/>
    </xf>
    <xf numFmtId="165" fontId="8" fillId="0" borderId="11" xfId="0" applyNumberFormat="1" applyFont="1" applyBorder="1" applyProtection="1"/>
    <xf numFmtId="39" fontId="8" fillId="0" borderId="74" xfId="0" applyNumberFormat="1" applyFont="1" applyBorder="1" applyAlignment="1" applyProtection="1">
      <alignment horizontal="center"/>
    </xf>
    <xf numFmtId="165" fontId="0" fillId="0" borderId="77" xfId="0" applyNumberFormat="1" applyBorder="1" applyProtection="1"/>
    <xf numFmtId="165" fontId="3" fillId="0" borderId="0" xfId="0" applyNumberFormat="1" applyFont="1" applyAlignment="1" applyProtection="1">
      <alignment horizontal="left"/>
    </xf>
    <xf numFmtId="165" fontId="0" fillId="0" borderId="59" xfId="0" applyNumberFormat="1" applyBorder="1" applyProtection="1"/>
    <xf numFmtId="165" fontId="0" fillId="0" borderId="0" xfId="0" applyNumberFormat="1" applyAlignment="1" applyProtection="1">
      <alignment horizontal="left"/>
    </xf>
    <xf numFmtId="165" fontId="0" fillId="0" borderId="60" xfId="0" applyNumberFormat="1" applyBorder="1" applyProtection="1"/>
    <xf numFmtId="165" fontId="0" fillId="0" borderId="56" xfId="0" applyNumberFormat="1" applyBorder="1" applyAlignment="1" applyProtection="1">
      <alignment horizontal="left"/>
    </xf>
    <xf numFmtId="165" fontId="0" fillId="0" borderId="56" xfId="0" applyNumberFormat="1" applyBorder="1" applyProtection="1"/>
    <xf numFmtId="165" fontId="0" fillId="0" borderId="78" xfId="0" applyNumberFormat="1" applyBorder="1" applyProtection="1"/>
    <xf numFmtId="10" fontId="0" fillId="0" borderId="69" xfId="0" applyNumberFormat="1" applyFont="1" applyBorder="1" applyProtection="1">
      <protection locked="0"/>
    </xf>
    <xf numFmtId="10" fontId="8" fillId="3" borderId="79" xfId="0" applyNumberFormat="1" applyFont="1" applyFill="1" applyBorder="1" applyProtection="1"/>
    <xf numFmtId="10" fontId="8" fillId="3" borderId="9" xfId="0" applyNumberFormat="1" applyFont="1" applyFill="1" applyBorder="1" applyProtection="1"/>
    <xf numFmtId="10" fontId="8" fillId="3" borderId="10" xfId="0" applyNumberFormat="1" applyFont="1" applyFill="1" applyBorder="1" applyProtection="1"/>
    <xf numFmtId="10" fontId="8" fillId="3" borderId="8" xfId="0" applyNumberFormat="1" applyFont="1" applyFill="1" applyBorder="1" applyProtection="1"/>
    <xf numFmtId="10" fontId="8" fillId="3" borderId="11" xfId="0" applyNumberFormat="1" applyFont="1" applyFill="1" applyBorder="1" applyProtection="1"/>
    <xf numFmtId="165" fontId="0" fillId="0" borderId="80" xfId="0" applyNumberFormat="1" applyBorder="1" applyProtection="1"/>
    <xf numFmtId="165" fontId="0" fillId="0" borderId="80" xfId="0" applyNumberFormat="1" applyBorder="1" applyAlignment="1" applyProtection="1">
      <alignment horizontal="left"/>
    </xf>
    <xf numFmtId="172" fontId="3" fillId="3" borderId="0" xfId="0" applyNumberFormat="1" applyFont="1" applyFill="1" applyProtection="1"/>
    <xf numFmtId="168" fontId="1" fillId="0" borderId="69" xfId="0" applyNumberFormat="1" applyFont="1" applyBorder="1" applyProtection="1">
      <protection locked="0"/>
    </xf>
    <xf numFmtId="165" fontId="0" fillId="0" borderId="7" xfId="0" applyNumberFormat="1" applyBorder="1" applyAlignment="1" applyProtection="1">
      <alignment horizontal="left"/>
    </xf>
    <xf numFmtId="165" fontId="10" fillId="0" borderId="0" xfId="0" applyNumberFormat="1" applyFont="1" applyAlignment="1" applyProtection="1">
      <alignment horizontal="left"/>
    </xf>
    <xf numFmtId="172" fontId="1" fillId="0" borderId="69" xfId="0" applyNumberFormat="1" applyFont="1" applyBorder="1" applyProtection="1">
      <protection locked="0"/>
    </xf>
    <xf numFmtId="165" fontId="8" fillId="5" borderId="82" xfId="0" applyNumberFormat="1" applyFont="1" applyFill="1" applyBorder="1" applyProtection="1"/>
    <xf numFmtId="165" fontId="8" fillId="5" borderId="9" xfId="0" applyNumberFormat="1" applyFont="1" applyFill="1" applyBorder="1" applyProtection="1"/>
    <xf numFmtId="10" fontId="5" fillId="0" borderId="69" xfId="0" applyNumberFormat="1" applyFont="1" applyBorder="1" applyProtection="1">
      <protection locked="0"/>
    </xf>
    <xf numFmtId="165" fontId="0" fillId="0" borderId="83" xfId="0" applyNumberFormat="1" applyBorder="1" applyProtection="1"/>
    <xf numFmtId="165" fontId="0" fillId="0" borderId="84" xfId="0" applyNumberFormat="1" applyBorder="1" applyProtection="1"/>
    <xf numFmtId="165" fontId="0" fillId="0" borderId="66" xfId="0" applyNumberFormat="1" applyBorder="1" applyProtection="1"/>
    <xf numFmtId="165" fontId="8" fillId="0" borderId="8" xfId="0" applyNumberFormat="1" applyFont="1" applyBorder="1" applyAlignment="1" applyProtection="1">
      <alignment horizontal="center" wrapText="1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10" xfId="0" applyNumberFormat="1" applyFont="1" applyBorder="1" applyAlignment="1" applyProtection="1">
      <alignment horizontal="center" wrapText="1"/>
    </xf>
    <xf numFmtId="165" fontId="8" fillId="0" borderId="11" xfId="0" applyNumberFormat="1" applyFont="1" applyBorder="1" applyAlignment="1" applyProtection="1">
      <alignment horizontal="center" wrapText="1"/>
    </xf>
    <xf numFmtId="165" fontId="0" fillId="0" borderId="83" xfId="0" applyNumberFormat="1" applyBorder="1" applyAlignment="1" applyProtection="1"/>
    <xf numFmtId="165" fontId="0" fillId="0" borderId="84" xfId="0" applyNumberFormat="1" applyBorder="1" applyAlignment="1" applyProtection="1"/>
    <xf numFmtId="165" fontId="8" fillId="3" borderId="65" xfId="0" applyNumberFormat="1" applyFont="1" applyFill="1" applyBorder="1" applyProtection="1"/>
    <xf numFmtId="165" fontId="8" fillId="3" borderId="85" xfId="0" applyNumberFormat="1" applyFont="1" applyFill="1" applyBorder="1" applyProtection="1"/>
    <xf numFmtId="165" fontId="8" fillId="3" borderId="86" xfId="0" applyNumberFormat="1" applyFont="1" applyFill="1" applyBorder="1" applyProtection="1"/>
    <xf numFmtId="165" fontId="8" fillId="3" borderId="87" xfId="0" applyNumberFormat="1" applyFont="1" applyFill="1" applyBorder="1" applyProtection="1"/>
    <xf numFmtId="39" fontId="8" fillId="3" borderId="88" xfId="0" applyNumberFormat="1" applyFont="1" applyFill="1" applyBorder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 applyAlignment="1" applyProtection="1">
      <alignment horizontal="left"/>
    </xf>
    <xf numFmtId="165" fontId="11" fillId="0" borderId="0" xfId="0" applyNumberFormat="1" applyFont="1" applyBorder="1" applyAlignment="1" applyProtection="1">
      <alignment horizontal="left"/>
    </xf>
    <xf numFmtId="164" fontId="0" fillId="0" borderId="0" xfId="0" applyNumberFormat="1" applyBorder="1"/>
    <xf numFmtId="165" fontId="11" fillId="0" borderId="0" xfId="0" applyNumberFormat="1" applyFont="1" applyBorder="1" applyProtection="1"/>
    <xf numFmtId="165" fontId="11" fillId="0" borderId="22" xfId="0" applyNumberFormat="1" applyFont="1" applyBorder="1" applyAlignment="1" applyProtection="1">
      <alignment horizontal="left"/>
    </xf>
    <xf numFmtId="165" fontId="11" fillId="0" borderId="22" xfId="0" applyNumberFormat="1" applyFont="1" applyBorder="1" applyProtection="1"/>
    <xf numFmtId="164" fontId="0" fillId="0" borderId="22" xfId="0" applyNumberFormat="1" applyBorder="1"/>
    <xf numFmtId="165" fontId="0" fillId="0" borderId="22" xfId="0" applyNumberFormat="1" applyBorder="1"/>
    <xf numFmtId="165" fontId="0" fillId="0" borderId="16" xfId="0" applyNumberFormat="1" applyBorder="1" applyAlignment="1" applyProtection="1">
      <alignment horizontal="left"/>
    </xf>
    <xf numFmtId="165" fontId="0" fillId="0" borderId="16" xfId="0" applyNumberFormat="1" applyBorder="1" applyAlignment="1" applyProtection="1">
      <alignment horizontal="center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Border="1"/>
    <xf numFmtId="169" fontId="0" fillId="0" borderId="0" xfId="0" applyNumberFormat="1" applyBorder="1" applyAlignment="1">
      <alignment horizontal="center"/>
    </xf>
    <xf numFmtId="165" fontId="0" fillId="0" borderId="89" xfId="0" applyNumberFormat="1" applyBorder="1" applyAlignment="1" applyProtection="1">
      <alignment horizontal="left"/>
    </xf>
    <xf numFmtId="165" fontId="0" fillId="0" borderId="89" xfId="0" applyNumberFormat="1" applyBorder="1" applyProtection="1"/>
    <xf numFmtId="168" fontId="0" fillId="0" borderId="89" xfId="0" applyNumberFormat="1" applyBorder="1" applyProtection="1"/>
    <xf numFmtId="169" fontId="0" fillId="0" borderId="89" xfId="0" applyNumberFormat="1" applyBorder="1" applyAlignment="1" applyProtection="1">
      <alignment horizontal="center"/>
    </xf>
    <xf numFmtId="165" fontId="0" fillId="0" borderId="0" xfId="0" applyNumberFormat="1" applyAlignment="1">
      <alignment horizontal="left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72" fontId="3" fillId="3" borderId="0" xfId="0" applyNumberFormat="1" applyFont="1" applyFill="1" applyAlignment="1" applyProtection="1">
      <alignment horizontal="center"/>
    </xf>
    <xf numFmtId="172" fontId="3" fillId="0" borderId="0" xfId="0" applyNumberFormat="1" applyFont="1" applyFill="1" applyProtection="1"/>
    <xf numFmtId="165" fontId="3" fillId="2" borderId="31" xfId="0" applyNumberFormat="1" applyFont="1" applyFill="1" applyBorder="1" applyAlignment="1" applyProtection="1">
      <alignment horizontal="center"/>
    </xf>
    <xf numFmtId="165" fontId="3" fillId="2" borderId="32" xfId="0" applyNumberFormat="1" applyFont="1" applyFill="1" applyBorder="1" applyAlignment="1" applyProtection="1">
      <alignment horizontal="center"/>
    </xf>
    <xf numFmtId="165" fontId="3" fillId="2" borderId="33" xfId="0" applyNumberFormat="1" applyFont="1" applyFill="1" applyBorder="1" applyAlignment="1" applyProtection="1">
      <alignment horizontal="center"/>
    </xf>
    <xf numFmtId="165" fontId="3" fillId="2" borderId="81" xfId="0" applyNumberFormat="1" applyFont="1" applyFill="1" applyBorder="1" applyProtection="1"/>
    <xf numFmtId="165" fontId="3" fillId="2" borderId="32" xfId="0" applyNumberFormat="1" applyFont="1" applyFill="1" applyBorder="1" applyProtection="1"/>
    <xf numFmtId="165" fontId="3" fillId="2" borderId="33" xfId="0" applyNumberFormat="1" applyFont="1" applyFill="1" applyBorder="1" applyProtection="1"/>
    <xf numFmtId="165" fontId="3" fillId="2" borderId="81" xfId="0" applyNumberFormat="1" applyFont="1" applyFill="1" applyBorder="1" applyAlignment="1" applyProtection="1">
      <alignment horizontal="left"/>
    </xf>
    <xf numFmtId="165" fontId="3" fillId="2" borderId="32" xfId="0" applyNumberFormat="1" applyFont="1" applyFill="1" applyBorder="1" applyAlignment="1" applyProtection="1">
      <alignment horizontal="left"/>
    </xf>
    <xf numFmtId="165" fontId="3" fillId="2" borderId="33" xfId="0" applyNumberFormat="1" applyFont="1" applyFill="1" applyBorder="1" applyAlignment="1" applyProtection="1">
      <alignment horizontal="left"/>
    </xf>
    <xf numFmtId="165" fontId="0" fillId="0" borderId="0" xfId="0" applyNumberFormat="1" applyFill="1"/>
    <xf numFmtId="164" fontId="0" fillId="0" borderId="0" xfId="0" applyNumberFormat="1" applyFill="1"/>
    <xf numFmtId="165" fontId="0" fillId="0" borderId="7" xfId="0" applyNumberFormat="1" applyFill="1" applyBorder="1" applyAlignment="1" applyProtection="1"/>
    <xf numFmtId="165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7"/>
  <sheetViews>
    <sheetView showGridLines="0" tabSelected="1" workbookViewId="0">
      <selection activeCell="H66" sqref="H66"/>
    </sheetView>
  </sheetViews>
  <sheetFormatPr defaultRowHeight="15"/>
  <cols>
    <col min="2" max="2" width="17.7109375" customWidth="1"/>
    <col min="3" max="3" width="7.7109375" customWidth="1"/>
    <col min="4" max="4" width="11.28515625" customWidth="1"/>
    <col min="5" max="6" width="7.7109375" customWidth="1"/>
    <col min="7" max="7" width="9.140625" customWidth="1"/>
    <col min="8" max="10" width="14.42578125" customWidth="1"/>
    <col min="11" max="15" width="13.140625" customWidth="1"/>
    <col min="16" max="16" width="19.28515625" customWidth="1"/>
    <col min="17" max="19" width="9.7109375" customWidth="1"/>
    <col min="20" max="27" width="12.28515625" customWidth="1"/>
    <col min="28" max="28" width="1.71093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"/>
      <c r="B3" s="1" t="s">
        <v>0</v>
      </c>
      <c r="C3" s="1"/>
      <c r="D3" s="1"/>
      <c r="E3" s="1"/>
      <c r="F3" s="1"/>
      <c r="G3" s="1"/>
      <c r="H3" s="3">
        <v>0.08</v>
      </c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1" t="s">
        <v>1</v>
      </c>
      <c r="C4" s="1"/>
      <c r="D4" s="1"/>
      <c r="E4" s="1"/>
      <c r="F4" s="1"/>
      <c r="G4" s="1"/>
      <c r="H4" s="3">
        <v>0.03</v>
      </c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"/>
      <c r="B8" s="1"/>
      <c r="C8" s="1"/>
      <c r="D8" s="1"/>
      <c r="E8" s="1"/>
      <c r="F8" s="1"/>
      <c r="G8" s="1"/>
      <c r="H8" s="1" t="s">
        <v>2</v>
      </c>
      <c r="I8" s="1" t="s">
        <v>3</v>
      </c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"/>
      <c r="AF9" s="1"/>
    </row>
    <row r="10" spans="1:32" ht="19.5">
      <c r="A10" s="1"/>
      <c r="B10" s="7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"/>
      <c r="AF10" s="1"/>
    </row>
    <row r="11" spans="1:32" ht="20.25" thickBot="1">
      <c r="A11" s="1"/>
      <c r="B11" s="7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"/>
      <c r="AF11" s="1"/>
    </row>
    <row r="12" spans="1:32" ht="15.75" thickTop="1">
      <c r="A12" s="1"/>
      <c r="B12" s="8"/>
      <c r="C12" s="9"/>
      <c r="D12" s="9"/>
      <c r="E12" s="9"/>
      <c r="F12" s="9"/>
      <c r="G12" s="9"/>
      <c r="H12" s="10" t="s">
        <v>12</v>
      </c>
      <c r="I12" s="10" t="s">
        <v>12</v>
      </c>
      <c r="J12" s="11" t="s">
        <v>13</v>
      </c>
      <c r="K12" s="12"/>
      <c r="L12" s="10"/>
      <c r="M12" s="13"/>
      <c r="N12" s="13"/>
      <c r="O12" s="13"/>
      <c r="P12" s="5"/>
      <c r="Q12" s="6"/>
      <c r="R12" s="6"/>
      <c r="S12" s="6"/>
      <c r="T12" s="4"/>
      <c r="U12" s="4"/>
      <c r="V12" s="4"/>
      <c r="W12" s="4"/>
      <c r="X12" s="4"/>
      <c r="Y12" s="4"/>
      <c r="Z12" s="4"/>
      <c r="AA12" s="4"/>
      <c r="AB12" s="4"/>
      <c r="AC12" s="4"/>
      <c r="AD12" s="6"/>
      <c r="AE12" s="1"/>
      <c r="AF12" s="1"/>
    </row>
    <row r="13" spans="1:32">
      <c r="A13" s="1"/>
      <c r="B13" s="14"/>
      <c r="C13" s="4"/>
      <c r="D13" s="4"/>
      <c r="E13" s="4"/>
      <c r="F13" s="4"/>
      <c r="G13" s="4"/>
      <c r="H13" s="15" t="s">
        <v>14</v>
      </c>
      <c r="I13" s="15" t="s">
        <v>14</v>
      </c>
      <c r="J13" s="16" t="s">
        <v>14</v>
      </c>
      <c r="K13" s="17" t="s">
        <v>15</v>
      </c>
      <c r="L13" s="15" t="s">
        <v>15</v>
      </c>
      <c r="M13" s="18" t="s">
        <v>15</v>
      </c>
      <c r="N13" s="18" t="s">
        <v>15</v>
      </c>
      <c r="O13" s="18" t="s">
        <v>15</v>
      </c>
      <c r="P13" s="5"/>
      <c r="Q13" s="6"/>
      <c r="R13" s="6"/>
      <c r="S13" s="6"/>
      <c r="AC13" s="4"/>
      <c r="AD13" s="6"/>
      <c r="AE13" s="1"/>
      <c r="AF13" s="1"/>
    </row>
    <row r="14" spans="1:32" ht="15.75" thickBot="1">
      <c r="A14" s="1"/>
      <c r="B14" s="22" t="s">
        <v>16</v>
      </c>
      <c r="C14" s="23"/>
      <c r="D14" s="23"/>
      <c r="E14" s="23"/>
      <c r="F14" s="23"/>
      <c r="G14" s="23"/>
      <c r="H14" s="24" t="s">
        <v>17</v>
      </c>
      <c r="I14" s="24" t="s">
        <v>18</v>
      </c>
      <c r="J14" s="25" t="s">
        <v>19</v>
      </c>
      <c r="K14" s="26" t="s">
        <v>20</v>
      </c>
      <c r="L14" s="24" t="s">
        <v>21</v>
      </c>
      <c r="M14" s="27" t="s">
        <v>22</v>
      </c>
      <c r="N14" s="27" t="s">
        <v>23</v>
      </c>
      <c r="O14" s="27" t="s">
        <v>24</v>
      </c>
      <c r="P14" s="5"/>
      <c r="Q14" s="6"/>
      <c r="R14" s="6"/>
      <c r="S14" s="6"/>
      <c r="AC14" s="4"/>
      <c r="AD14" s="6"/>
      <c r="AE14" s="1"/>
      <c r="AF14" s="1"/>
    </row>
    <row r="15" spans="1:32" ht="27" thickBot="1">
      <c r="A15" s="1"/>
      <c r="B15" s="14"/>
      <c r="C15" s="4"/>
      <c r="D15" s="32" t="s">
        <v>26</v>
      </c>
      <c r="E15" s="33"/>
      <c r="F15" s="33"/>
      <c r="G15" s="34"/>
      <c r="H15" s="35" t="s">
        <v>167</v>
      </c>
      <c r="I15" s="35" t="s">
        <v>27</v>
      </c>
      <c r="J15" s="36" t="s">
        <v>27</v>
      </c>
      <c r="K15" s="37" t="s">
        <v>166</v>
      </c>
      <c r="L15" s="35" t="s">
        <v>27</v>
      </c>
      <c r="M15" s="35" t="s">
        <v>27</v>
      </c>
      <c r="N15" s="35" t="s">
        <v>27</v>
      </c>
      <c r="O15" s="38" t="s">
        <v>27</v>
      </c>
      <c r="P15" s="5"/>
      <c r="Q15" s="6"/>
      <c r="R15" s="6"/>
      <c r="S15" s="6"/>
      <c r="AC15" s="4"/>
      <c r="AD15" s="6"/>
      <c r="AE15" s="1"/>
      <c r="AF15" s="1"/>
    </row>
    <row r="16" spans="1:32">
      <c r="A16" s="1"/>
      <c r="B16" s="41" t="s">
        <v>29</v>
      </c>
      <c r="C16" s="42"/>
      <c r="D16" s="42"/>
      <c r="E16" s="42"/>
      <c r="F16" s="42"/>
      <c r="G16" s="43"/>
      <c r="H16" s="44">
        <v>3.5</v>
      </c>
      <c r="I16" s="44">
        <v>0</v>
      </c>
      <c r="J16" s="45">
        <v>0</v>
      </c>
      <c r="K16" s="46">
        <v>3.5</v>
      </c>
      <c r="L16" s="47">
        <v>0</v>
      </c>
      <c r="M16" s="47">
        <v>0</v>
      </c>
      <c r="N16" s="47">
        <v>0</v>
      </c>
      <c r="O16" s="48">
        <v>0</v>
      </c>
      <c r="P16" s="5"/>
      <c r="Q16" s="6"/>
      <c r="R16" s="6"/>
      <c r="S16" s="6"/>
      <c r="AC16" s="4"/>
      <c r="AD16" s="6"/>
      <c r="AE16" s="1"/>
      <c r="AF16" s="1"/>
    </row>
    <row r="17" spans="1:32">
      <c r="A17" s="1"/>
      <c r="B17" s="41" t="s">
        <v>31</v>
      </c>
      <c r="C17" s="42"/>
      <c r="D17" s="42"/>
      <c r="E17" s="42"/>
      <c r="F17" s="42"/>
      <c r="G17" s="43"/>
      <c r="H17" s="52">
        <v>12</v>
      </c>
      <c r="I17" s="52">
        <v>0</v>
      </c>
      <c r="J17" s="53">
        <v>0</v>
      </c>
      <c r="K17" s="54">
        <v>12</v>
      </c>
      <c r="L17" s="55">
        <v>0</v>
      </c>
      <c r="M17" s="55">
        <v>0</v>
      </c>
      <c r="N17" s="55">
        <v>0</v>
      </c>
      <c r="O17" s="56">
        <v>0</v>
      </c>
      <c r="P17" s="5" t="s">
        <v>32</v>
      </c>
      <c r="Q17" s="6"/>
      <c r="R17" s="6"/>
      <c r="S17" s="6"/>
      <c r="AC17" s="4"/>
      <c r="AD17" s="6"/>
      <c r="AE17" s="1"/>
      <c r="AF17" s="1"/>
    </row>
    <row r="18" spans="1:32">
      <c r="A18" s="1"/>
      <c r="B18" s="41" t="s">
        <v>34</v>
      </c>
      <c r="C18" s="42"/>
      <c r="D18" s="42"/>
      <c r="E18" s="42"/>
      <c r="F18" s="42"/>
      <c r="G18" s="43"/>
      <c r="H18" s="59">
        <v>0.75</v>
      </c>
      <c r="I18" s="59">
        <v>0</v>
      </c>
      <c r="J18" s="60">
        <v>0</v>
      </c>
      <c r="K18" s="61">
        <v>0.75</v>
      </c>
      <c r="L18" s="62">
        <v>0</v>
      </c>
      <c r="M18" s="62">
        <v>0</v>
      </c>
      <c r="N18" s="62">
        <v>0</v>
      </c>
      <c r="O18" s="63">
        <v>0</v>
      </c>
      <c r="P18" s="5" t="s">
        <v>35</v>
      </c>
      <c r="Q18" s="6"/>
      <c r="R18" s="6"/>
      <c r="S18" s="6"/>
      <c r="AC18" s="4"/>
      <c r="AD18" s="6"/>
      <c r="AE18" s="1"/>
      <c r="AF18" s="1"/>
    </row>
    <row r="19" spans="1:32" ht="16.5" thickBot="1">
      <c r="A19" s="64" t="s">
        <v>37</v>
      </c>
      <c r="B19" s="65" t="s">
        <v>38</v>
      </c>
      <c r="C19" s="66"/>
      <c r="D19" s="66"/>
      <c r="E19" s="66"/>
      <c r="F19" s="66"/>
      <c r="G19" s="66"/>
      <c r="H19" s="67">
        <v>400</v>
      </c>
      <c r="I19" s="67">
        <v>0</v>
      </c>
      <c r="J19" s="68">
        <v>0</v>
      </c>
      <c r="K19" s="69">
        <v>200</v>
      </c>
      <c r="L19" s="70">
        <v>0</v>
      </c>
      <c r="M19" s="70">
        <v>0</v>
      </c>
      <c r="N19" s="70">
        <v>0</v>
      </c>
      <c r="O19" s="71">
        <v>0</v>
      </c>
      <c r="P19" s="72" t="s">
        <v>39</v>
      </c>
      <c r="Q19" s="6"/>
      <c r="R19" s="6"/>
      <c r="S19" s="6"/>
      <c r="AC19" s="4"/>
      <c r="AD19" s="6"/>
      <c r="AE19" s="1"/>
      <c r="AF19" s="1"/>
    </row>
    <row r="20" spans="1:32">
      <c r="A20" s="1"/>
      <c r="B20" s="41" t="s">
        <v>40</v>
      </c>
      <c r="C20" s="73"/>
      <c r="D20" s="73"/>
      <c r="E20" s="73"/>
      <c r="F20" s="73"/>
      <c r="G20" s="73"/>
      <c r="H20" s="74">
        <f t="shared" ref="H20:M20" si="0">IF(H19=0,0,H19/H21)</f>
        <v>104.76190476190476</v>
      </c>
      <c r="I20" s="74">
        <f t="shared" si="0"/>
        <v>0</v>
      </c>
      <c r="J20" s="75">
        <f t="shared" si="0"/>
        <v>0</v>
      </c>
      <c r="K20" s="76">
        <f t="shared" si="0"/>
        <v>52.38095238095238</v>
      </c>
      <c r="L20" s="77">
        <f t="shared" si="0"/>
        <v>0</v>
      </c>
      <c r="M20" s="77">
        <f t="shared" si="0"/>
        <v>0</v>
      </c>
      <c r="N20" s="77">
        <f>IF(N19=0,0,N19/N21)</f>
        <v>0</v>
      </c>
      <c r="O20" s="78">
        <f>IF(O19=0,0,O19/O21)</f>
        <v>0</v>
      </c>
      <c r="P20" s="79">
        <f>SUM(H20:O20)</f>
        <v>157.14285714285714</v>
      </c>
      <c r="Q20" s="6"/>
      <c r="R20" s="6"/>
      <c r="S20" s="6"/>
      <c r="AC20" s="4"/>
      <c r="AD20" s="6"/>
      <c r="AE20" s="1"/>
      <c r="AF20" s="1"/>
    </row>
    <row r="21" spans="1:32">
      <c r="A21" s="1"/>
      <c r="B21" s="41" t="s">
        <v>42</v>
      </c>
      <c r="C21" s="73"/>
      <c r="D21" s="73"/>
      <c r="E21" s="73"/>
      <c r="F21" s="73"/>
      <c r="G21" s="73"/>
      <c r="H21" s="80">
        <f t="shared" ref="H21:M21" si="1">H16*H17*(IF(H18&lt;1,100*H18,H18))/825</f>
        <v>3.8181818181818183</v>
      </c>
      <c r="I21" s="80">
        <f t="shared" si="1"/>
        <v>0</v>
      </c>
      <c r="J21" s="81">
        <f t="shared" si="1"/>
        <v>0</v>
      </c>
      <c r="K21" s="76">
        <f t="shared" si="1"/>
        <v>3.8181818181818183</v>
      </c>
      <c r="L21" s="77">
        <f t="shared" si="1"/>
        <v>0</v>
      </c>
      <c r="M21" s="77">
        <f t="shared" si="1"/>
        <v>0</v>
      </c>
      <c r="N21" s="77">
        <f>N16*N17*(IF(N18&lt;1,100*N18,N18))/825</f>
        <v>0</v>
      </c>
      <c r="O21" s="82">
        <f>O16*O17*(IF(O18&lt;1,100*O18,O18))/825</f>
        <v>0</v>
      </c>
      <c r="P21" s="83"/>
      <c r="Q21" s="6"/>
      <c r="R21" s="6"/>
      <c r="S21" s="6"/>
      <c r="AC21" s="4"/>
      <c r="AD21" s="6"/>
      <c r="AE21" s="1"/>
      <c r="AF21" s="1"/>
    </row>
    <row r="22" spans="1:32" ht="15.75" thickBot="1">
      <c r="A22" s="1"/>
      <c r="B22" s="84" t="s">
        <v>43</v>
      </c>
      <c r="C22" s="85"/>
      <c r="D22" s="85"/>
      <c r="E22" s="85"/>
      <c r="F22" s="85"/>
      <c r="G22" s="86"/>
      <c r="H22" s="87"/>
      <c r="I22" s="87"/>
      <c r="J22" s="88"/>
      <c r="K22" s="89"/>
      <c r="L22" s="87"/>
      <c r="M22" s="87"/>
      <c r="N22" s="87"/>
      <c r="O22" s="90"/>
      <c r="P22" s="83"/>
      <c r="Q22" s="6"/>
      <c r="R22" s="6"/>
      <c r="S22" s="6"/>
      <c r="AC22" s="4"/>
      <c r="AD22" s="6"/>
      <c r="AE22" s="1"/>
      <c r="AF22" s="1"/>
    </row>
    <row r="23" spans="1:32">
      <c r="A23" s="1"/>
      <c r="B23" s="41" t="s">
        <v>45</v>
      </c>
      <c r="C23" s="73"/>
      <c r="D23" s="73"/>
      <c r="E23" s="73"/>
      <c r="F23" s="73"/>
      <c r="G23" s="73"/>
      <c r="H23" s="92">
        <v>15000</v>
      </c>
      <c r="I23" s="92">
        <v>0</v>
      </c>
      <c r="J23" s="93">
        <v>0</v>
      </c>
      <c r="K23" s="94">
        <v>40000</v>
      </c>
      <c r="L23" s="95">
        <v>0</v>
      </c>
      <c r="M23" s="95">
        <v>0</v>
      </c>
      <c r="N23" s="95">
        <v>0</v>
      </c>
      <c r="O23" s="96">
        <v>0</v>
      </c>
      <c r="P23" s="79">
        <f>SUM(H23:O23)</f>
        <v>55000</v>
      </c>
      <c r="Q23" s="6"/>
      <c r="R23" s="6"/>
      <c r="S23" s="6"/>
      <c r="AC23" s="4"/>
      <c r="AD23" s="6"/>
      <c r="AE23" s="1"/>
      <c r="AF23" s="1"/>
    </row>
    <row r="24" spans="1:32">
      <c r="A24" s="1"/>
      <c r="B24" s="41" t="s">
        <v>47</v>
      </c>
      <c r="C24" s="73"/>
      <c r="D24" s="73"/>
      <c r="E24" s="73"/>
      <c r="F24" s="73"/>
      <c r="G24" s="73"/>
      <c r="H24" s="52">
        <v>105</v>
      </c>
      <c r="I24" s="52">
        <v>0</v>
      </c>
      <c r="J24" s="53">
        <v>0</v>
      </c>
      <c r="K24" s="54">
        <v>52</v>
      </c>
      <c r="L24" s="55">
        <v>0</v>
      </c>
      <c r="M24" s="55">
        <v>0</v>
      </c>
      <c r="N24" s="55">
        <v>0</v>
      </c>
      <c r="O24" s="97">
        <v>0</v>
      </c>
      <c r="P24" s="83"/>
      <c r="Q24" s="6"/>
      <c r="R24" s="6"/>
      <c r="S24" s="6"/>
      <c r="AC24" s="4"/>
      <c r="AD24" s="6"/>
      <c r="AE24" s="1"/>
      <c r="AF24" s="1"/>
    </row>
    <row r="25" spans="1:32">
      <c r="A25" s="1"/>
      <c r="B25" s="41" t="s">
        <v>48</v>
      </c>
      <c r="C25" s="73"/>
      <c r="D25" s="73"/>
      <c r="E25" s="73"/>
      <c r="F25" s="73"/>
      <c r="G25" s="73"/>
      <c r="H25" s="52">
        <v>10000</v>
      </c>
      <c r="I25" s="52">
        <v>0</v>
      </c>
      <c r="J25" s="53">
        <v>0</v>
      </c>
      <c r="K25" s="54">
        <v>1200</v>
      </c>
      <c r="L25" s="55">
        <v>0</v>
      </c>
      <c r="M25" s="55">
        <v>0</v>
      </c>
      <c r="N25" s="55">
        <v>0</v>
      </c>
      <c r="O25" s="97">
        <v>0</v>
      </c>
      <c r="P25" s="83"/>
      <c r="Q25" s="6"/>
      <c r="R25" s="6"/>
      <c r="S25" s="6"/>
      <c r="AC25" s="4"/>
      <c r="AD25" s="6"/>
      <c r="AE25" s="1"/>
      <c r="AF25" s="1"/>
    </row>
    <row r="26" spans="1:32" ht="15.75" thickBot="1">
      <c r="A26" s="1"/>
      <c r="B26" s="41" t="s">
        <v>50</v>
      </c>
      <c r="C26" s="73"/>
      <c r="D26" s="73"/>
      <c r="E26" s="73"/>
      <c r="F26" s="73"/>
      <c r="G26" s="73"/>
      <c r="H26" s="98">
        <v>5000</v>
      </c>
      <c r="I26" s="98">
        <v>0</v>
      </c>
      <c r="J26" s="99">
        <v>0</v>
      </c>
      <c r="K26" s="100">
        <v>1000</v>
      </c>
      <c r="L26" s="101">
        <v>0</v>
      </c>
      <c r="M26" s="101">
        <v>0</v>
      </c>
      <c r="N26" s="101">
        <v>0</v>
      </c>
      <c r="O26" s="102">
        <v>0</v>
      </c>
      <c r="P26" s="79">
        <f>SUM(H26:O26)</f>
        <v>6000</v>
      </c>
      <c r="Q26" s="6"/>
      <c r="R26" s="6"/>
      <c r="S26" s="6"/>
      <c r="AC26" s="4"/>
      <c r="AD26" s="6"/>
      <c r="AE26" s="1"/>
      <c r="AF26" s="1"/>
    </row>
    <row r="27" spans="1:32">
      <c r="A27" s="1"/>
      <c r="B27" s="103" t="s">
        <v>51</v>
      </c>
      <c r="C27" s="104"/>
      <c r="D27" s="104"/>
      <c r="E27" s="104"/>
      <c r="F27" s="104"/>
      <c r="G27" s="105"/>
      <c r="H27" s="106"/>
      <c r="I27" s="106"/>
      <c r="J27" s="107"/>
      <c r="K27" s="108"/>
      <c r="L27" s="106"/>
      <c r="M27" s="106"/>
      <c r="N27" s="106"/>
      <c r="O27" s="109"/>
      <c r="P27" s="110"/>
      <c r="Q27" s="6"/>
      <c r="R27" s="6"/>
      <c r="S27" s="6"/>
      <c r="AC27" s="4"/>
      <c r="AD27" s="6"/>
      <c r="AE27" s="1"/>
      <c r="AF27" s="1"/>
    </row>
    <row r="28" spans="1:32" ht="15.75" thickBot="1">
      <c r="A28" s="1"/>
      <c r="B28" s="111" t="s">
        <v>53</v>
      </c>
      <c r="C28" s="73"/>
      <c r="D28" s="73"/>
      <c r="E28" s="73"/>
      <c r="F28" s="73"/>
      <c r="G28" s="73"/>
      <c r="H28" s="87"/>
      <c r="I28" s="87"/>
      <c r="J28" s="88"/>
      <c r="K28" s="89"/>
      <c r="L28" s="87"/>
      <c r="M28" s="87"/>
      <c r="N28" s="87"/>
      <c r="O28" s="90"/>
      <c r="P28" s="83"/>
      <c r="Q28" s="6"/>
      <c r="R28" s="6"/>
      <c r="S28" s="6"/>
      <c r="AC28" s="4"/>
      <c r="AD28" s="6"/>
      <c r="AE28" s="1"/>
      <c r="AF28" s="1"/>
    </row>
    <row r="29" spans="1:32">
      <c r="A29" s="1"/>
      <c r="B29" s="41" t="s">
        <v>54</v>
      </c>
      <c r="C29" s="73"/>
      <c r="D29" s="73"/>
      <c r="E29" s="73"/>
      <c r="F29" s="73"/>
      <c r="G29" s="73"/>
      <c r="H29" s="112">
        <v>4.3999999999999997E-2</v>
      </c>
      <c r="I29" s="112">
        <v>0</v>
      </c>
      <c r="J29" s="113">
        <v>4.3999999999999997E-2</v>
      </c>
      <c r="K29" s="114"/>
      <c r="L29" s="115"/>
      <c r="M29" s="115"/>
      <c r="N29" s="115"/>
      <c r="O29" s="116"/>
      <c r="P29" s="83"/>
      <c r="Q29" s="6"/>
      <c r="R29" s="6"/>
      <c r="S29" s="6"/>
      <c r="AC29" s="4"/>
      <c r="AD29" s="6"/>
      <c r="AE29" s="1"/>
      <c r="AF29" s="1"/>
    </row>
    <row r="30" spans="1:32">
      <c r="A30" s="1"/>
      <c r="B30" s="41" t="s">
        <v>56</v>
      </c>
      <c r="C30" s="73"/>
      <c r="D30" s="73"/>
      <c r="E30" s="73"/>
      <c r="F30" s="73"/>
      <c r="G30" s="73"/>
      <c r="H30" s="117">
        <v>65</v>
      </c>
      <c r="I30" s="117">
        <v>0</v>
      </c>
      <c r="J30" s="118">
        <v>0</v>
      </c>
      <c r="K30" s="114"/>
      <c r="L30" s="115"/>
      <c r="M30" s="115"/>
      <c r="N30" s="115"/>
      <c r="O30" s="116"/>
      <c r="P30" s="83"/>
      <c r="Q30" s="6"/>
      <c r="R30" s="6"/>
      <c r="S30" s="1"/>
      <c r="AC30" s="1"/>
      <c r="AD30" s="6"/>
      <c r="AE30" s="1"/>
      <c r="AF30" s="1"/>
    </row>
    <row r="31" spans="1:32" ht="15.75" thickBot="1">
      <c r="A31" s="1"/>
      <c r="B31" s="41" t="s">
        <v>57</v>
      </c>
      <c r="C31" s="73"/>
      <c r="D31" s="73"/>
      <c r="E31" s="73"/>
      <c r="F31" s="73"/>
      <c r="G31" s="73"/>
      <c r="H31" s="120">
        <v>2.5</v>
      </c>
      <c r="I31" s="120">
        <v>0</v>
      </c>
      <c r="J31" s="121">
        <v>0</v>
      </c>
      <c r="K31" s="114"/>
      <c r="L31" s="115"/>
      <c r="M31" s="115"/>
      <c r="N31" s="115"/>
      <c r="O31" s="116"/>
      <c r="P31" s="83"/>
      <c r="Q31" s="6"/>
      <c r="R31" s="6"/>
      <c r="S31" s="1"/>
      <c r="AC31" s="1"/>
      <c r="AD31" s="6"/>
      <c r="AE31" s="1"/>
      <c r="AF31" s="1"/>
    </row>
    <row r="32" spans="1:32">
      <c r="A32" s="1"/>
      <c r="B32" s="41" t="s">
        <v>59</v>
      </c>
      <c r="C32" s="73"/>
      <c r="D32" s="73"/>
      <c r="E32" s="73"/>
      <c r="F32" s="73"/>
      <c r="G32" s="73"/>
      <c r="H32" s="77">
        <f>H29*H30</f>
        <v>2.86</v>
      </c>
      <c r="I32" s="77">
        <f>I29*I30</f>
        <v>0</v>
      </c>
      <c r="J32" s="122">
        <f>J29*J30</f>
        <v>0</v>
      </c>
      <c r="K32" s="114"/>
      <c r="L32" s="115"/>
      <c r="M32" s="115"/>
      <c r="N32" s="115"/>
      <c r="O32" s="116"/>
      <c r="P32" s="83"/>
      <c r="Q32" s="6"/>
      <c r="R32" s="6"/>
      <c r="S32" s="1"/>
      <c r="AC32" s="1"/>
      <c r="AD32" s="6"/>
      <c r="AE32" s="1"/>
      <c r="AF32" s="1"/>
    </row>
    <row r="33" spans="1:32">
      <c r="A33" s="1"/>
      <c r="B33" s="41" t="s">
        <v>60</v>
      </c>
      <c r="C33" s="73"/>
      <c r="D33" s="73"/>
      <c r="E33" s="73"/>
      <c r="F33" s="73"/>
      <c r="G33" s="73"/>
      <c r="H33" s="77">
        <f>H32*H31*H24</f>
        <v>750.75</v>
      </c>
      <c r="I33" s="77">
        <f>I32*I31*I24</f>
        <v>0</v>
      </c>
      <c r="J33" s="122">
        <f>J32*J31*J24</f>
        <v>0</v>
      </c>
      <c r="K33" s="114"/>
      <c r="L33" s="115"/>
      <c r="M33" s="115"/>
      <c r="N33" s="115"/>
      <c r="O33" s="116"/>
      <c r="P33" s="79">
        <f>SUM(H33:O33)</f>
        <v>750.75</v>
      </c>
      <c r="Q33" s="6"/>
      <c r="R33" s="6"/>
      <c r="S33" s="1"/>
      <c r="AC33" s="1"/>
      <c r="AD33" s="6"/>
      <c r="AE33" s="1"/>
      <c r="AF33" s="1"/>
    </row>
    <row r="34" spans="1:32" ht="15.75" thickBot="1">
      <c r="A34" s="1"/>
      <c r="B34" s="111" t="s">
        <v>61</v>
      </c>
      <c r="C34" s="73"/>
      <c r="D34" s="73"/>
      <c r="E34" s="73"/>
      <c r="F34" s="73"/>
      <c r="G34" s="73"/>
      <c r="H34" s="77">
        <f>0.15*H33</f>
        <v>112.6125</v>
      </c>
      <c r="I34" s="77">
        <f>0.15*I33</f>
        <v>0</v>
      </c>
      <c r="J34" s="122">
        <f>0.15*J33</f>
        <v>0</v>
      </c>
      <c r="K34" s="114"/>
      <c r="L34" s="115"/>
      <c r="M34" s="115"/>
      <c r="N34" s="123"/>
      <c r="O34" s="124"/>
      <c r="P34" s="79">
        <f>SUM(H34:O34)</f>
        <v>112.6125</v>
      </c>
      <c r="Q34" s="6"/>
      <c r="R34" s="6"/>
      <c r="S34" s="1"/>
      <c r="AC34" s="1"/>
      <c r="AD34" s="6"/>
      <c r="AE34" s="1"/>
      <c r="AF34" s="1"/>
    </row>
    <row r="35" spans="1:32" ht="15.75" thickTop="1">
      <c r="A35" s="126"/>
      <c r="B35" s="127"/>
      <c r="C35" s="73"/>
      <c r="D35" s="73"/>
      <c r="E35" s="73"/>
      <c r="F35" s="73"/>
      <c r="G35" s="73"/>
      <c r="H35" s="128"/>
      <c r="I35" s="128"/>
      <c r="J35" s="129"/>
      <c r="K35" s="130"/>
      <c r="L35" s="131"/>
      <c r="M35" s="132"/>
      <c r="N35" s="132"/>
      <c r="O35" s="132"/>
      <c r="P35" s="83"/>
      <c r="Q35" s="6"/>
      <c r="R35" s="6"/>
      <c r="S35" s="1"/>
      <c r="AC35" s="1"/>
      <c r="AD35" s="6"/>
      <c r="AE35" s="1"/>
      <c r="AF35" s="1"/>
    </row>
    <row r="36" spans="1:32">
      <c r="A36" s="126"/>
      <c r="B36" s="134"/>
      <c r="C36" s="73"/>
      <c r="D36" s="73"/>
      <c r="E36" s="73"/>
      <c r="F36" s="73"/>
      <c r="G36" s="73"/>
      <c r="H36" s="135"/>
      <c r="I36" s="135"/>
      <c r="J36" s="136"/>
      <c r="K36" s="137"/>
      <c r="L36" s="135"/>
      <c r="M36" s="138"/>
      <c r="N36" s="138"/>
      <c r="O36" s="138"/>
      <c r="P36" s="83"/>
      <c r="Q36" s="6"/>
      <c r="R36" s="6"/>
      <c r="S36" s="1"/>
      <c r="AC36" s="1"/>
      <c r="AD36" s="6"/>
      <c r="AE36" s="1"/>
      <c r="AF36" s="1"/>
    </row>
    <row r="37" spans="1:32" ht="15.75" thickBot="1">
      <c r="A37" s="126"/>
      <c r="B37" s="139" t="s">
        <v>63</v>
      </c>
      <c r="C37" s="73"/>
      <c r="D37" s="73"/>
      <c r="E37" s="73"/>
      <c r="F37" s="73"/>
      <c r="G37" s="73"/>
      <c r="H37" s="140" t="str">
        <f t="shared" ref="H37:M37" si="2">H15</f>
        <v>65 horse tractor</v>
      </c>
      <c r="I37" s="140" t="str">
        <f t="shared" si="2"/>
        <v>Not Used</v>
      </c>
      <c r="J37" s="141" t="str">
        <f t="shared" si="2"/>
        <v>Not Used</v>
      </c>
      <c r="K37" s="142" t="str">
        <f t="shared" si="2"/>
        <v>NoTill Drill</v>
      </c>
      <c r="L37" s="140" t="str">
        <f t="shared" si="2"/>
        <v>Not Used</v>
      </c>
      <c r="M37" s="143" t="str">
        <f t="shared" si="2"/>
        <v>Not Used</v>
      </c>
      <c r="N37" s="143" t="str">
        <f>N15</f>
        <v>Not Used</v>
      </c>
      <c r="O37" s="143" t="str">
        <f>O15</f>
        <v>Not Used</v>
      </c>
      <c r="P37" s="83"/>
      <c r="Q37" s="6"/>
      <c r="R37" s="6"/>
      <c r="S37" s="1"/>
      <c r="AC37" s="1"/>
      <c r="AD37" s="6"/>
      <c r="AE37" s="1"/>
      <c r="AF37" s="1"/>
    </row>
    <row r="38" spans="1:32" ht="15.75" thickBot="1">
      <c r="A38" s="1"/>
      <c r="B38" s="41" t="s">
        <v>65</v>
      </c>
      <c r="C38" s="73"/>
      <c r="D38" s="73"/>
      <c r="E38" s="73"/>
      <c r="F38" s="73"/>
      <c r="G38" s="73"/>
      <c r="H38" s="145">
        <v>1</v>
      </c>
      <c r="I38" s="145">
        <v>0</v>
      </c>
      <c r="J38" s="146">
        <v>0</v>
      </c>
      <c r="K38" s="147">
        <v>1</v>
      </c>
      <c r="L38" s="145">
        <v>1.2</v>
      </c>
      <c r="M38" s="148">
        <v>0</v>
      </c>
      <c r="N38" s="148">
        <v>0</v>
      </c>
      <c r="O38" s="148">
        <v>0</v>
      </c>
      <c r="P38" s="83"/>
      <c r="Q38" s="6"/>
      <c r="R38" s="6"/>
      <c r="S38" s="1"/>
      <c r="AC38" s="1"/>
      <c r="AD38" s="6"/>
      <c r="AE38" s="1"/>
      <c r="AF38" s="1"/>
    </row>
    <row r="39" spans="1:32">
      <c r="A39" s="1"/>
      <c r="B39" s="41" t="s">
        <v>67</v>
      </c>
      <c r="C39" s="73"/>
      <c r="D39" s="73"/>
      <c r="E39" s="73"/>
      <c r="F39" s="73"/>
      <c r="G39" s="73"/>
      <c r="H39" s="77">
        <f t="shared" ref="H39:M39" si="3">H23*(IF(H38&gt;3,H38/100,H38))</f>
        <v>15000</v>
      </c>
      <c r="I39" s="77">
        <f t="shared" si="3"/>
        <v>0</v>
      </c>
      <c r="J39" s="122">
        <f t="shared" si="3"/>
        <v>0</v>
      </c>
      <c r="K39" s="76">
        <f t="shared" si="3"/>
        <v>40000</v>
      </c>
      <c r="L39" s="77">
        <f t="shared" si="3"/>
        <v>0</v>
      </c>
      <c r="M39" s="77">
        <f t="shared" si="3"/>
        <v>0</v>
      </c>
      <c r="N39" s="77">
        <f>N23*(IF(N38&gt;3,N38/100,N38))</f>
        <v>0</v>
      </c>
      <c r="O39" s="150">
        <f>O23*(IF(O38&gt;3,O38/100,O38))</f>
        <v>0</v>
      </c>
      <c r="P39" s="151">
        <f t="shared" ref="P39:P45" si="4">SUM(H39:O39)</f>
        <v>55000</v>
      </c>
      <c r="Q39" s="6"/>
      <c r="R39" s="6"/>
      <c r="S39" s="6"/>
      <c r="AC39" s="4"/>
      <c r="AD39" s="6"/>
      <c r="AE39" s="1"/>
      <c r="AF39" s="1"/>
    </row>
    <row r="40" spans="1:32">
      <c r="A40" s="1"/>
      <c r="B40" s="41" t="s">
        <v>68</v>
      </c>
      <c r="C40" s="73"/>
      <c r="D40" s="73"/>
      <c r="E40" s="73"/>
      <c r="F40" s="73"/>
      <c r="G40" s="73"/>
      <c r="H40" s="77">
        <f t="shared" ref="H40:M40" si="5">IF(H25=0,0,H39/H25)</f>
        <v>1.5</v>
      </c>
      <c r="I40" s="77">
        <f t="shared" si="5"/>
        <v>0</v>
      </c>
      <c r="J40" s="122">
        <f t="shared" si="5"/>
        <v>0</v>
      </c>
      <c r="K40" s="76">
        <f t="shared" si="5"/>
        <v>33.333333333333336</v>
      </c>
      <c r="L40" s="77">
        <f t="shared" si="5"/>
        <v>0</v>
      </c>
      <c r="M40" s="77">
        <f t="shared" si="5"/>
        <v>0</v>
      </c>
      <c r="N40" s="77">
        <f>IF(N25=0,0,N39/N25)</f>
        <v>0</v>
      </c>
      <c r="O40" s="152">
        <f>IF(O25=0,0,O39/O25)</f>
        <v>0</v>
      </c>
      <c r="P40" s="151"/>
      <c r="Q40" s="6"/>
      <c r="R40" s="6"/>
      <c r="S40" s="6"/>
      <c r="AC40" s="6"/>
      <c r="AD40" s="6"/>
      <c r="AE40" s="1"/>
      <c r="AF40" s="1"/>
    </row>
    <row r="41" spans="1:32">
      <c r="A41" s="1"/>
      <c r="B41" s="41" t="s">
        <v>69</v>
      </c>
      <c r="C41" s="73"/>
      <c r="D41" s="73"/>
      <c r="E41" s="73"/>
      <c r="F41" s="73"/>
      <c r="G41" s="73"/>
      <c r="H41" s="77">
        <f t="shared" ref="H41:M41" si="6">IF(H19=0,0,H40/H21)</f>
        <v>0.39285714285714285</v>
      </c>
      <c r="I41" s="77">
        <f t="shared" si="6"/>
        <v>0</v>
      </c>
      <c r="J41" s="122">
        <f t="shared" si="6"/>
        <v>0</v>
      </c>
      <c r="K41" s="77">
        <f t="shared" si="6"/>
        <v>8.7301587301587311</v>
      </c>
      <c r="L41" s="77">
        <f t="shared" si="6"/>
        <v>0</v>
      </c>
      <c r="M41" s="77">
        <f t="shared" si="6"/>
        <v>0</v>
      </c>
      <c r="N41" s="77">
        <f>IF(N19=0,0,N40/N21)</f>
        <v>0</v>
      </c>
      <c r="O41" s="152">
        <f>IF(O19=0,0,O40/O21)</f>
        <v>0</v>
      </c>
      <c r="P41" s="151">
        <f t="shared" si="4"/>
        <v>9.1230158730158735</v>
      </c>
      <c r="Q41" s="6"/>
      <c r="R41" s="6"/>
      <c r="S41" s="6"/>
      <c r="AC41" s="6"/>
      <c r="AD41" s="6"/>
      <c r="AE41" s="1"/>
      <c r="AF41" s="1"/>
    </row>
    <row r="42" spans="1:32">
      <c r="A42" s="1"/>
      <c r="B42" s="41" t="s">
        <v>71</v>
      </c>
      <c r="C42" s="73"/>
      <c r="D42" s="73"/>
      <c r="E42" s="73"/>
      <c r="F42" s="73"/>
      <c r="G42" s="73"/>
      <c r="H42" s="77">
        <f t="shared" ref="H42:M42" si="7">H40*H24</f>
        <v>157.5</v>
      </c>
      <c r="I42" s="77">
        <f t="shared" si="7"/>
        <v>0</v>
      </c>
      <c r="J42" s="122">
        <f t="shared" si="7"/>
        <v>0</v>
      </c>
      <c r="K42" s="76">
        <f t="shared" si="7"/>
        <v>1733.3333333333335</v>
      </c>
      <c r="L42" s="77">
        <f t="shared" si="7"/>
        <v>0</v>
      </c>
      <c r="M42" s="77">
        <f t="shared" si="7"/>
        <v>0</v>
      </c>
      <c r="N42" s="77">
        <f>N40*N24</f>
        <v>0</v>
      </c>
      <c r="O42" s="152">
        <f>O40*O24</f>
        <v>0</v>
      </c>
      <c r="P42" s="151">
        <f t="shared" si="4"/>
        <v>1890.8333333333335</v>
      </c>
      <c r="Q42" s="6"/>
      <c r="R42" s="6"/>
      <c r="S42" s="6"/>
      <c r="AC42" s="4"/>
      <c r="AD42" s="6"/>
      <c r="AE42" s="1"/>
      <c r="AF42" s="1"/>
    </row>
    <row r="43" spans="1:32">
      <c r="A43" s="1"/>
      <c r="B43" s="157" t="s">
        <v>72</v>
      </c>
      <c r="C43" s="73"/>
      <c r="D43" s="73"/>
      <c r="E43" s="73"/>
      <c r="F43" s="73"/>
      <c r="G43" s="73"/>
      <c r="H43" s="77">
        <f t="shared" ref="H43:J43" si="8">H33+H34+H42</f>
        <v>1020.8625</v>
      </c>
      <c r="I43" s="77">
        <f t="shared" si="8"/>
        <v>0</v>
      </c>
      <c r="J43" s="122">
        <f t="shared" si="8"/>
        <v>0</v>
      </c>
      <c r="K43" s="76">
        <f>K42</f>
        <v>1733.3333333333335</v>
      </c>
      <c r="L43" s="77">
        <f t="shared" ref="L43:O43" si="9">L42</f>
        <v>0</v>
      </c>
      <c r="M43" s="77">
        <f t="shared" si="9"/>
        <v>0</v>
      </c>
      <c r="N43" s="77">
        <f t="shared" si="9"/>
        <v>0</v>
      </c>
      <c r="O43" s="152">
        <f t="shared" si="9"/>
        <v>0</v>
      </c>
      <c r="P43" s="151">
        <f t="shared" si="4"/>
        <v>2754.1958333333332</v>
      </c>
      <c r="Q43" s="6"/>
      <c r="R43" s="6"/>
      <c r="S43" s="6"/>
      <c r="T43" s="1"/>
      <c r="U43" s="1"/>
      <c r="V43" s="1"/>
      <c r="W43" s="1"/>
      <c r="X43" s="1"/>
      <c r="Y43" s="1"/>
      <c r="Z43" s="1"/>
      <c r="AA43" s="1"/>
      <c r="AB43" s="1"/>
      <c r="AC43" s="4"/>
      <c r="AD43" s="6"/>
      <c r="AE43" s="1"/>
      <c r="AF43" s="1"/>
    </row>
    <row r="44" spans="1:32">
      <c r="A44" s="1"/>
      <c r="B44" s="41" t="s">
        <v>73</v>
      </c>
      <c r="C44" s="73"/>
      <c r="D44" s="73"/>
      <c r="E44" s="73"/>
      <c r="F44" s="73"/>
      <c r="G44" s="73"/>
      <c r="H44" s="77">
        <f t="shared" ref="H44:O44" si="10">IF(H24=0,0,H43/H24)</f>
        <v>9.7225000000000001</v>
      </c>
      <c r="I44" s="77">
        <f t="shared" si="10"/>
        <v>0</v>
      </c>
      <c r="J44" s="122">
        <f t="shared" si="10"/>
        <v>0</v>
      </c>
      <c r="K44" s="76">
        <f t="shared" si="10"/>
        <v>33.333333333333336</v>
      </c>
      <c r="L44" s="77">
        <f t="shared" si="10"/>
        <v>0</v>
      </c>
      <c r="M44" s="77">
        <f t="shared" si="10"/>
        <v>0</v>
      </c>
      <c r="N44" s="77">
        <f t="shared" si="10"/>
        <v>0</v>
      </c>
      <c r="O44" s="152">
        <f t="shared" si="10"/>
        <v>0</v>
      </c>
      <c r="P44" s="151">
        <f t="shared" si="4"/>
        <v>43.055833333333339</v>
      </c>
      <c r="Q44" s="6"/>
      <c r="R44" s="6"/>
      <c r="S44" s="6"/>
      <c r="T44" s="1"/>
      <c r="U44" s="1"/>
      <c r="V44" s="1"/>
      <c r="W44" s="1"/>
      <c r="X44" s="1"/>
      <c r="Y44" s="1"/>
      <c r="Z44" s="1"/>
      <c r="AA44" s="1"/>
      <c r="AB44" s="1"/>
      <c r="AC44" s="4"/>
      <c r="AD44" s="6"/>
      <c r="AE44" s="1"/>
      <c r="AF44" s="1"/>
    </row>
    <row r="45" spans="1:32">
      <c r="A45" s="1"/>
      <c r="B45" s="41" t="s">
        <v>74</v>
      </c>
      <c r="C45" s="73"/>
      <c r="D45" s="73"/>
      <c r="E45" s="73"/>
      <c r="F45" s="73"/>
      <c r="G45" s="73"/>
      <c r="H45" s="77">
        <f t="shared" ref="H45:J45" si="11">IF(H19=0,0,H43/H19)</f>
        <v>2.5521562499999999</v>
      </c>
      <c r="I45" s="77">
        <f t="shared" si="11"/>
        <v>0</v>
      </c>
      <c r="J45" s="122">
        <f t="shared" si="11"/>
        <v>0</v>
      </c>
      <c r="K45" s="76">
        <f>IF(K19=0,0,K43/K19)</f>
        <v>8.6666666666666679</v>
      </c>
      <c r="L45" s="77">
        <f t="shared" ref="L45:O45" si="12">IF(L19=0,0,L43/L19)</f>
        <v>0</v>
      </c>
      <c r="M45" s="77">
        <f t="shared" si="12"/>
        <v>0</v>
      </c>
      <c r="N45" s="77">
        <f t="shared" si="12"/>
        <v>0</v>
      </c>
      <c r="O45" s="152">
        <f t="shared" si="12"/>
        <v>0</v>
      </c>
      <c r="P45" s="151">
        <f t="shared" si="4"/>
        <v>11.218822916666667</v>
      </c>
      <c r="Q45" s="6"/>
      <c r="R45" s="6"/>
      <c r="S45" s="6"/>
      <c r="T45" s="1"/>
      <c r="U45" s="1"/>
      <c r="V45" s="1"/>
      <c r="W45" s="1"/>
      <c r="X45" s="1"/>
      <c r="Y45" s="1"/>
      <c r="Z45" s="1"/>
      <c r="AA45" s="1"/>
      <c r="AB45" s="1"/>
      <c r="AC45" s="4"/>
      <c r="AD45" s="6"/>
      <c r="AE45" s="1"/>
      <c r="AF45" s="1"/>
    </row>
    <row r="46" spans="1:32">
      <c r="A46" s="1"/>
      <c r="B46" s="103" t="s">
        <v>75</v>
      </c>
      <c r="C46" s="104"/>
      <c r="D46" s="104"/>
      <c r="E46" s="104"/>
      <c r="F46" s="104"/>
      <c r="G46" s="105"/>
      <c r="H46" s="158" t="s">
        <v>2</v>
      </c>
      <c r="I46" s="158" t="s">
        <v>3</v>
      </c>
      <c r="J46" s="159" t="s">
        <v>4</v>
      </c>
      <c r="K46" s="160" t="s">
        <v>5</v>
      </c>
      <c r="L46" s="158" t="s">
        <v>6</v>
      </c>
      <c r="M46" s="158" t="s">
        <v>7</v>
      </c>
      <c r="N46" s="158" t="s">
        <v>8</v>
      </c>
      <c r="O46" s="161" t="s">
        <v>9</v>
      </c>
      <c r="P46" s="162" t="s">
        <v>76</v>
      </c>
      <c r="Q46" s="6"/>
      <c r="R46" s="6"/>
      <c r="S46" s="6"/>
      <c r="T46" s="1"/>
      <c r="U46" s="1"/>
      <c r="V46" s="1"/>
      <c r="W46" s="1"/>
      <c r="X46" s="1"/>
      <c r="Y46" s="1"/>
      <c r="Z46" s="1"/>
      <c r="AA46" s="1"/>
      <c r="AB46" s="1"/>
      <c r="AC46" s="4"/>
      <c r="AD46" s="6"/>
      <c r="AE46" s="1"/>
      <c r="AF46" s="1"/>
    </row>
    <row r="47" spans="1:32">
      <c r="A47" s="1"/>
      <c r="B47" s="111" t="s">
        <v>77</v>
      </c>
      <c r="C47" s="73"/>
      <c r="D47" s="73"/>
      <c r="E47" s="73"/>
      <c r="F47" s="73"/>
      <c r="G47" s="73"/>
      <c r="H47" s="87"/>
      <c r="I47" s="87"/>
      <c r="J47" s="88"/>
      <c r="K47" s="89"/>
      <c r="L47" s="87"/>
      <c r="M47" s="87"/>
      <c r="N47" s="87"/>
      <c r="O47" s="163"/>
      <c r="P47" s="164"/>
      <c r="Q47" s="6"/>
      <c r="R47" s="6"/>
      <c r="S47" s="6"/>
      <c r="AD47" s="6"/>
      <c r="AE47" s="1"/>
      <c r="AF47" s="1"/>
    </row>
    <row r="48" spans="1:32">
      <c r="A48" s="1"/>
      <c r="B48" s="41" t="s">
        <v>78</v>
      </c>
      <c r="C48" s="73"/>
      <c r="D48" s="73"/>
      <c r="E48" s="73"/>
      <c r="F48" s="73"/>
      <c r="G48" s="73"/>
      <c r="H48" s="77">
        <f t="shared" ref="H48:M48" si="13">IF(H25=0,0,(H23-H26)/H25)</f>
        <v>1</v>
      </c>
      <c r="I48" s="77">
        <f t="shared" si="13"/>
        <v>0</v>
      </c>
      <c r="J48" s="122">
        <f t="shared" si="13"/>
        <v>0</v>
      </c>
      <c r="K48" s="76">
        <f t="shared" si="13"/>
        <v>32.5</v>
      </c>
      <c r="L48" s="77">
        <f t="shared" si="13"/>
        <v>0</v>
      </c>
      <c r="M48" s="77">
        <f t="shared" si="13"/>
        <v>0</v>
      </c>
      <c r="N48" s="77">
        <f>IF(N25=0,0,(N23-N26)/N25)</f>
        <v>0</v>
      </c>
      <c r="O48" s="152">
        <f>IF(O25=0,0,(O23-O26)/O25)</f>
        <v>0</v>
      </c>
      <c r="P48" s="151">
        <f>SUM(H48:O48)</f>
        <v>33.5</v>
      </c>
      <c r="Q48" s="6"/>
      <c r="R48" s="6"/>
      <c r="S48" s="6"/>
      <c r="AD48" s="6"/>
      <c r="AE48" s="1"/>
      <c r="AF48" s="1"/>
    </row>
    <row r="49" spans="1:32">
      <c r="A49" s="1"/>
      <c r="B49" s="41" t="s">
        <v>80</v>
      </c>
      <c r="C49" s="73"/>
      <c r="D49" s="73"/>
      <c r="E49" s="73"/>
      <c r="F49" s="73"/>
      <c r="G49" s="73"/>
      <c r="H49" s="77">
        <f t="shared" ref="H49:M49" si="14">H48*H24</f>
        <v>105</v>
      </c>
      <c r="I49" s="77">
        <f t="shared" si="14"/>
        <v>0</v>
      </c>
      <c r="J49" s="122">
        <f t="shared" si="14"/>
        <v>0</v>
      </c>
      <c r="K49" s="76">
        <f t="shared" si="14"/>
        <v>1690</v>
      </c>
      <c r="L49" s="77">
        <f t="shared" si="14"/>
        <v>0</v>
      </c>
      <c r="M49" s="77">
        <f t="shared" si="14"/>
        <v>0</v>
      </c>
      <c r="N49" s="77">
        <f>N48*N24</f>
        <v>0</v>
      </c>
      <c r="O49" s="152">
        <f>O48*O24</f>
        <v>0</v>
      </c>
      <c r="P49" s="151">
        <f>SUM(H49:O49)</f>
        <v>1795</v>
      </c>
      <c r="Q49" s="6"/>
      <c r="R49" s="6"/>
      <c r="S49" s="6"/>
      <c r="AD49" s="6"/>
      <c r="AE49" s="1"/>
      <c r="AF49" s="1"/>
    </row>
    <row r="50" spans="1:32">
      <c r="A50" s="242"/>
      <c r="B50" s="243" t="s">
        <v>170</v>
      </c>
      <c r="C50" s="244"/>
      <c r="D50" s="244"/>
      <c r="E50" s="244"/>
      <c r="F50" s="244"/>
      <c r="G50" s="244"/>
      <c r="H50" s="77">
        <f>IF(H19=0,0,H49/H19)</f>
        <v>0.26250000000000001</v>
      </c>
      <c r="I50" s="77">
        <f t="shared" ref="I50:J50" si="15">IF(I19=0,0,I49/I19)</f>
        <v>0</v>
      </c>
      <c r="J50" s="122">
        <f t="shared" si="15"/>
        <v>0</v>
      </c>
      <c r="K50" s="76">
        <f>IF(K19=0,0,K49/K19)</f>
        <v>8.4499999999999993</v>
      </c>
      <c r="L50" s="77">
        <f t="shared" ref="L50:O50" si="16">IF(L19=0,0,L49/L19)</f>
        <v>0</v>
      </c>
      <c r="M50" s="77">
        <f t="shared" si="16"/>
        <v>0</v>
      </c>
      <c r="N50" s="77">
        <f t="shared" si="16"/>
        <v>0</v>
      </c>
      <c r="O50" s="152">
        <f t="shared" si="16"/>
        <v>0</v>
      </c>
      <c r="P50" s="151">
        <f>SUM(H50:O50)</f>
        <v>8.7124999999999986</v>
      </c>
      <c r="Q50" s="241"/>
      <c r="R50" s="241"/>
      <c r="S50" s="241"/>
      <c r="AD50" s="6"/>
      <c r="AE50" s="1"/>
      <c r="AF50" s="1"/>
    </row>
    <row r="51" spans="1:32" ht="15.75" thickBot="1">
      <c r="A51" s="1"/>
      <c r="B51" s="111" t="s">
        <v>82</v>
      </c>
      <c r="C51" s="73"/>
      <c r="D51" s="73"/>
      <c r="E51" s="73"/>
      <c r="F51" s="73"/>
      <c r="G51" s="73"/>
      <c r="H51" s="87"/>
      <c r="I51" s="87"/>
      <c r="J51" s="88"/>
      <c r="K51" s="89"/>
      <c r="L51" s="87"/>
      <c r="M51" s="87"/>
      <c r="N51" s="87"/>
      <c r="O51" s="163"/>
      <c r="P51" s="164"/>
      <c r="Q51" s="6"/>
      <c r="R51" s="6"/>
      <c r="S51" s="6"/>
      <c r="AD51" s="6"/>
      <c r="AE51" s="1"/>
      <c r="AF51" s="1"/>
    </row>
    <row r="52" spans="1:32" ht="15.75" thickBot="1">
      <c r="A52" s="1"/>
      <c r="B52" s="41" t="s">
        <v>84</v>
      </c>
      <c r="C52" s="73"/>
      <c r="D52" s="73"/>
      <c r="E52" s="73"/>
      <c r="F52" s="73"/>
      <c r="G52" s="73"/>
      <c r="H52" s="173">
        <f>H3-H4</f>
        <v>0.05</v>
      </c>
      <c r="I52" s="174">
        <f>H52</f>
        <v>0.05</v>
      </c>
      <c r="J52" s="175">
        <f>H52</f>
        <v>0.05</v>
      </c>
      <c r="K52" s="176">
        <f>H52</f>
        <v>0.05</v>
      </c>
      <c r="L52" s="177">
        <f>H52</f>
        <v>0.05</v>
      </c>
      <c r="M52" s="177">
        <f>H52</f>
        <v>0.05</v>
      </c>
      <c r="N52" s="177">
        <f>I52</f>
        <v>0.05</v>
      </c>
      <c r="O52" s="178">
        <f>J52</f>
        <v>0.05</v>
      </c>
      <c r="P52" s="164"/>
      <c r="Q52" s="6"/>
      <c r="R52" s="6"/>
      <c r="S52" s="6"/>
      <c r="AD52" s="6"/>
      <c r="AE52" s="1"/>
      <c r="AF52" s="1"/>
    </row>
    <row r="53" spans="1:32">
      <c r="A53" s="1"/>
      <c r="B53" s="41" t="s">
        <v>85</v>
      </c>
      <c r="C53" s="73"/>
      <c r="D53" s="73"/>
      <c r="E53" s="73"/>
      <c r="F53" s="73"/>
      <c r="G53" s="73"/>
      <c r="H53" s="87"/>
      <c r="I53" s="87"/>
      <c r="J53" s="88"/>
      <c r="K53" s="89"/>
      <c r="L53" s="87"/>
      <c r="M53" s="87"/>
      <c r="N53" s="87"/>
      <c r="O53" s="163"/>
      <c r="P53" s="164"/>
      <c r="Q53" s="6"/>
      <c r="R53" s="6"/>
      <c r="S53" s="6"/>
      <c r="AD53" s="6"/>
      <c r="AE53" s="1"/>
      <c r="AF53" s="1"/>
    </row>
    <row r="54" spans="1:32">
      <c r="A54" s="1"/>
      <c r="B54" s="41" t="s">
        <v>87</v>
      </c>
      <c r="C54" s="73"/>
      <c r="D54" s="73"/>
      <c r="E54" s="73"/>
      <c r="F54" s="73"/>
      <c r="G54" s="73"/>
      <c r="H54" s="77">
        <f t="shared" ref="H54:M54" si="17">(H23+H26)/2</f>
        <v>10000</v>
      </c>
      <c r="I54" s="77">
        <f t="shared" si="17"/>
        <v>0</v>
      </c>
      <c r="J54" s="122">
        <f t="shared" si="17"/>
        <v>0</v>
      </c>
      <c r="K54" s="76">
        <f t="shared" si="17"/>
        <v>20500</v>
      </c>
      <c r="L54" s="77">
        <f t="shared" si="17"/>
        <v>0</v>
      </c>
      <c r="M54" s="77">
        <f t="shared" si="17"/>
        <v>0</v>
      </c>
      <c r="N54" s="77">
        <f>(N23+N26)/2</f>
        <v>0</v>
      </c>
      <c r="O54" s="152">
        <f>(O23+O26)/2</f>
        <v>0</v>
      </c>
      <c r="P54" s="164"/>
      <c r="Q54" s="6"/>
      <c r="R54" s="6"/>
      <c r="S54" s="6"/>
      <c r="AD54" s="6"/>
      <c r="AE54" s="1"/>
      <c r="AF54" s="1"/>
    </row>
    <row r="55" spans="1:32">
      <c r="A55" s="1"/>
      <c r="B55" s="41" t="s">
        <v>89</v>
      </c>
      <c r="C55" s="73"/>
      <c r="D55" s="73"/>
      <c r="E55" s="73"/>
      <c r="F55" s="73"/>
      <c r="G55" s="73"/>
      <c r="H55" s="77">
        <f t="shared" ref="H55:M55" si="18">H52*H54</f>
        <v>500</v>
      </c>
      <c r="I55" s="77">
        <f t="shared" si="18"/>
        <v>0</v>
      </c>
      <c r="J55" s="122">
        <f t="shared" si="18"/>
        <v>0</v>
      </c>
      <c r="K55" s="76">
        <f t="shared" si="18"/>
        <v>1025</v>
      </c>
      <c r="L55" s="77">
        <f t="shared" si="18"/>
        <v>0</v>
      </c>
      <c r="M55" s="77">
        <f t="shared" si="18"/>
        <v>0</v>
      </c>
      <c r="N55" s="77">
        <f>N52*N54</f>
        <v>0</v>
      </c>
      <c r="O55" s="152">
        <f>O52*O54</f>
        <v>0</v>
      </c>
      <c r="P55" s="151">
        <f>SUM(H55:O55)</f>
        <v>1525</v>
      </c>
      <c r="Q55" s="6"/>
      <c r="R55" s="6"/>
      <c r="S55" s="6"/>
      <c r="AD55" s="6"/>
      <c r="AE55" s="1"/>
      <c r="AF55" s="1"/>
    </row>
    <row r="56" spans="1:32" ht="15.75" thickBot="1">
      <c r="A56" s="1"/>
      <c r="B56" s="111" t="s">
        <v>91</v>
      </c>
      <c r="C56" s="73"/>
      <c r="D56" s="73"/>
      <c r="E56" s="73"/>
      <c r="F56" s="73"/>
      <c r="G56" s="73"/>
      <c r="H56" s="87"/>
      <c r="I56" s="87"/>
      <c r="J56" s="88"/>
      <c r="K56" s="89"/>
      <c r="L56" s="87"/>
      <c r="M56" s="87"/>
      <c r="N56" s="87"/>
      <c r="O56" s="163"/>
      <c r="P56" s="164"/>
      <c r="Q56" s="6"/>
      <c r="R56" s="6"/>
      <c r="S56" s="6"/>
      <c r="AD56" s="6"/>
      <c r="AE56" s="1"/>
      <c r="AF56" s="1"/>
    </row>
    <row r="57" spans="1:32" ht="15.75" thickBot="1">
      <c r="A57" s="1"/>
      <c r="B57" s="41" t="s">
        <v>93</v>
      </c>
      <c r="C57" s="73"/>
      <c r="D57" s="73"/>
      <c r="E57" s="73"/>
      <c r="F57" s="73"/>
      <c r="G57" s="73"/>
      <c r="H57" s="145">
        <v>0.04</v>
      </c>
      <c r="I57" s="77">
        <f>H57</f>
        <v>0.04</v>
      </c>
      <c r="J57" s="77">
        <f>H57</f>
        <v>0.04</v>
      </c>
      <c r="K57" s="76">
        <f>H57</f>
        <v>0.04</v>
      </c>
      <c r="L57" s="77">
        <f>H57</f>
        <v>0.04</v>
      </c>
      <c r="M57" s="77">
        <f>H57</f>
        <v>0.04</v>
      </c>
      <c r="N57" s="77">
        <f>I57</f>
        <v>0.04</v>
      </c>
      <c r="O57" s="152">
        <f>J57</f>
        <v>0.04</v>
      </c>
      <c r="P57" s="164"/>
      <c r="Q57" s="6"/>
      <c r="R57" s="6"/>
      <c r="S57" s="6"/>
      <c r="AD57" s="6"/>
      <c r="AE57" s="1"/>
      <c r="AF57" s="1"/>
    </row>
    <row r="58" spans="1:32" ht="15.75" thickBot="1">
      <c r="A58" s="1"/>
      <c r="B58" s="41" t="s">
        <v>95</v>
      </c>
      <c r="C58" s="73"/>
      <c r="D58" s="73"/>
      <c r="E58" s="73"/>
      <c r="F58" s="73"/>
      <c r="G58" s="73"/>
      <c r="H58" s="87"/>
      <c r="I58" s="87"/>
      <c r="J58" s="88"/>
      <c r="K58" s="89"/>
      <c r="L58" s="87"/>
      <c r="M58" s="87"/>
      <c r="N58" s="87"/>
      <c r="O58" s="163"/>
      <c r="P58" s="164"/>
      <c r="Q58" s="6"/>
      <c r="R58" s="6"/>
      <c r="S58" s="6"/>
      <c r="AD58" s="6"/>
      <c r="AE58" s="1"/>
      <c r="AF58" s="1"/>
    </row>
    <row r="59" spans="1:32" ht="15.75" thickBot="1">
      <c r="A59" s="1"/>
      <c r="B59" s="41" t="s">
        <v>97</v>
      </c>
      <c r="C59" s="73"/>
      <c r="D59" s="73"/>
      <c r="E59" s="73"/>
      <c r="F59" s="73"/>
      <c r="G59" s="73"/>
      <c r="H59" s="182">
        <v>300</v>
      </c>
      <c r="I59" s="77">
        <f>H59</f>
        <v>300</v>
      </c>
      <c r="J59" s="77">
        <f>H59</f>
        <v>300</v>
      </c>
      <c r="K59" s="76">
        <f>H59</f>
        <v>300</v>
      </c>
      <c r="L59" s="77">
        <f>H59</f>
        <v>300</v>
      </c>
      <c r="M59" s="77">
        <f>H59</f>
        <v>300</v>
      </c>
      <c r="N59" s="77">
        <f>I59</f>
        <v>300</v>
      </c>
      <c r="O59" s="152">
        <f>J59</f>
        <v>300</v>
      </c>
      <c r="P59" s="164"/>
      <c r="Q59" s="6"/>
      <c r="R59" s="6"/>
      <c r="S59" s="6"/>
      <c r="AD59" s="6"/>
      <c r="AE59" s="1"/>
      <c r="AF59" s="1"/>
    </row>
    <row r="60" spans="1:32">
      <c r="A60" s="1"/>
      <c r="B60" s="41" t="s">
        <v>99</v>
      </c>
      <c r="C60" s="73"/>
      <c r="D60" s="73"/>
      <c r="E60" s="73"/>
      <c r="F60" s="73"/>
      <c r="G60" s="73"/>
      <c r="H60" s="77">
        <f t="shared" ref="H60:M60" si="19">H54/1000*(IF(H57&lt;1,H57,H57/100))*(IF(H59&gt;1,H59,H59*100))</f>
        <v>120</v>
      </c>
      <c r="I60" s="77">
        <f t="shared" si="19"/>
        <v>0</v>
      </c>
      <c r="J60" s="122">
        <f t="shared" si="19"/>
        <v>0</v>
      </c>
      <c r="K60" s="76">
        <f t="shared" si="19"/>
        <v>246.00000000000003</v>
      </c>
      <c r="L60" s="77">
        <f t="shared" si="19"/>
        <v>0</v>
      </c>
      <c r="M60" s="77">
        <f t="shared" si="19"/>
        <v>0</v>
      </c>
      <c r="N60" s="77">
        <f>N54/1000*(IF(N57&lt;1,N57,N57/100))*(IF(N59&gt;1,N59,N59*100))</f>
        <v>0</v>
      </c>
      <c r="O60" s="152">
        <f>O54/1000*(IF(O57&lt;1,O57,O57/100))*(IF(O59&gt;1,O59,O59*100))</f>
        <v>0</v>
      </c>
      <c r="P60" s="151">
        <f>SUM(H60:O60)</f>
        <v>366</v>
      </c>
      <c r="Q60" s="6"/>
      <c r="R60" s="6"/>
      <c r="S60" s="6"/>
      <c r="AD60" s="6"/>
      <c r="AE60" s="1"/>
      <c r="AF60" s="1"/>
    </row>
    <row r="61" spans="1:32" ht="15.75" thickBot="1">
      <c r="A61" s="1"/>
      <c r="B61" s="111" t="s">
        <v>101</v>
      </c>
      <c r="C61" s="73"/>
      <c r="D61" s="73"/>
      <c r="E61" s="73"/>
      <c r="F61" s="73"/>
      <c r="G61" s="73"/>
      <c r="H61" s="87"/>
      <c r="I61" s="87"/>
      <c r="J61" s="88"/>
      <c r="K61" s="89"/>
      <c r="L61" s="87"/>
      <c r="M61" s="87"/>
      <c r="N61" s="87"/>
      <c r="O61" s="163"/>
      <c r="P61" s="164"/>
      <c r="Q61" s="6"/>
      <c r="R61" s="6"/>
      <c r="S61" s="6"/>
      <c r="AD61" s="6"/>
      <c r="AE61" s="1"/>
      <c r="AF61" s="1"/>
    </row>
    <row r="62" spans="1:32" ht="15.75" thickBot="1">
      <c r="A62" s="1"/>
      <c r="B62" s="41" t="s">
        <v>104</v>
      </c>
      <c r="C62" s="73"/>
      <c r="D62" s="73"/>
      <c r="E62" s="73"/>
      <c r="F62" s="73"/>
      <c r="G62" s="73"/>
      <c r="H62" s="185">
        <v>5</v>
      </c>
      <c r="I62" s="186">
        <f>H62</f>
        <v>5</v>
      </c>
      <c r="J62" s="187">
        <f>H62</f>
        <v>5</v>
      </c>
      <c r="K62" s="76">
        <f>H62</f>
        <v>5</v>
      </c>
      <c r="L62" s="77">
        <f>H62</f>
        <v>5</v>
      </c>
      <c r="M62" s="77">
        <f>H62</f>
        <v>5</v>
      </c>
      <c r="N62" s="77">
        <f>I62</f>
        <v>5</v>
      </c>
      <c r="O62" s="152">
        <f>J62</f>
        <v>5</v>
      </c>
      <c r="P62" s="164"/>
      <c r="Q62" s="6"/>
      <c r="R62" s="6"/>
      <c r="S62" s="6"/>
      <c r="AD62" s="6"/>
      <c r="AE62" s="1"/>
      <c r="AF62" s="1"/>
    </row>
    <row r="63" spans="1:32">
      <c r="A63" s="1"/>
      <c r="B63" s="41" t="s">
        <v>106</v>
      </c>
      <c r="C63" s="73"/>
      <c r="D63" s="73"/>
      <c r="E63" s="73"/>
      <c r="F63" s="73"/>
      <c r="G63" s="73"/>
      <c r="H63" s="77">
        <f t="shared" ref="H63:M63" si="20">H54/1000*H62</f>
        <v>50</v>
      </c>
      <c r="I63" s="77">
        <f t="shared" si="20"/>
        <v>0</v>
      </c>
      <c r="J63" s="122">
        <f t="shared" si="20"/>
        <v>0</v>
      </c>
      <c r="K63" s="76">
        <f t="shared" si="20"/>
        <v>102.5</v>
      </c>
      <c r="L63" s="77">
        <f t="shared" si="20"/>
        <v>0</v>
      </c>
      <c r="M63" s="77">
        <f t="shared" si="20"/>
        <v>0</v>
      </c>
      <c r="N63" s="77">
        <f>N54/1000*N62</f>
        <v>0</v>
      </c>
      <c r="O63" s="152">
        <f>O54/1000*O62</f>
        <v>0</v>
      </c>
      <c r="P63" s="151">
        <f>SUM(H63:O63)</f>
        <v>152.5</v>
      </c>
      <c r="Q63" s="6"/>
      <c r="R63" s="6"/>
      <c r="S63" s="6"/>
      <c r="AD63" s="6"/>
      <c r="AE63" s="1"/>
      <c r="AF63" s="1"/>
    </row>
    <row r="64" spans="1:32">
      <c r="A64" s="1"/>
      <c r="B64" s="41" t="s">
        <v>107</v>
      </c>
      <c r="C64" s="73"/>
      <c r="D64" s="73"/>
      <c r="E64" s="73"/>
      <c r="F64" s="73"/>
      <c r="G64" s="73"/>
      <c r="H64" s="77">
        <f t="shared" ref="H64:M64" si="21">H49+H55+H60+H63</f>
        <v>775</v>
      </c>
      <c r="I64" s="77">
        <f t="shared" si="21"/>
        <v>0</v>
      </c>
      <c r="J64" s="122">
        <f t="shared" si="21"/>
        <v>0</v>
      </c>
      <c r="K64" s="76">
        <f t="shared" si="21"/>
        <v>3063.5</v>
      </c>
      <c r="L64" s="77">
        <f t="shared" si="21"/>
        <v>0</v>
      </c>
      <c r="M64" s="77">
        <f t="shared" si="21"/>
        <v>0</v>
      </c>
      <c r="N64" s="77">
        <f>N49+N55+N60+N63</f>
        <v>0</v>
      </c>
      <c r="O64" s="152">
        <f>O49+O55+O60+O63</f>
        <v>0</v>
      </c>
      <c r="P64" s="151">
        <f>SUM(H64:O64)</f>
        <v>3838.5</v>
      </c>
      <c r="Q64" s="6"/>
      <c r="R64" s="6"/>
      <c r="S64" s="6"/>
      <c r="AD64" s="6"/>
      <c r="AE64" s="1"/>
      <c r="AF64" s="1"/>
    </row>
    <row r="65" spans="1:32">
      <c r="A65" s="1"/>
      <c r="B65" s="41" t="s">
        <v>109</v>
      </c>
      <c r="C65" s="73"/>
      <c r="D65" s="73"/>
      <c r="E65" s="73"/>
      <c r="F65" s="73"/>
      <c r="G65" s="73"/>
      <c r="H65" s="77">
        <f t="shared" ref="H65:O65" si="22">IF(H24=0,0,H64/H24)</f>
        <v>7.3809523809523814</v>
      </c>
      <c r="I65" s="77">
        <f t="shared" si="22"/>
        <v>0</v>
      </c>
      <c r="J65" s="122">
        <f t="shared" si="22"/>
        <v>0</v>
      </c>
      <c r="K65" s="76">
        <f t="shared" si="22"/>
        <v>58.91346153846154</v>
      </c>
      <c r="L65" s="77">
        <f t="shared" si="22"/>
        <v>0</v>
      </c>
      <c r="M65" s="77">
        <f t="shared" si="22"/>
        <v>0</v>
      </c>
      <c r="N65" s="77">
        <f t="shared" si="22"/>
        <v>0</v>
      </c>
      <c r="O65" s="152">
        <f t="shared" si="22"/>
        <v>0</v>
      </c>
      <c r="P65" s="151">
        <f>SUM(H65:O65)</f>
        <v>66.294413919413927</v>
      </c>
      <c r="Q65" s="6"/>
      <c r="R65" s="6"/>
      <c r="S65" s="6"/>
      <c r="AD65" s="6"/>
      <c r="AE65" s="1"/>
      <c r="AF65" s="1"/>
    </row>
    <row r="66" spans="1:32">
      <c r="A66" s="1"/>
      <c r="B66" s="41" t="s">
        <v>110</v>
      </c>
      <c r="C66" s="73"/>
      <c r="D66" s="73"/>
      <c r="E66" s="73"/>
      <c r="F66" s="73"/>
      <c r="G66" s="73"/>
      <c r="H66" s="77">
        <f>IF(H19=0,0,H64/H19)</f>
        <v>1.9375</v>
      </c>
      <c r="I66" s="77">
        <f>IF(I19=0,0,I64/I19)</f>
        <v>0</v>
      </c>
      <c r="J66" s="122">
        <f>IF(J19=0,0,J64/J19)</f>
        <v>0</v>
      </c>
      <c r="K66" s="76">
        <f>IF(K19=0,0,K65/K21)</f>
        <v>15.429716117216117</v>
      </c>
      <c r="L66" s="77">
        <f t="shared" ref="L66:O66" si="23">IF(L19=0,0,L65/L21)</f>
        <v>0</v>
      </c>
      <c r="M66" s="77">
        <f t="shared" si="23"/>
        <v>0</v>
      </c>
      <c r="N66" s="77">
        <f t="shared" si="23"/>
        <v>0</v>
      </c>
      <c r="O66" s="152">
        <f t="shared" si="23"/>
        <v>0</v>
      </c>
      <c r="P66" s="151">
        <f>SUM(H66:O66)</f>
        <v>17.367216117216117</v>
      </c>
      <c r="Q66" s="6"/>
      <c r="R66" s="6"/>
      <c r="S66" s="6"/>
      <c r="AD66" s="6"/>
      <c r="AE66" s="1"/>
      <c r="AF66" s="1"/>
    </row>
    <row r="67" spans="1:32">
      <c r="A67" s="1"/>
      <c r="B67" s="157" t="s">
        <v>111</v>
      </c>
      <c r="C67" s="73"/>
      <c r="D67" s="73"/>
      <c r="E67" s="73"/>
      <c r="F67" s="73"/>
      <c r="G67" s="73"/>
      <c r="H67" s="192" t="str">
        <f t="shared" ref="H67:M67" si="24">H15</f>
        <v>65 horse tractor</v>
      </c>
      <c r="I67" s="192" t="str">
        <f t="shared" si="24"/>
        <v>Not Used</v>
      </c>
      <c r="J67" s="193" t="str">
        <f t="shared" si="24"/>
        <v>Not Used</v>
      </c>
      <c r="K67" s="194" t="str">
        <f t="shared" si="24"/>
        <v>NoTill Drill</v>
      </c>
      <c r="L67" s="192" t="str">
        <f t="shared" si="24"/>
        <v>Not Used</v>
      </c>
      <c r="M67" s="192" t="str">
        <f t="shared" si="24"/>
        <v>Not Used</v>
      </c>
      <c r="N67" s="192" t="str">
        <f>N15</f>
        <v>Not Used</v>
      </c>
      <c r="O67" s="195" t="str">
        <f>O15</f>
        <v>Not Used</v>
      </c>
      <c r="P67" s="164"/>
      <c r="Q67" s="6"/>
      <c r="R67" s="6"/>
      <c r="S67" s="6"/>
      <c r="AD67" s="6"/>
      <c r="AE67" s="1"/>
      <c r="AF67" s="1"/>
    </row>
    <row r="68" spans="1:32">
      <c r="A68" s="1"/>
      <c r="B68" s="103" t="s">
        <v>112</v>
      </c>
      <c r="C68" s="104"/>
      <c r="D68" s="104"/>
      <c r="E68" s="104"/>
      <c r="F68" s="104"/>
      <c r="G68" s="105"/>
      <c r="H68" s="77">
        <f t="shared" ref="H68:M68" si="25">H43+H64</f>
        <v>1795.8625</v>
      </c>
      <c r="I68" s="77">
        <f t="shared" si="25"/>
        <v>0</v>
      </c>
      <c r="J68" s="122">
        <f t="shared" si="25"/>
        <v>0</v>
      </c>
      <c r="K68" s="76">
        <f t="shared" si="25"/>
        <v>4796.8333333333339</v>
      </c>
      <c r="L68" s="77">
        <f t="shared" si="25"/>
        <v>0</v>
      </c>
      <c r="M68" s="77">
        <f t="shared" si="25"/>
        <v>0</v>
      </c>
      <c r="N68" s="77">
        <f>N43+N64</f>
        <v>0</v>
      </c>
      <c r="O68" s="152">
        <f>O43+O64</f>
        <v>0</v>
      </c>
      <c r="P68" s="151">
        <f>SUM(H68:O68)</f>
        <v>6592.6958333333341</v>
      </c>
      <c r="Q68" s="6"/>
      <c r="R68" s="6"/>
      <c r="S68" s="6"/>
      <c r="T68" s="1"/>
      <c r="U68" s="1"/>
      <c r="V68" s="1"/>
      <c r="W68" s="1"/>
      <c r="X68" s="1"/>
      <c r="Y68" s="1"/>
      <c r="Z68" s="1"/>
      <c r="AA68" s="1"/>
      <c r="AB68" s="1"/>
      <c r="AC68" s="6"/>
      <c r="AD68" s="6"/>
      <c r="AE68" s="1"/>
      <c r="AF68" s="1"/>
    </row>
    <row r="69" spans="1:32">
      <c r="A69" s="1"/>
      <c r="B69" s="41" t="s">
        <v>113</v>
      </c>
      <c r="C69" s="73"/>
      <c r="D69" s="73"/>
      <c r="E69" s="73"/>
      <c r="F69" s="73"/>
      <c r="G69" s="73"/>
      <c r="H69" s="77">
        <f t="shared" ref="H69:M69" si="26">IF(H24=0,0,H68/H24)</f>
        <v>17.10345238095238</v>
      </c>
      <c r="I69" s="77">
        <f t="shared" si="26"/>
        <v>0</v>
      </c>
      <c r="J69" s="122">
        <f t="shared" si="26"/>
        <v>0</v>
      </c>
      <c r="K69" s="76">
        <f t="shared" si="26"/>
        <v>92.24679487179489</v>
      </c>
      <c r="L69" s="77">
        <f t="shared" si="26"/>
        <v>0</v>
      </c>
      <c r="M69" s="77">
        <f t="shared" si="26"/>
        <v>0</v>
      </c>
      <c r="N69" s="77">
        <f>IF(N24=0,0,N68/N24)</f>
        <v>0</v>
      </c>
      <c r="O69" s="152">
        <f>IF(O24=0,0,O68/O24)</f>
        <v>0</v>
      </c>
      <c r="P69" s="151">
        <f>SUM(H69:O69)</f>
        <v>109.35024725274727</v>
      </c>
      <c r="Q69" s="6"/>
      <c r="R69" s="6"/>
      <c r="S69" s="6"/>
      <c r="T69" s="1"/>
      <c r="U69" s="1"/>
      <c r="V69" s="1"/>
      <c r="W69" s="1"/>
      <c r="X69" s="1"/>
      <c r="Y69" s="1"/>
      <c r="Z69" s="1"/>
      <c r="AA69" s="1"/>
      <c r="AB69" s="1"/>
      <c r="AC69" s="6"/>
      <c r="AD69" s="6"/>
      <c r="AE69" s="1"/>
      <c r="AF69" s="1"/>
    </row>
    <row r="70" spans="1:32">
      <c r="A70" s="1"/>
      <c r="B70" s="41" t="s">
        <v>114</v>
      </c>
      <c r="C70" s="73"/>
      <c r="D70" s="73"/>
      <c r="E70" s="73"/>
      <c r="F70" s="73"/>
      <c r="G70" s="73"/>
      <c r="H70" s="87"/>
      <c r="I70" s="87"/>
      <c r="J70" s="88"/>
      <c r="K70" s="89"/>
      <c r="L70" s="87"/>
      <c r="M70" s="87"/>
      <c r="N70" s="87"/>
      <c r="O70" s="163"/>
      <c r="P70" s="164"/>
      <c r="Q70" s="6"/>
      <c r="R70" s="6"/>
      <c r="S70" s="6"/>
      <c r="T70" s="1"/>
      <c r="U70" s="1"/>
      <c r="V70" s="1"/>
      <c r="W70" s="1"/>
      <c r="X70" s="1"/>
      <c r="Y70" s="1"/>
      <c r="Z70" s="1"/>
      <c r="AA70" s="1"/>
      <c r="AB70" s="1"/>
      <c r="AC70" s="6"/>
      <c r="AD70" s="6"/>
      <c r="AE70" s="1"/>
      <c r="AF70" s="1"/>
    </row>
    <row r="71" spans="1:32" ht="15.75" thickBot="1">
      <c r="A71" s="1"/>
      <c r="B71" s="196" t="s">
        <v>115</v>
      </c>
      <c r="C71" s="197"/>
      <c r="D71" s="197"/>
      <c r="E71" s="197"/>
      <c r="F71" s="197"/>
      <c r="G71" s="197"/>
      <c r="H71" s="198">
        <f t="shared" ref="H71:M71" si="27">H45+H66</f>
        <v>4.4896562499999995</v>
      </c>
      <c r="I71" s="198">
        <f t="shared" si="27"/>
        <v>0</v>
      </c>
      <c r="J71" s="199">
        <f t="shared" si="27"/>
        <v>0</v>
      </c>
      <c r="K71" s="200">
        <f t="shared" si="27"/>
        <v>24.096382783882785</v>
      </c>
      <c r="L71" s="198">
        <f t="shared" si="27"/>
        <v>0</v>
      </c>
      <c r="M71" s="198">
        <f t="shared" si="27"/>
        <v>0</v>
      </c>
      <c r="N71" s="198">
        <f>N45+N66</f>
        <v>0</v>
      </c>
      <c r="O71" s="201">
        <f>O45+O66</f>
        <v>0</v>
      </c>
      <c r="P71" s="202">
        <f>SUM(H71:O71)</f>
        <v>28.586039033882784</v>
      </c>
      <c r="Q71" s="6"/>
      <c r="R71" s="6"/>
      <c r="S71" s="6"/>
      <c r="T71" s="1"/>
      <c r="U71" s="1"/>
      <c r="V71" s="1"/>
      <c r="W71" s="1"/>
      <c r="X71" s="1"/>
      <c r="Y71" s="1"/>
      <c r="Z71" s="1"/>
      <c r="AA71" s="1"/>
      <c r="AB71" s="1"/>
      <c r="AC71" s="6"/>
      <c r="AD71" s="6"/>
      <c r="AE71" s="1"/>
      <c r="AF71" s="1"/>
    </row>
    <row r="72" spans="1:32" ht="15.75" thickTop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203"/>
      <c r="Q72" s="6"/>
      <c r="R72" s="6"/>
      <c r="S72" s="6"/>
      <c r="T72" s="1"/>
      <c r="U72" s="1"/>
      <c r="V72" s="1"/>
      <c r="W72" s="1"/>
      <c r="X72" s="1"/>
      <c r="Y72" s="1"/>
      <c r="Z72" s="1"/>
      <c r="AA72" s="1"/>
      <c r="AB72" s="1"/>
      <c r="AC72" s="6"/>
      <c r="AD72" s="6"/>
      <c r="AE72" s="1"/>
      <c r="AF72" s="1"/>
    </row>
    <row r="73" spans="1:3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03"/>
      <c r="Q73" s="6"/>
      <c r="R73" s="6"/>
      <c r="S73" s="6"/>
      <c r="T73" s="1"/>
      <c r="U73" s="1"/>
      <c r="V73" s="1"/>
      <c r="W73" s="1"/>
      <c r="X73" s="1"/>
      <c r="Y73" s="1"/>
      <c r="Z73" s="1"/>
      <c r="AA73" s="1"/>
      <c r="AB73" s="1"/>
      <c r="AC73" s="6"/>
      <c r="AD73" s="6"/>
      <c r="AE73" s="1"/>
      <c r="AF73" s="1"/>
    </row>
    <row r="74" spans="1:32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204"/>
      <c r="Q74" s="6"/>
      <c r="R74" s="6"/>
      <c r="S74" s="6"/>
      <c r="T74" s="1"/>
      <c r="U74" s="1"/>
      <c r="V74" s="1"/>
      <c r="W74" s="1"/>
      <c r="X74" s="1"/>
      <c r="Y74" s="1"/>
      <c r="Z74" s="1"/>
      <c r="AA74" s="1"/>
      <c r="AB74" s="1"/>
      <c r="AC74" s="6"/>
      <c r="AD74" s="6"/>
      <c r="AE74" s="1"/>
      <c r="AF74" s="1"/>
    </row>
    <row r="75" spans="1:32">
      <c r="A75" s="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204"/>
      <c r="Q75" s="6"/>
      <c r="R75" s="6"/>
      <c r="S75" s="6"/>
      <c r="T75" s="1"/>
      <c r="U75" s="1"/>
      <c r="V75" s="1"/>
      <c r="W75" s="1"/>
      <c r="X75" s="1"/>
      <c r="Y75" s="1"/>
      <c r="Z75" s="1"/>
      <c r="AA75" s="1"/>
      <c r="AB75" s="1"/>
      <c r="AC75" s="6"/>
      <c r="AD75" s="6"/>
      <c r="AE75" s="1"/>
      <c r="AF75" s="1"/>
    </row>
    <row r="76" spans="1:32">
      <c r="A76" s="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04"/>
      <c r="Q76" s="6"/>
      <c r="R76" s="6"/>
      <c r="S76" s="6"/>
      <c r="T76" s="1"/>
      <c r="U76" s="1"/>
      <c r="V76" s="1"/>
      <c r="W76" s="1"/>
      <c r="X76" s="1"/>
      <c r="Y76" s="1"/>
      <c r="Z76" s="1"/>
      <c r="AA76" s="1"/>
      <c r="AB76" s="1"/>
      <c r="AC76" s="6"/>
      <c r="AD76" s="6"/>
      <c r="AE76" s="1"/>
      <c r="AF76" s="1"/>
    </row>
    <row r="77" spans="1:32">
      <c r="A77" s="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04"/>
      <c r="Q77" s="6"/>
      <c r="R77" s="6"/>
      <c r="S77" s="6"/>
      <c r="T77" s="1"/>
      <c r="U77" s="1"/>
      <c r="V77" s="1"/>
      <c r="W77" s="1"/>
      <c r="X77" s="1"/>
      <c r="Y77" s="1"/>
      <c r="Z77" s="1"/>
      <c r="AA77" s="1"/>
      <c r="AB77" s="1"/>
      <c r="AC77" s="6"/>
      <c r="AD77" s="6"/>
      <c r="AE77" s="1"/>
      <c r="AF77" s="1"/>
    </row>
    <row r="78" spans="1:32">
      <c r="A78" s="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204"/>
      <c r="Q78" s="6"/>
      <c r="R78" s="6"/>
      <c r="S78" s="6"/>
      <c r="T78" s="1"/>
      <c r="U78" s="1"/>
      <c r="V78" s="1"/>
      <c r="W78" s="1"/>
      <c r="X78" s="1"/>
      <c r="Y78" s="1"/>
      <c r="Z78" s="1"/>
      <c r="AA78" s="1"/>
      <c r="AB78" s="1"/>
      <c r="AC78" s="6"/>
      <c r="AD78" s="6"/>
      <c r="AE78" s="1"/>
      <c r="AF78" s="1"/>
    </row>
    <row r="79" spans="1:32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204"/>
      <c r="Q79" s="6"/>
      <c r="R79" s="6"/>
      <c r="S79" s="6"/>
      <c r="T79" s="1"/>
      <c r="U79" s="1"/>
      <c r="V79" s="1"/>
      <c r="W79" s="1"/>
      <c r="X79" s="1"/>
      <c r="Y79" s="1"/>
      <c r="Z79" s="1"/>
      <c r="AA79" s="1"/>
      <c r="AB79" s="1"/>
      <c r="AC79" s="6"/>
      <c r="AD79" s="6"/>
      <c r="AE79" s="1"/>
      <c r="AF79" s="1"/>
    </row>
    <row r="80" spans="1:32">
      <c r="A80" s="1"/>
      <c r="B80" s="20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04"/>
      <c r="Q80" s="6"/>
      <c r="R80" s="6"/>
      <c r="S80" s="6"/>
      <c r="T80" s="1"/>
      <c r="U80" s="1"/>
      <c r="V80" s="1"/>
      <c r="W80" s="1"/>
      <c r="X80" s="1"/>
      <c r="Y80" s="1"/>
      <c r="Z80" s="1"/>
      <c r="AA80" s="1"/>
      <c r="AB80" s="1"/>
      <c r="AC80" s="6"/>
      <c r="AD80" s="6"/>
      <c r="AE80" s="1"/>
      <c r="AF80" s="1"/>
    </row>
    <row r="81" spans="1:32">
      <c r="A81" s="1"/>
      <c r="B81" s="3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204"/>
      <c r="Q81" s="6"/>
      <c r="R81" s="6"/>
      <c r="S81" s="6"/>
      <c r="T81" s="1"/>
      <c r="U81" s="1"/>
      <c r="V81" s="1"/>
      <c r="W81" s="1"/>
      <c r="X81" s="1"/>
      <c r="Y81" s="1"/>
      <c r="Z81" s="1"/>
      <c r="AA81" s="1"/>
      <c r="AB81" s="1"/>
      <c r="AC81" s="6"/>
      <c r="AD81" s="6"/>
      <c r="AE81" s="1"/>
      <c r="AF81" s="1"/>
    </row>
    <row r="82" spans="1:32">
      <c r="A82" s="1"/>
      <c r="B82" s="20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04"/>
      <c r="Q82" s="6"/>
      <c r="R82" s="6"/>
      <c r="S82" s="6"/>
      <c r="T82" s="1"/>
      <c r="U82" s="1"/>
      <c r="V82" s="1"/>
      <c r="W82" s="1"/>
      <c r="X82" s="1"/>
      <c r="Y82" s="1"/>
      <c r="Z82" s="1"/>
      <c r="AA82" s="1"/>
      <c r="AB82" s="1"/>
      <c r="AC82" s="6"/>
      <c r="AD82" s="6"/>
      <c r="AE82" s="1"/>
      <c r="AF82" s="1"/>
    </row>
    <row r="83" spans="1:32">
      <c r="A83" s="1"/>
      <c r="B83" s="20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20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"/>
      <c r="AF83" s="1"/>
    </row>
    <row r="84" spans="1:32">
      <c r="A84" s="1"/>
      <c r="B84" s="20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04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"/>
      <c r="AF84" s="1"/>
    </row>
    <row r="85" spans="1:32">
      <c r="A85" s="1"/>
      <c r="B85" s="20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204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1"/>
      <c r="AF85" s="1"/>
    </row>
    <row r="86" spans="1:32">
      <c r="A86" s="1"/>
      <c r="B86" s="20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04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1"/>
      <c r="AF86" s="1"/>
    </row>
    <row r="87" spans="1:32">
      <c r="A87" s="1"/>
      <c r="B87" s="206"/>
      <c r="C87" s="205"/>
      <c r="D87" s="205"/>
      <c r="E87" s="205"/>
      <c r="F87" s="205"/>
      <c r="G87" s="205"/>
      <c r="H87" s="205"/>
      <c r="I87" s="6"/>
      <c r="J87" s="6"/>
      <c r="K87" s="6"/>
      <c r="L87" s="6"/>
      <c r="M87" s="6"/>
      <c r="N87" s="6"/>
      <c r="O87" s="6"/>
      <c r="P87" s="204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1"/>
      <c r="AF87" s="1"/>
    </row>
    <row r="88" spans="1:32">
      <c r="A88" s="1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6"/>
      <c r="M88" s="6"/>
      <c r="N88" s="6"/>
      <c r="O88" s="6"/>
      <c r="P88" s="204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205"/>
      <c r="J89" s="39"/>
      <c r="K89" s="205"/>
      <c r="L89" s="6"/>
      <c r="M89" s="6"/>
      <c r="N89" s="6"/>
      <c r="O89" s="6"/>
      <c r="P89" s="204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1"/>
      <c r="AF89" s="1"/>
    </row>
    <row r="90" spans="1:32" ht="15.75">
      <c r="A90" s="1"/>
      <c r="B90" s="207" t="s">
        <v>116</v>
      </c>
      <c r="C90" s="208"/>
      <c r="D90" s="209"/>
      <c r="E90" s="209"/>
      <c r="F90" s="209"/>
      <c r="G90" s="209"/>
      <c r="H90" s="205"/>
      <c r="I90" s="205"/>
      <c r="J90" s="39"/>
      <c r="K90" s="205"/>
      <c r="L90" s="6"/>
      <c r="M90" s="6"/>
      <c r="N90" s="6"/>
      <c r="O90" s="6"/>
      <c r="P90" s="204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"/>
      <c r="AF90" s="1"/>
    </row>
    <row r="91" spans="1:32" ht="15.75">
      <c r="A91" s="1"/>
      <c r="B91" s="210" t="s">
        <v>117</v>
      </c>
      <c r="C91" s="211"/>
      <c r="D91" s="212"/>
      <c r="E91" s="211"/>
      <c r="F91" s="211"/>
      <c r="G91" s="211"/>
      <c r="H91" s="213"/>
      <c r="I91" s="205"/>
      <c r="J91" s="39"/>
      <c r="K91" s="205"/>
      <c r="L91" s="6"/>
      <c r="M91" s="6"/>
      <c r="N91" s="6"/>
      <c r="O91" s="6"/>
      <c r="P91" s="204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1"/>
      <c r="AF91" s="1"/>
    </row>
    <row r="92" spans="1:32">
      <c r="A92" s="208"/>
      <c r="B92" s="39"/>
      <c r="C92" s="6"/>
      <c r="D92" s="6"/>
      <c r="E92" s="6"/>
      <c r="F92" s="6"/>
      <c r="G92" s="5" t="s">
        <v>118</v>
      </c>
      <c r="H92" s="5" t="s">
        <v>119</v>
      </c>
      <c r="I92" s="205"/>
      <c r="J92" s="39"/>
      <c r="K92" s="205"/>
      <c r="L92" s="6"/>
      <c r="M92" s="6"/>
      <c r="N92" s="6"/>
      <c r="O92" s="6"/>
      <c r="P92" s="20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1"/>
      <c r="AF92" s="1"/>
    </row>
    <row r="93" spans="1:32">
      <c r="A93" s="208"/>
      <c r="B93" s="39"/>
      <c r="C93" s="6"/>
      <c r="D93" s="6"/>
      <c r="E93" s="6"/>
      <c r="F93" s="6"/>
      <c r="G93" s="5" t="s">
        <v>120</v>
      </c>
      <c r="H93" s="5" t="s">
        <v>121</v>
      </c>
      <c r="I93" s="205"/>
      <c r="J93" s="39"/>
      <c r="K93" s="205"/>
      <c r="L93" s="6"/>
      <c r="M93" s="6"/>
      <c r="N93" s="6"/>
      <c r="O93" s="6"/>
      <c r="P93" s="204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1"/>
      <c r="AF93" s="1"/>
    </row>
    <row r="94" spans="1:32" ht="15.75" thickBot="1">
      <c r="A94" s="208"/>
      <c r="B94" s="214" t="s">
        <v>122</v>
      </c>
      <c r="C94" s="23"/>
      <c r="D94" s="23"/>
      <c r="E94" s="23"/>
      <c r="F94" s="23"/>
      <c r="G94" s="215" t="s">
        <v>123</v>
      </c>
      <c r="H94" s="215" t="s">
        <v>124</v>
      </c>
      <c r="I94" s="39"/>
      <c r="J94" s="39"/>
      <c r="K94" s="205"/>
      <c r="L94" s="6"/>
      <c r="M94" s="6"/>
      <c r="N94" s="6"/>
      <c r="O94" s="6"/>
      <c r="P94" s="204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1"/>
      <c r="AF94" s="1"/>
    </row>
    <row r="95" spans="1:32">
      <c r="A95" s="208"/>
      <c r="B95" s="206" t="s">
        <v>125</v>
      </c>
      <c r="C95" s="6"/>
      <c r="D95" s="6"/>
      <c r="E95" s="6"/>
      <c r="F95" s="6"/>
      <c r="G95" s="216">
        <v>12000</v>
      </c>
      <c r="H95" s="217">
        <v>1.2</v>
      </c>
      <c r="I95" s="205"/>
      <c r="J95" s="39"/>
      <c r="K95" s="205"/>
      <c r="L95" s="6"/>
      <c r="M95" s="6"/>
      <c r="N95" s="6"/>
      <c r="O95" s="6"/>
      <c r="P95" s="204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1"/>
      <c r="AF95" s="1"/>
    </row>
    <row r="96" spans="1:32">
      <c r="A96" s="208"/>
      <c r="B96" s="206" t="s">
        <v>126</v>
      </c>
      <c r="C96" s="6"/>
      <c r="D96" s="6"/>
      <c r="E96" s="6"/>
      <c r="F96" s="6"/>
      <c r="G96" s="216">
        <v>12000</v>
      </c>
      <c r="H96" s="217">
        <v>1.2</v>
      </c>
      <c r="I96" s="205"/>
      <c r="J96" s="39"/>
      <c r="K96" s="205"/>
      <c r="L96" s="6"/>
      <c r="M96" s="6"/>
      <c r="N96" s="6"/>
      <c r="O96" s="6"/>
      <c r="P96" s="204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1"/>
      <c r="AF96" s="1"/>
    </row>
    <row r="97" spans="1:32">
      <c r="A97" s="208"/>
      <c r="B97" s="206" t="s">
        <v>127</v>
      </c>
      <c r="C97" s="6"/>
      <c r="D97" s="6"/>
      <c r="E97" s="6"/>
      <c r="F97" s="6"/>
      <c r="G97" s="216">
        <v>12000</v>
      </c>
      <c r="H97" s="217">
        <v>1</v>
      </c>
      <c r="I97" s="205"/>
      <c r="J97" s="39"/>
      <c r="K97" s="205"/>
      <c r="L97" s="6"/>
      <c r="M97" s="6"/>
      <c r="N97" s="6"/>
      <c r="O97" s="6"/>
      <c r="P97" s="204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1"/>
      <c r="AF97" s="1"/>
    </row>
    <row r="98" spans="1:32">
      <c r="A98" s="208"/>
      <c r="B98" s="206" t="s">
        <v>128</v>
      </c>
      <c r="C98" s="6"/>
      <c r="D98" s="6"/>
      <c r="E98" s="6"/>
      <c r="F98" s="6"/>
      <c r="G98" s="216">
        <v>12000</v>
      </c>
      <c r="H98" s="217">
        <v>1</v>
      </c>
      <c r="I98" s="205"/>
      <c r="J98" s="39"/>
      <c r="K98" s="205"/>
      <c r="L98" s="6"/>
      <c r="M98" s="6"/>
      <c r="N98" s="6"/>
      <c r="O98" s="6"/>
      <c r="P98" s="204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1"/>
      <c r="AF98" s="1"/>
    </row>
    <row r="99" spans="1:32">
      <c r="A99" s="208"/>
      <c r="B99" s="206" t="s">
        <v>129</v>
      </c>
      <c r="C99" s="6"/>
      <c r="D99" s="6"/>
      <c r="E99" s="6"/>
      <c r="F99" s="6"/>
      <c r="G99" s="216">
        <v>2000</v>
      </c>
      <c r="H99" s="217">
        <v>1</v>
      </c>
      <c r="I99" s="205"/>
      <c r="J99" s="39"/>
      <c r="K99" s="205"/>
      <c r="L99" s="6"/>
      <c r="M99" s="6"/>
      <c r="N99" s="6"/>
      <c r="O99" s="6"/>
      <c r="P99" s="204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"/>
      <c r="AF99" s="1"/>
    </row>
    <row r="100" spans="1:32">
      <c r="A100" s="208"/>
      <c r="B100" s="206" t="s">
        <v>130</v>
      </c>
      <c r="C100" s="6"/>
      <c r="D100" s="6"/>
      <c r="E100" s="6"/>
      <c r="F100" s="6"/>
      <c r="G100" s="216">
        <v>2000</v>
      </c>
      <c r="H100" s="217">
        <v>0.6</v>
      </c>
      <c r="I100" s="205"/>
      <c r="J100" s="39"/>
      <c r="K100" s="205"/>
      <c r="L100" s="6"/>
      <c r="M100" s="6"/>
      <c r="N100" s="6"/>
      <c r="O100" s="6"/>
      <c r="P100" s="204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1"/>
      <c r="AF100" s="1"/>
    </row>
    <row r="101" spans="1:32">
      <c r="A101" s="208"/>
      <c r="B101" s="206" t="s">
        <v>131</v>
      </c>
      <c r="C101" s="6"/>
      <c r="D101" s="6"/>
      <c r="E101" s="6"/>
      <c r="F101" s="6"/>
      <c r="G101" s="216">
        <v>2500</v>
      </c>
      <c r="H101" s="217">
        <v>1</v>
      </c>
      <c r="I101" s="205"/>
      <c r="J101" s="39"/>
      <c r="K101" s="205"/>
      <c r="L101" s="6"/>
      <c r="M101" s="6"/>
      <c r="N101" s="6"/>
      <c r="O101" s="6"/>
      <c r="P101" s="204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1"/>
      <c r="AF101" s="1"/>
    </row>
    <row r="102" spans="1:32">
      <c r="A102" s="208"/>
      <c r="B102" s="206" t="s">
        <v>132</v>
      </c>
      <c r="C102" s="6"/>
      <c r="D102" s="6"/>
      <c r="E102" s="6"/>
      <c r="F102" s="6"/>
      <c r="G102" s="216">
        <v>5000</v>
      </c>
      <c r="H102" s="217">
        <v>1</v>
      </c>
      <c r="I102" s="205"/>
      <c r="J102" s="39"/>
      <c r="K102" s="205"/>
      <c r="L102" s="6"/>
      <c r="M102" s="6"/>
      <c r="N102" s="6"/>
      <c r="O102" s="6"/>
      <c r="P102" s="204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1"/>
      <c r="AF102" s="1"/>
    </row>
    <row r="103" spans="1:32">
      <c r="A103" s="208"/>
      <c r="B103" s="206" t="s">
        <v>133</v>
      </c>
      <c r="C103" s="6"/>
      <c r="D103" s="6"/>
      <c r="E103" s="6"/>
      <c r="F103" s="6"/>
      <c r="G103" s="216">
        <v>2000</v>
      </c>
      <c r="H103" s="217">
        <v>1</v>
      </c>
      <c r="I103" s="205"/>
      <c r="J103" s="39"/>
      <c r="K103" s="205"/>
      <c r="L103" s="6"/>
      <c r="M103" s="6"/>
      <c r="N103" s="6"/>
      <c r="O103" s="6"/>
      <c r="P103" s="204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1"/>
      <c r="AF103" s="1"/>
    </row>
    <row r="104" spans="1:32">
      <c r="A104" s="208"/>
      <c r="B104" s="206" t="s">
        <v>134</v>
      </c>
      <c r="C104" s="6"/>
      <c r="D104" s="6"/>
      <c r="E104" s="6"/>
      <c r="F104" s="6"/>
      <c r="G104" s="216">
        <v>2000</v>
      </c>
      <c r="H104" s="217">
        <v>0.8</v>
      </c>
      <c r="I104" s="205"/>
      <c r="J104" s="39"/>
      <c r="K104" s="205"/>
      <c r="L104" s="6"/>
      <c r="M104" s="6"/>
      <c r="N104" s="6"/>
      <c r="O104" s="6"/>
      <c r="P104" s="204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1"/>
      <c r="AF104" s="1"/>
    </row>
    <row r="105" spans="1:32">
      <c r="A105" s="208"/>
      <c r="B105" s="206" t="s">
        <v>135</v>
      </c>
      <c r="C105" s="6"/>
      <c r="D105" s="6"/>
      <c r="E105" s="6"/>
      <c r="F105" s="6"/>
      <c r="G105" s="216">
        <v>2000</v>
      </c>
      <c r="H105" s="217">
        <v>0.6</v>
      </c>
      <c r="I105" s="205"/>
      <c r="J105" s="39"/>
      <c r="K105" s="205"/>
      <c r="L105" s="6"/>
      <c r="M105" s="6"/>
      <c r="N105" s="6"/>
      <c r="O105" s="6"/>
      <c r="P105" s="204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1"/>
      <c r="AF105" s="1"/>
    </row>
    <row r="106" spans="1:32">
      <c r="A106" s="208"/>
      <c r="B106" s="206" t="s">
        <v>136</v>
      </c>
      <c r="C106" s="6"/>
      <c r="D106" s="6"/>
      <c r="E106" s="6"/>
      <c r="F106" s="6"/>
      <c r="G106" s="216">
        <v>2000</v>
      </c>
      <c r="H106" s="217">
        <v>0.6</v>
      </c>
      <c r="I106" s="205"/>
      <c r="J106" s="39"/>
      <c r="K106" s="205"/>
      <c r="L106" s="6"/>
      <c r="M106" s="6"/>
      <c r="N106" s="6"/>
      <c r="O106" s="6"/>
      <c r="P106" s="204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1"/>
      <c r="AF106" s="1"/>
    </row>
    <row r="107" spans="1:32">
      <c r="A107" s="208"/>
      <c r="B107" s="206" t="s">
        <v>137</v>
      </c>
      <c r="C107" s="6"/>
      <c r="D107" s="6"/>
      <c r="E107" s="6"/>
      <c r="F107" s="6"/>
      <c r="G107" s="216">
        <v>1200</v>
      </c>
      <c r="H107" s="217">
        <v>1.2</v>
      </c>
      <c r="I107" s="205"/>
      <c r="J107" s="39"/>
      <c r="K107" s="205"/>
      <c r="L107" s="6"/>
      <c r="M107" s="6"/>
      <c r="N107" s="6"/>
      <c r="O107" s="6"/>
      <c r="P107" s="204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1"/>
      <c r="AF107" s="1"/>
    </row>
    <row r="108" spans="1:32">
      <c r="A108" s="208"/>
      <c r="B108" s="206" t="s">
        <v>138</v>
      </c>
      <c r="C108" s="6"/>
      <c r="D108" s="6"/>
      <c r="E108" s="6"/>
      <c r="F108" s="6"/>
      <c r="G108" s="216">
        <v>1200</v>
      </c>
      <c r="H108" s="217">
        <v>1.2</v>
      </c>
      <c r="I108" s="205"/>
      <c r="J108" s="39"/>
      <c r="K108" s="205"/>
      <c r="L108" s="6"/>
      <c r="M108" s="6"/>
      <c r="N108" s="6"/>
      <c r="O108" s="6"/>
      <c r="P108" s="204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1"/>
      <c r="AF108" s="1"/>
    </row>
    <row r="109" spans="1:32">
      <c r="A109" s="208"/>
      <c r="B109" s="206" t="s">
        <v>139</v>
      </c>
      <c r="C109" s="6"/>
      <c r="D109" s="6"/>
      <c r="E109" s="6"/>
      <c r="F109" s="6"/>
      <c r="G109" s="216">
        <v>2500</v>
      </c>
      <c r="H109" s="217">
        <v>0.6</v>
      </c>
      <c r="I109" s="205"/>
      <c r="J109" s="39"/>
      <c r="K109" s="205"/>
      <c r="L109" s="6"/>
      <c r="M109" s="6"/>
      <c r="N109" s="6"/>
      <c r="O109" s="6"/>
      <c r="P109" s="204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"/>
      <c r="AF109" s="1"/>
    </row>
    <row r="110" spans="1:32">
      <c r="A110" s="208"/>
      <c r="B110" s="206" t="s">
        <v>140</v>
      </c>
      <c r="C110" s="6"/>
      <c r="D110" s="6"/>
      <c r="E110" s="6"/>
      <c r="F110" s="6"/>
      <c r="G110" s="216">
        <v>2000</v>
      </c>
      <c r="H110" s="217">
        <v>0.8</v>
      </c>
      <c r="I110" s="205"/>
      <c r="J110" s="39"/>
      <c r="K110" s="205"/>
      <c r="L110" s="6"/>
      <c r="M110" s="6"/>
      <c r="N110" s="6"/>
      <c r="O110" s="6"/>
      <c r="P110" s="204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1"/>
      <c r="AF110" s="1"/>
    </row>
    <row r="111" spans="1:32">
      <c r="A111" s="208"/>
      <c r="B111" s="206" t="s">
        <v>141</v>
      </c>
      <c r="C111" s="6"/>
      <c r="D111" s="6"/>
      <c r="E111" s="6"/>
      <c r="F111" s="6"/>
      <c r="G111" s="216">
        <v>2500</v>
      </c>
      <c r="H111" s="217">
        <v>0.8</v>
      </c>
      <c r="I111" s="205"/>
      <c r="J111" s="39"/>
      <c r="K111" s="205"/>
      <c r="L111" s="6"/>
      <c r="M111" s="6"/>
      <c r="N111" s="6"/>
      <c r="O111" s="6"/>
      <c r="P111" s="204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1"/>
      <c r="AF111" s="1"/>
    </row>
    <row r="112" spans="1:32">
      <c r="A112" s="208"/>
      <c r="B112" s="206" t="s">
        <v>142</v>
      </c>
      <c r="C112" s="6"/>
      <c r="D112" s="6"/>
      <c r="E112" s="6"/>
      <c r="F112" s="6"/>
      <c r="G112" s="216">
        <v>2500</v>
      </c>
      <c r="H112" s="217">
        <v>0.8</v>
      </c>
      <c r="I112" s="205"/>
      <c r="J112" s="39"/>
      <c r="K112" s="205"/>
      <c r="L112" s="6"/>
      <c r="M112" s="6"/>
      <c r="N112" s="6"/>
      <c r="O112" s="6"/>
      <c r="P112" s="204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1"/>
      <c r="AF112" s="1"/>
    </row>
    <row r="113" spans="1:32">
      <c r="A113" s="208"/>
      <c r="B113" s="206" t="s">
        <v>143</v>
      </c>
      <c r="C113" s="6"/>
      <c r="D113" s="6"/>
      <c r="E113" s="6"/>
      <c r="F113" s="6"/>
      <c r="G113" s="216">
        <v>2500</v>
      </c>
      <c r="H113" s="217">
        <v>1</v>
      </c>
      <c r="I113" s="205"/>
      <c r="J113" s="39"/>
      <c r="K113" s="205"/>
      <c r="L113" s="6"/>
      <c r="M113" s="6"/>
      <c r="N113" s="6"/>
      <c r="O113" s="6"/>
      <c r="P113" s="204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1"/>
      <c r="AF113" s="1"/>
    </row>
    <row r="114" spans="1:32">
      <c r="A114" s="208"/>
      <c r="B114" s="206" t="s">
        <v>144</v>
      </c>
      <c r="C114" s="6"/>
      <c r="D114" s="6"/>
      <c r="E114" s="6"/>
      <c r="F114" s="6"/>
      <c r="G114" s="216">
        <v>2500</v>
      </c>
      <c r="H114" s="217">
        <v>0.6</v>
      </c>
      <c r="I114" s="205"/>
      <c r="J114" s="39"/>
      <c r="K114" s="205"/>
      <c r="L114" s="6"/>
      <c r="M114" s="6"/>
      <c r="N114" s="6"/>
      <c r="O114" s="6"/>
      <c r="P114" s="204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1"/>
      <c r="AF114" s="1"/>
    </row>
    <row r="115" spans="1:32">
      <c r="A115" s="208"/>
      <c r="B115" s="206" t="s">
        <v>145</v>
      </c>
      <c r="C115" s="6"/>
      <c r="D115" s="6"/>
      <c r="E115" s="6"/>
      <c r="F115" s="6"/>
      <c r="G115" s="216">
        <v>2000</v>
      </c>
      <c r="H115" s="217">
        <v>1</v>
      </c>
      <c r="I115" s="205"/>
      <c r="J115" s="39"/>
      <c r="K115" s="205"/>
      <c r="L115" s="6"/>
      <c r="M115" s="6"/>
      <c r="N115" s="6"/>
      <c r="O115" s="6"/>
      <c r="P115" s="204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1"/>
      <c r="AF115" s="1"/>
    </row>
    <row r="116" spans="1:32">
      <c r="A116" s="208"/>
      <c r="B116" s="206" t="s">
        <v>146</v>
      </c>
      <c r="C116" s="6"/>
      <c r="D116" s="6"/>
      <c r="E116" s="6"/>
      <c r="F116" s="6"/>
      <c r="G116" s="216">
        <v>2500</v>
      </c>
      <c r="H116" s="217">
        <v>0.6</v>
      </c>
      <c r="I116" s="205"/>
      <c r="J116" s="39"/>
      <c r="K116" s="205"/>
      <c r="L116" s="6"/>
      <c r="M116" s="6"/>
      <c r="N116" s="6"/>
      <c r="O116" s="6"/>
      <c r="P116" s="204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1"/>
      <c r="AF116" s="1"/>
    </row>
    <row r="117" spans="1:32">
      <c r="A117" s="208"/>
      <c r="B117" s="206" t="s">
        <v>147</v>
      </c>
      <c r="C117" s="6"/>
      <c r="D117" s="6"/>
      <c r="E117" s="6"/>
      <c r="F117" s="6"/>
      <c r="G117" s="216">
        <v>2500</v>
      </c>
      <c r="H117" s="217">
        <v>0.6</v>
      </c>
      <c r="I117" s="205"/>
      <c r="J117" s="39"/>
      <c r="K117" s="205"/>
      <c r="L117" s="6"/>
      <c r="M117" s="6"/>
      <c r="N117" s="6"/>
      <c r="O117" s="6"/>
      <c r="P117" s="204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1"/>
      <c r="AF117" s="1"/>
    </row>
    <row r="118" spans="1:32">
      <c r="A118" s="208"/>
      <c r="B118" s="206" t="s">
        <v>148</v>
      </c>
      <c r="C118" s="6"/>
      <c r="D118" s="6"/>
      <c r="E118" s="6"/>
      <c r="F118" s="6"/>
      <c r="G118" s="216">
        <v>2000</v>
      </c>
      <c r="H118" s="217">
        <v>1.2</v>
      </c>
      <c r="I118" s="205"/>
      <c r="J118" s="39"/>
      <c r="K118" s="205"/>
      <c r="L118" s="6"/>
      <c r="M118" s="6"/>
      <c r="N118" s="6"/>
      <c r="O118" s="6"/>
      <c r="P118" s="204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1"/>
      <c r="AF118" s="1"/>
    </row>
    <row r="119" spans="1:32">
      <c r="A119" s="208"/>
      <c r="B119" s="206" t="s">
        <v>149</v>
      </c>
      <c r="C119" s="6"/>
      <c r="D119" s="6"/>
      <c r="E119" s="6"/>
      <c r="F119" s="6"/>
      <c r="G119" s="216">
        <v>2500</v>
      </c>
      <c r="H119" s="217">
        <v>1</v>
      </c>
      <c r="I119" s="205"/>
      <c r="J119" s="39"/>
      <c r="K119" s="205"/>
      <c r="L119" s="6"/>
      <c r="M119" s="6"/>
      <c r="N119" s="6"/>
      <c r="O119" s="6"/>
      <c r="P119" s="204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1"/>
      <c r="AF119" s="1"/>
    </row>
    <row r="120" spans="1:32">
      <c r="A120" s="208"/>
      <c r="B120" s="206" t="s">
        <v>150</v>
      </c>
      <c r="C120" s="6"/>
      <c r="D120" s="6"/>
      <c r="E120" s="6"/>
      <c r="F120" s="6"/>
      <c r="G120" s="216">
        <v>1200</v>
      </c>
      <c r="H120" s="217">
        <v>1</v>
      </c>
      <c r="I120" s="205"/>
      <c r="J120" s="39"/>
      <c r="K120" s="205"/>
      <c r="L120" s="6"/>
      <c r="M120" s="6"/>
      <c r="N120" s="6"/>
      <c r="O120" s="6"/>
      <c r="P120" s="204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1"/>
      <c r="AF120" s="1"/>
    </row>
    <row r="121" spans="1:32">
      <c r="A121" s="208"/>
      <c r="B121" s="206" t="s">
        <v>151</v>
      </c>
      <c r="C121" s="6"/>
      <c r="D121" s="6"/>
      <c r="E121" s="6"/>
      <c r="F121" s="6"/>
      <c r="G121" s="216">
        <v>1200</v>
      </c>
      <c r="H121" s="217">
        <v>1</v>
      </c>
      <c r="I121" s="205"/>
      <c r="J121" s="39"/>
      <c r="K121" s="205"/>
      <c r="L121" s="6"/>
      <c r="M121" s="6"/>
      <c r="N121" s="6"/>
      <c r="O121" s="6"/>
      <c r="P121" s="204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"/>
      <c r="AF121" s="1"/>
    </row>
    <row r="122" spans="1:32">
      <c r="A122" s="208"/>
      <c r="B122" s="206" t="s">
        <v>152</v>
      </c>
      <c r="C122" s="6"/>
      <c r="D122" s="6"/>
      <c r="E122" s="6"/>
      <c r="F122" s="6"/>
      <c r="G122" s="216">
        <v>2500</v>
      </c>
      <c r="H122" s="217">
        <v>1.2</v>
      </c>
      <c r="I122" s="205"/>
      <c r="J122" s="39"/>
      <c r="K122" s="205"/>
      <c r="L122" s="6"/>
      <c r="M122" s="6"/>
      <c r="N122" s="6"/>
      <c r="O122" s="6"/>
      <c r="P122" s="204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"/>
      <c r="AF122" s="1"/>
    </row>
    <row r="123" spans="1:32">
      <c r="A123" s="208"/>
      <c r="B123" s="206" t="s">
        <v>153</v>
      </c>
      <c r="C123" s="6"/>
      <c r="D123" s="6"/>
      <c r="E123" s="6"/>
      <c r="F123" s="6"/>
      <c r="G123" s="216">
        <v>2500</v>
      </c>
      <c r="H123" s="217">
        <v>0.6</v>
      </c>
      <c r="I123" s="205"/>
      <c r="J123" s="39"/>
      <c r="K123" s="205"/>
      <c r="L123" s="6"/>
      <c r="M123" s="6"/>
      <c r="N123" s="6"/>
      <c r="O123" s="6"/>
      <c r="P123" s="204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1"/>
      <c r="AF123" s="1"/>
    </row>
    <row r="124" spans="1:32">
      <c r="A124" s="208"/>
      <c r="B124" s="206" t="s">
        <v>154</v>
      </c>
      <c r="C124" s="6"/>
      <c r="D124" s="6"/>
      <c r="E124" s="6"/>
      <c r="F124" s="6"/>
      <c r="G124" s="216">
        <v>2000</v>
      </c>
      <c r="H124" s="217">
        <v>0.8</v>
      </c>
      <c r="I124" s="205"/>
      <c r="J124" s="39"/>
      <c r="K124" s="205"/>
      <c r="L124" s="6"/>
      <c r="M124" s="6"/>
      <c r="N124" s="6"/>
      <c r="O124" s="6"/>
      <c r="P124" s="204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1"/>
      <c r="AF124" s="1"/>
    </row>
    <row r="125" spans="1:32">
      <c r="A125" s="208"/>
      <c r="B125" s="206" t="s">
        <v>155</v>
      </c>
      <c r="C125" s="6"/>
      <c r="D125" s="6"/>
      <c r="E125" s="6"/>
      <c r="F125" s="6"/>
      <c r="G125" s="216">
        <v>2000</v>
      </c>
      <c r="H125" s="217">
        <v>0.6</v>
      </c>
      <c r="I125" s="205"/>
      <c r="J125" s="39"/>
      <c r="K125" s="205"/>
      <c r="L125" s="6"/>
      <c r="M125" s="6"/>
      <c r="N125" s="6"/>
      <c r="O125" s="6"/>
      <c r="P125" s="204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1"/>
      <c r="AF125" s="1"/>
    </row>
    <row r="126" spans="1:32">
      <c r="A126" s="208"/>
      <c r="B126" s="206" t="s">
        <v>156</v>
      </c>
      <c r="C126" s="6"/>
      <c r="D126" s="6"/>
      <c r="E126" s="6"/>
      <c r="F126" s="6"/>
      <c r="G126" s="216">
        <v>2500</v>
      </c>
      <c r="H126" s="217">
        <v>1</v>
      </c>
      <c r="I126" s="205"/>
      <c r="J126" s="39"/>
      <c r="K126" s="205"/>
      <c r="L126" s="6"/>
      <c r="M126" s="6"/>
      <c r="N126" s="6"/>
      <c r="O126" s="6"/>
      <c r="P126" s="204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1"/>
      <c r="AF126" s="1"/>
    </row>
    <row r="127" spans="1:32">
      <c r="A127" s="208"/>
      <c r="B127" s="206" t="s">
        <v>157</v>
      </c>
      <c r="C127" s="6"/>
      <c r="D127" s="6"/>
      <c r="E127" s="6"/>
      <c r="F127" s="6"/>
      <c r="G127" s="216">
        <v>2500</v>
      </c>
      <c r="H127" s="217">
        <v>0.6</v>
      </c>
      <c r="I127" s="205"/>
      <c r="J127" s="39"/>
      <c r="K127" s="205"/>
      <c r="L127" s="6"/>
      <c r="M127" s="6"/>
      <c r="N127" s="6"/>
      <c r="O127" s="6"/>
      <c r="P127" s="204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1"/>
      <c r="AF127" s="1"/>
    </row>
    <row r="128" spans="1:32">
      <c r="A128" s="208"/>
      <c r="B128" s="206" t="s">
        <v>158</v>
      </c>
      <c r="C128" s="6"/>
      <c r="D128" s="6"/>
      <c r="E128" s="6"/>
      <c r="F128" s="6"/>
      <c r="G128" s="216">
        <v>2500</v>
      </c>
      <c r="H128" s="217">
        <v>0.8</v>
      </c>
      <c r="I128" s="205"/>
      <c r="J128" s="39"/>
      <c r="K128" s="205"/>
      <c r="L128" s="6"/>
      <c r="M128" s="6"/>
      <c r="N128" s="6"/>
      <c r="O128" s="6"/>
      <c r="P128" s="204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1"/>
      <c r="AF128" s="1"/>
    </row>
    <row r="129" spans="1:32">
      <c r="A129" s="208"/>
      <c r="B129" s="206" t="s">
        <v>159</v>
      </c>
      <c r="C129" s="6"/>
      <c r="D129" s="6"/>
      <c r="E129" s="6"/>
      <c r="F129" s="6"/>
      <c r="G129" s="216">
        <v>2000</v>
      </c>
      <c r="H129" s="217">
        <v>0.8</v>
      </c>
      <c r="I129" s="205"/>
      <c r="J129" s="39"/>
      <c r="K129" s="205"/>
      <c r="L129" s="6"/>
      <c r="M129" s="6"/>
      <c r="N129" s="6"/>
      <c r="O129" s="6"/>
      <c r="P129" s="204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1"/>
      <c r="AF129" s="1"/>
    </row>
    <row r="130" spans="1:32">
      <c r="A130" s="208"/>
      <c r="B130" s="206" t="s">
        <v>160</v>
      </c>
      <c r="C130" s="6"/>
      <c r="D130" s="6"/>
      <c r="E130" s="6"/>
      <c r="F130" s="6"/>
      <c r="G130" s="216">
        <v>2000</v>
      </c>
      <c r="H130" s="217">
        <v>0.8</v>
      </c>
      <c r="I130" s="205"/>
      <c r="J130" s="39"/>
      <c r="K130" s="205"/>
      <c r="L130" s="6"/>
      <c r="M130" s="6"/>
      <c r="N130" s="6"/>
      <c r="O130" s="6"/>
      <c r="P130" s="204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1"/>
      <c r="AF130" s="1"/>
    </row>
    <row r="131" spans="1:32">
      <c r="A131" s="208"/>
      <c r="B131" s="206" t="s">
        <v>161</v>
      </c>
      <c r="C131" s="205"/>
      <c r="D131" s="205"/>
      <c r="E131" s="205"/>
      <c r="F131" s="205"/>
      <c r="G131" s="218">
        <v>2000</v>
      </c>
      <c r="H131" s="219">
        <v>0.6</v>
      </c>
      <c r="I131" s="205"/>
      <c r="J131" s="39"/>
      <c r="K131" s="205"/>
      <c r="L131" s="6"/>
      <c r="M131" s="6"/>
      <c r="N131" s="6"/>
      <c r="O131" s="6"/>
      <c r="P131" s="204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1"/>
      <c r="AF131" s="1"/>
    </row>
    <row r="132" spans="1:32" ht="15.75" thickBot="1">
      <c r="A132" s="208"/>
      <c r="B132" s="220" t="s">
        <v>162</v>
      </c>
      <c r="C132" s="221"/>
      <c r="D132" s="221"/>
      <c r="E132" s="221"/>
      <c r="F132" s="221"/>
      <c r="G132" s="222">
        <v>2000</v>
      </c>
      <c r="H132" s="223">
        <v>0.8</v>
      </c>
      <c r="I132" s="39"/>
      <c r="J132" s="39"/>
      <c r="K132" s="205"/>
      <c r="L132" s="6"/>
      <c r="M132" s="6"/>
      <c r="N132" s="6"/>
      <c r="O132" s="6"/>
      <c r="P132" s="204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"/>
      <c r="AF132" s="1"/>
    </row>
    <row r="133" spans="1:32" ht="15.75" thickTop="1">
      <c r="A133" s="208"/>
      <c r="B133" s="39"/>
      <c r="C133" s="205"/>
      <c r="D133" s="205"/>
      <c r="E133" s="205"/>
      <c r="F133" s="205"/>
      <c r="G133" s="205"/>
      <c r="H133" s="205"/>
      <c r="I133" s="205"/>
      <c r="J133" s="39"/>
      <c r="K133" s="205"/>
      <c r="L133" s="6"/>
      <c r="M133" s="6"/>
      <c r="N133" s="6"/>
      <c r="O133" s="6"/>
      <c r="P133" s="204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1"/>
      <c r="AF133" s="1"/>
    </row>
    <row r="134" spans="1:32">
      <c r="A134" s="208"/>
      <c r="B134" s="39"/>
      <c r="C134" s="39"/>
      <c r="D134" s="205"/>
      <c r="E134" s="205"/>
      <c r="F134" s="205"/>
      <c r="G134" s="205"/>
      <c r="H134" s="205"/>
      <c r="I134" s="205"/>
      <c r="J134" s="39"/>
      <c r="K134" s="205"/>
      <c r="L134" s="205"/>
      <c r="M134" s="6"/>
      <c r="N134" s="6"/>
      <c r="O134" s="6"/>
      <c r="P134" s="204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"/>
      <c r="AF134" s="1"/>
    </row>
    <row r="135" spans="1:32" ht="15.75">
      <c r="A135" s="1"/>
      <c r="B135" s="207" t="s">
        <v>163</v>
      </c>
      <c r="C135" s="1"/>
      <c r="D135" s="209"/>
      <c r="E135" s="209"/>
      <c r="F135" s="209"/>
      <c r="G135" s="209"/>
      <c r="H135" s="209"/>
      <c r="I135" s="205"/>
      <c r="J135" s="39"/>
      <c r="K135" s="205"/>
      <c r="L135" s="205"/>
      <c r="M135" s="6"/>
      <c r="N135" s="6"/>
      <c r="O135" s="6"/>
      <c r="P135" s="204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1"/>
      <c r="AF135" s="1"/>
    </row>
    <row r="136" spans="1:32" ht="15.75">
      <c r="A136" s="1"/>
      <c r="B136" s="210" t="s">
        <v>164</v>
      </c>
      <c r="C136" s="212"/>
      <c r="D136" s="211"/>
      <c r="E136" s="211"/>
      <c r="F136" s="211"/>
      <c r="G136" s="211"/>
      <c r="H136" s="211"/>
      <c r="I136" s="205"/>
      <c r="J136" s="39"/>
      <c r="K136" s="205"/>
      <c r="L136" s="205"/>
      <c r="M136" s="6"/>
      <c r="N136" s="6"/>
      <c r="O136" s="6"/>
      <c r="P136" s="204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1"/>
      <c r="AF136" s="1"/>
    </row>
    <row r="137" spans="1:32">
      <c r="A137" s="208"/>
      <c r="B137" s="39"/>
      <c r="C137" s="6"/>
      <c r="D137" s="6"/>
      <c r="E137" s="6"/>
      <c r="F137" s="6"/>
      <c r="G137" s="224" t="s">
        <v>165</v>
      </c>
      <c r="H137" s="39"/>
      <c r="I137" s="205"/>
      <c r="J137" s="205"/>
      <c r="K137" s="205"/>
      <c r="L137" s="6"/>
      <c r="M137" s="6"/>
      <c r="N137" s="204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1"/>
      <c r="AD137" s="1"/>
      <c r="AE137" s="1"/>
      <c r="AF137" s="1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J34"/>
  <sheetViews>
    <sheetView showGridLines="0" workbookViewId="0">
      <selection activeCell="I30" sqref="I30"/>
    </sheetView>
  </sheetViews>
  <sheetFormatPr defaultRowHeight="15"/>
  <cols>
    <col min="2" max="6" width="13.5703125" customWidth="1"/>
    <col min="7" max="8" width="7.7109375" customWidth="1"/>
    <col min="9" max="9" width="12.140625" customWidth="1"/>
    <col min="10" max="10" width="3.7109375" customWidth="1"/>
  </cols>
  <sheetData>
    <row r="4" spans="2:10" ht="15.75" thickBot="1"/>
    <row r="5" spans="2:10">
      <c r="B5" s="19"/>
      <c r="C5" s="20"/>
      <c r="D5" s="20"/>
      <c r="E5" s="20"/>
      <c r="F5" s="20"/>
      <c r="G5" s="20"/>
      <c r="H5" s="20"/>
      <c r="I5" s="20"/>
      <c r="J5" s="21"/>
    </row>
    <row r="6" spans="2:10">
      <c r="B6" s="28"/>
      <c r="C6" s="29" t="s">
        <v>25</v>
      </c>
      <c r="D6" s="30"/>
      <c r="E6" s="30"/>
      <c r="F6" s="30"/>
      <c r="G6" s="30"/>
      <c r="H6" s="30"/>
      <c r="I6" s="30"/>
      <c r="J6" s="31"/>
    </row>
    <row r="7" spans="2:10">
      <c r="B7" s="232" t="s">
        <v>28</v>
      </c>
      <c r="C7" s="233"/>
      <c r="D7" s="233"/>
      <c r="E7" s="233"/>
      <c r="F7" s="233"/>
      <c r="G7" s="233"/>
      <c r="H7" s="234"/>
      <c r="I7" s="39"/>
      <c r="J7" s="40"/>
    </row>
    <row r="8" spans="2:10" ht="15.75" thickBot="1">
      <c r="B8" s="49" t="s">
        <v>30</v>
      </c>
      <c r="C8" s="39"/>
      <c r="D8" s="39"/>
      <c r="E8" s="39"/>
      <c r="F8" s="50" t="str">
        <f>IF(MachCosts!H15="","Not Used",MachCosts!H15)</f>
        <v>65 horse tractor</v>
      </c>
      <c r="G8" s="4"/>
      <c r="H8" s="4"/>
      <c r="I8" s="51">
        <f>MachCosts!H64</f>
        <v>775</v>
      </c>
      <c r="J8" s="40"/>
    </row>
    <row r="9" spans="2:10" ht="15.75" thickBot="1">
      <c r="B9" s="57"/>
      <c r="C9" s="39" t="s">
        <v>33</v>
      </c>
      <c r="D9" s="39"/>
      <c r="E9" s="39"/>
      <c r="F9" s="39"/>
      <c r="G9" s="39"/>
      <c r="H9" s="39"/>
      <c r="I9" s="58">
        <v>1</v>
      </c>
      <c r="J9" s="40"/>
    </row>
    <row r="10" spans="2:10" ht="15.75" thickBot="1">
      <c r="B10" s="49" t="s">
        <v>36</v>
      </c>
      <c r="C10" s="39"/>
      <c r="D10" s="39"/>
      <c r="E10" s="39"/>
      <c r="F10" s="50" t="str">
        <f>IF(MachCosts!I15="","Not Used",MachCosts!I15)</f>
        <v>Not Used</v>
      </c>
      <c r="G10" s="39"/>
      <c r="H10" s="39"/>
      <c r="I10" s="51">
        <f>MachCosts!I64</f>
        <v>0</v>
      </c>
      <c r="J10" s="40"/>
    </row>
    <row r="11" spans="2:10" ht="15.75" thickBot="1">
      <c r="B11" s="57"/>
      <c r="C11" s="39" t="s">
        <v>33</v>
      </c>
      <c r="D11" s="39"/>
      <c r="E11" s="39"/>
      <c r="F11" s="39"/>
      <c r="G11" s="39"/>
      <c r="H11" s="39"/>
      <c r="I11" s="58">
        <v>0.5</v>
      </c>
      <c r="J11" s="40"/>
    </row>
    <row r="12" spans="2:10" ht="15.75" thickBot="1">
      <c r="B12" s="49" t="s">
        <v>41</v>
      </c>
      <c r="C12" s="39"/>
      <c r="D12" s="39"/>
      <c r="E12" s="39"/>
      <c r="F12" s="50" t="str">
        <f>IF(MachCosts!J15="","Not Used",MachCosts!J15)</f>
        <v>Not Used</v>
      </c>
      <c r="G12" s="39"/>
      <c r="H12" s="39"/>
      <c r="I12" s="51">
        <f>MachCosts!J64</f>
        <v>0</v>
      </c>
      <c r="J12" s="40"/>
    </row>
    <row r="13" spans="2:10" ht="15.75" thickBot="1">
      <c r="B13" s="57"/>
      <c r="C13" s="39" t="s">
        <v>33</v>
      </c>
      <c r="D13" s="39"/>
      <c r="E13" s="39"/>
      <c r="F13" s="39"/>
      <c r="G13" s="39"/>
      <c r="H13" s="39"/>
      <c r="I13" s="58">
        <v>1</v>
      </c>
      <c r="J13" s="40"/>
    </row>
    <row r="14" spans="2:10">
      <c r="B14" s="232" t="s">
        <v>44</v>
      </c>
      <c r="C14" s="233"/>
      <c r="D14" s="233"/>
      <c r="E14" s="233"/>
      <c r="F14" s="233"/>
      <c r="G14" s="233"/>
      <c r="H14" s="234"/>
      <c r="I14" s="91"/>
      <c r="J14" s="40"/>
    </row>
    <row r="15" spans="2:10" ht="15.75" thickBot="1">
      <c r="B15" s="57" t="s">
        <v>46</v>
      </c>
      <c r="C15" s="39"/>
      <c r="D15" s="39"/>
      <c r="E15" s="39"/>
      <c r="F15" s="50" t="str">
        <f>IF(MachCosts!K15="","Not Used",MachCosts!K15)</f>
        <v>NoTill Drill</v>
      </c>
      <c r="G15" s="4"/>
      <c r="H15" s="4"/>
      <c r="I15" s="51">
        <f>MachCosts!K64</f>
        <v>3063.5</v>
      </c>
      <c r="J15" s="40"/>
    </row>
    <row r="16" spans="2:10" ht="15.75" thickBot="1">
      <c r="B16" s="57"/>
      <c r="C16" s="39" t="s">
        <v>33</v>
      </c>
      <c r="D16" s="39"/>
      <c r="E16" s="39"/>
      <c r="F16" s="39"/>
      <c r="G16" s="39"/>
      <c r="H16" s="39"/>
      <c r="I16" s="58">
        <v>0.5</v>
      </c>
      <c r="J16" s="40"/>
    </row>
    <row r="17" spans="2:10" ht="15.75" thickBot="1">
      <c r="B17" s="57" t="s">
        <v>49</v>
      </c>
      <c r="C17" s="39"/>
      <c r="D17" s="39"/>
      <c r="E17" s="39"/>
      <c r="F17" s="50" t="str">
        <f>IF(MachCosts!L15="","Not Used",MachCosts!L15)</f>
        <v>Not Used</v>
      </c>
      <c r="G17" s="39"/>
      <c r="H17" s="39"/>
      <c r="I17" s="51">
        <f>MachCosts!L64</f>
        <v>0</v>
      </c>
      <c r="J17" s="40"/>
    </row>
    <row r="18" spans="2:10" ht="15.75" thickBot="1">
      <c r="B18" s="57"/>
      <c r="C18" s="39" t="s">
        <v>33</v>
      </c>
      <c r="D18" s="39"/>
      <c r="E18" s="39"/>
      <c r="F18" s="39"/>
      <c r="G18" s="39"/>
      <c r="H18" s="39"/>
      <c r="I18" s="58">
        <v>0.5</v>
      </c>
      <c r="J18" s="40"/>
    </row>
    <row r="19" spans="2:10" ht="15.75" thickBot="1">
      <c r="B19" s="57" t="s">
        <v>52</v>
      </c>
      <c r="C19" s="39"/>
      <c r="D19" s="39"/>
      <c r="E19" s="39"/>
      <c r="F19" s="50" t="str">
        <f>IF(MachCosts!M15="","Not Used",MachCosts!M15)</f>
        <v>Not Used</v>
      </c>
      <c r="G19" s="39"/>
      <c r="H19" s="39"/>
      <c r="I19" s="51">
        <f>MachCosts!M64</f>
        <v>0</v>
      </c>
      <c r="J19" s="40"/>
    </row>
    <row r="20" spans="2:10" ht="15.75" thickBot="1">
      <c r="B20" s="57"/>
      <c r="C20" s="39" t="s">
        <v>33</v>
      </c>
      <c r="D20" s="39"/>
      <c r="E20" s="39"/>
      <c r="F20" s="39"/>
      <c r="G20" s="39"/>
      <c r="H20" s="39"/>
      <c r="I20" s="58">
        <v>0.5</v>
      </c>
      <c r="J20" s="40"/>
    </row>
    <row r="21" spans="2:10" ht="15.75" thickBot="1">
      <c r="B21" s="57" t="s">
        <v>55</v>
      </c>
      <c r="C21" s="39"/>
      <c r="D21" s="39"/>
      <c r="E21" s="39"/>
      <c r="F21" s="50" t="str">
        <f>IF(MachCosts!N15="","Not Used",MachCosts!N15)</f>
        <v>Not Used</v>
      </c>
      <c r="G21" s="39"/>
      <c r="H21" s="39"/>
      <c r="I21" s="51">
        <f>MachCosts!N64</f>
        <v>0</v>
      </c>
      <c r="J21" s="40"/>
    </row>
    <row r="22" spans="2:10" ht="15.75" thickBot="1">
      <c r="B22" s="57"/>
      <c r="C22" s="39" t="s">
        <v>33</v>
      </c>
      <c r="D22" s="39"/>
      <c r="E22" s="39"/>
      <c r="F22" s="39"/>
      <c r="G22" s="39"/>
      <c r="H22" s="39"/>
      <c r="I22" s="58">
        <v>0.2</v>
      </c>
      <c r="J22" s="119"/>
    </row>
    <row r="23" spans="2:10" ht="15.75" thickBot="1">
      <c r="B23" s="57" t="s">
        <v>58</v>
      </c>
      <c r="C23" s="39"/>
      <c r="D23" s="39"/>
      <c r="E23" s="39"/>
      <c r="F23" s="50" t="str">
        <f>IF(MachCosts!O15="","Not Used",MachCosts!O15)</f>
        <v>Not Used</v>
      </c>
      <c r="G23" s="39"/>
      <c r="H23" s="39"/>
      <c r="I23" s="51">
        <f>MachCosts!O64</f>
        <v>0</v>
      </c>
      <c r="J23" s="119"/>
    </row>
    <row r="24" spans="2:10" ht="15.75" thickBot="1">
      <c r="B24" s="57"/>
      <c r="C24" s="39" t="s">
        <v>33</v>
      </c>
      <c r="D24" s="39"/>
      <c r="E24" s="39"/>
      <c r="F24" s="39"/>
      <c r="G24" s="39"/>
      <c r="H24" s="39"/>
      <c r="I24" s="58">
        <v>0.2</v>
      </c>
      <c r="J24" s="119"/>
    </row>
    <row r="25" spans="2:10">
      <c r="B25" s="57"/>
      <c r="C25" s="39"/>
      <c r="D25" s="39"/>
      <c r="E25" s="39"/>
      <c r="F25" s="50"/>
      <c r="G25" s="39"/>
      <c r="H25" s="39"/>
      <c r="I25" s="1"/>
      <c r="J25" s="119"/>
    </row>
    <row r="26" spans="2:10">
      <c r="B26" s="57"/>
      <c r="C26" s="39"/>
      <c r="D26" s="39"/>
      <c r="E26" s="39"/>
      <c r="F26" s="39"/>
      <c r="G26" s="39"/>
      <c r="H26" s="39"/>
      <c r="I26" s="125"/>
      <c r="J26" s="40"/>
    </row>
    <row r="27" spans="2:10">
      <c r="B27" s="57" t="s">
        <v>62</v>
      </c>
      <c r="C27" s="39"/>
      <c r="D27" s="39"/>
      <c r="E27" s="39"/>
      <c r="F27" s="39"/>
      <c r="G27" s="39"/>
      <c r="H27" s="39"/>
      <c r="I27" s="133">
        <f>I8*I9+I10*I11+I12*I13+I15*I16+I17*I18+I19*I20+I21*I22+I23*I24</f>
        <v>2306.75</v>
      </c>
      <c r="J27" s="40"/>
    </row>
    <row r="28" spans="2:10">
      <c r="B28" s="57"/>
      <c r="C28" s="39"/>
      <c r="D28" s="39"/>
      <c r="E28" s="39"/>
      <c r="F28" s="39"/>
      <c r="G28" s="39"/>
      <c r="H28" s="39"/>
      <c r="I28" s="125"/>
      <c r="J28" s="40"/>
    </row>
    <row r="29" spans="2:10" ht="15.75" thickBot="1">
      <c r="B29" s="49" t="s">
        <v>64</v>
      </c>
      <c r="C29" s="39"/>
      <c r="D29" s="39"/>
      <c r="E29" s="39"/>
      <c r="F29" s="39"/>
      <c r="G29" s="39"/>
      <c r="H29" s="39"/>
      <c r="I29" s="144">
        <f>MachCosts!$P$45</f>
        <v>11.218822916666667</v>
      </c>
      <c r="J29" s="40"/>
    </row>
    <row r="30" spans="2:10" ht="15.75" thickBot="1">
      <c r="B30" s="49" t="s">
        <v>66</v>
      </c>
      <c r="C30" s="39"/>
      <c r="D30" s="39"/>
      <c r="E30" s="39"/>
      <c r="F30" s="39"/>
      <c r="G30" s="39"/>
      <c r="H30" s="39"/>
      <c r="I30" s="149">
        <v>12</v>
      </c>
      <c r="J30" s="40"/>
    </row>
    <row r="31" spans="2:10">
      <c r="B31" s="57"/>
      <c r="C31" s="39"/>
      <c r="D31" s="39"/>
      <c r="E31" s="39"/>
      <c r="F31" s="39"/>
      <c r="G31" s="39"/>
      <c r="H31" s="39"/>
      <c r="I31" s="125"/>
      <c r="J31" s="40"/>
    </row>
    <row r="32" spans="2:10">
      <c r="B32" s="57"/>
      <c r="C32" s="39"/>
      <c r="D32" s="39"/>
      <c r="E32" s="39"/>
      <c r="F32" s="39"/>
      <c r="G32" s="39"/>
      <c r="H32" s="39"/>
      <c r="I32" s="125"/>
      <c r="J32" s="40"/>
    </row>
    <row r="33" spans="2:10">
      <c r="B33" s="49" t="s">
        <v>70</v>
      </c>
      <c r="C33" s="39"/>
      <c r="D33" s="39"/>
      <c r="E33" s="39"/>
      <c r="F33" s="39"/>
      <c r="G33" s="39"/>
      <c r="H33" s="39"/>
      <c r="I33" s="153">
        <f>I27/(I30-I29)</f>
        <v>2952.9156054565119</v>
      </c>
      <c r="J33" s="40"/>
    </row>
    <row r="34" spans="2:10" ht="15.75" thickBot="1">
      <c r="B34" s="154"/>
      <c r="C34" s="155"/>
      <c r="D34" s="155"/>
      <c r="E34" s="155"/>
      <c r="F34" s="155"/>
      <c r="G34" s="155"/>
      <c r="H34" s="155"/>
      <c r="I34" s="155"/>
      <c r="J34" s="156"/>
    </row>
  </sheetData>
  <mergeCells count="2">
    <mergeCell ref="B7:H7"/>
    <mergeCell ref="B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L24"/>
  <sheetViews>
    <sheetView showGridLines="0" workbookViewId="0">
      <selection activeCell="I17" sqref="I17"/>
    </sheetView>
  </sheetViews>
  <sheetFormatPr defaultRowHeight="15"/>
  <cols>
    <col min="2" max="7" width="13.85546875" customWidth="1"/>
    <col min="8" max="8" width="5" customWidth="1"/>
    <col min="9" max="9" width="13.85546875" customWidth="1"/>
    <col min="10" max="10" width="1.5703125" customWidth="1"/>
    <col min="12" max="12" width="12.5703125" customWidth="1"/>
  </cols>
  <sheetData>
    <row r="4" spans="2:12" ht="15.75" thickBot="1"/>
    <row r="5" spans="2:12" ht="15.75" thickTop="1">
      <c r="B5" s="8"/>
      <c r="C5" s="9"/>
      <c r="D5" s="9"/>
      <c r="E5" s="9"/>
      <c r="F5" s="9"/>
      <c r="G5" s="9"/>
      <c r="H5" s="9"/>
      <c r="I5" s="9"/>
      <c r="J5" s="165"/>
      <c r="K5" s="4"/>
    </row>
    <row r="6" spans="2:12">
      <c r="B6" s="14"/>
      <c r="C6" s="166" t="s">
        <v>79</v>
      </c>
      <c r="D6" s="4"/>
      <c r="E6" s="4"/>
      <c r="F6" s="4"/>
      <c r="G6" s="4"/>
      <c r="H6" s="4"/>
      <c r="I6" s="4"/>
      <c r="J6" s="167"/>
      <c r="K6" s="4"/>
    </row>
    <row r="7" spans="2:12">
      <c r="B7" s="14"/>
      <c r="C7" s="168" t="s">
        <v>81</v>
      </c>
      <c r="D7" s="4"/>
      <c r="E7" s="4"/>
      <c r="F7" s="4"/>
      <c r="G7" s="4"/>
      <c r="H7" s="4"/>
      <c r="I7" s="4"/>
      <c r="J7" s="167"/>
      <c r="K7" s="4"/>
    </row>
    <row r="8" spans="2:12">
      <c r="B8" s="169"/>
      <c r="C8" s="170" t="s">
        <v>83</v>
      </c>
      <c r="D8" s="171"/>
      <c r="E8" s="171"/>
      <c r="F8" s="171"/>
      <c r="G8" s="171"/>
      <c r="H8" s="171"/>
      <c r="I8" s="171"/>
      <c r="J8" s="172"/>
      <c r="K8" s="4"/>
    </row>
    <row r="9" spans="2:12">
      <c r="B9" s="179"/>
      <c r="C9" s="4"/>
      <c r="D9" s="4"/>
      <c r="E9" s="4"/>
      <c r="F9" s="4"/>
      <c r="G9" s="4"/>
      <c r="H9" s="4"/>
      <c r="I9" s="4"/>
      <c r="J9" s="167"/>
      <c r="K9" s="4"/>
      <c r="L9" s="225" t="s">
        <v>168</v>
      </c>
    </row>
    <row r="10" spans="2:12">
      <c r="B10" s="235" t="s">
        <v>86</v>
      </c>
      <c r="C10" s="236"/>
      <c r="D10" s="236"/>
      <c r="E10" s="236"/>
      <c r="F10" s="236"/>
      <c r="G10" s="236"/>
      <c r="H10" s="237"/>
      <c r="I10" s="4"/>
      <c r="J10" s="167"/>
      <c r="K10" s="6"/>
      <c r="L10" s="226" t="s">
        <v>169</v>
      </c>
    </row>
    <row r="11" spans="2:12">
      <c r="B11" s="180" t="s">
        <v>88</v>
      </c>
      <c r="C11" s="4"/>
      <c r="D11" s="4"/>
      <c r="E11" s="4"/>
      <c r="F11" s="4"/>
      <c r="G11" s="4"/>
      <c r="H11" s="4"/>
      <c r="I11" s="181">
        <f>SUM(MachCosts!H66:J66)</f>
        <v>1.9375</v>
      </c>
      <c r="J11" s="167"/>
      <c r="K11" s="6"/>
      <c r="L11" s="227">
        <f>I11</f>
        <v>1.9375</v>
      </c>
    </row>
    <row r="12" spans="2:12">
      <c r="B12" s="180" t="s">
        <v>90</v>
      </c>
      <c r="C12" s="4"/>
      <c r="D12" s="4"/>
      <c r="E12" s="4"/>
      <c r="F12" s="4"/>
      <c r="G12" s="4"/>
      <c r="H12" s="4"/>
      <c r="I12" s="181">
        <f>SUM(MachCosts!K66:O66)</f>
        <v>15.429716117216117</v>
      </c>
      <c r="J12" s="167"/>
      <c r="K12" s="6"/>
      <c r="L12" s="231"/>
    </row>
    <row r="13" spans="2:12">
      <c r="B13" s="238" t="s">
        <v>92</v>
      </c>
      <c r="C13" s="239"/>
      <c r="D13" s="239"/>
      <c r="E13" s="239"/>
      <c r="F13" s="239"/>
      <c r="G13" s="239"/>
      <c r="H13" s="240"/>
      <c r="I13" s="181"/>
      <c r="J13" s="167"/>
      <c r="K13" s="6"/>
      <c r="L13" s="228"/>
    </row>
    <row r="14" spans="2:12">
      <c r="B14" s="180" t="s">
        <v>94</v>
      </c>
      <c r="C14" s="4"/>
      <c r="D14" s="4"/>
      <c r="E14" s="4"/>
      <c r="F14" s="4"/>
      <c r="G14" s="4"/>
      <c r="H14" s="4"/>
      <c r="I14" s="181">
        <f>SUM(MachCosts!H41:J41)</f>
        <v>0.39285714285714285</v>
      </c>
      <c r="J14" s="167"/>
      <c r="K14" s="6"/>
      <c r="L14" s="227">
        <f>I14</f>
        <v>0.39285714285714285</v>
      </c>
    </row>
    <row r="15" spans="2:12">
      <c r="B15" s="180" t="s">
        <v>96</v>
      </c>
      <c r="C15" s="4"/>
      <c r="D15" s="4"/>
      <c r="E15" s="4"/>
      <c r="F15" s="4"/>
      <c r="G15" s="4"/>
      <c r="H15" s="4"/>
      <c r="I15" s="181">
        <f>SUM(MachCosts!K41:O41)</f>
        <v>8.7301587301587311</v>
      </c>
      <c r="J15" s="167"/>
      <c r="K15" s="6"/>
      <c r="L15" s="227">
        <f>I15</f>
        <v>8.7301587301587311</v>
      </c>
    </row>
    <row r="16" spans="2:12">
      <c r="B16" s="238" t="s">
        <v>98</v>
      </c>
      <c r="C16" s="239"/>
      <c r="D16" s="239"/>
      <c r="E16" s="239"/>
      <c r="F16" s="239"/>
      <c r="G16" s="239"/>
      <c r="H16" s="240"/>
      <c r="I16" s="181"/>
      <c r="J16" s="167"/>
      <c r="K16" s="6"/>
      <c r="L16" s="228"/>
    </row>
    <row r="17" spans="2:12">
      <c r="B17" s="180" t="s">
        <v>100</v>
      </c>
      <c r="C17" s="4"/>
      <c r="D17" s="4"/>
      <c r="E17" s="4"/>
      <c r="F17" s="4"/>
      <c r="G17" s="4"/>
      <c r="H17" s="4"/>
      <c r="I17" s="181">
        <f>SUM(MachCosts!H45:O45)</f>
        <v>11.218822916666667</v>
      </c>
      <c r="J17" s="167"/>
      <c r="K17" s="6"/>
      <c r="L17" s="227">
        <f>I17</f>
        <v>11.218822916666667</v>
      </c>
    </row>
    <row r="18" spans="2:12" ht="15.75" thickBot="1">
      <c r="B18" s="183" t="s">
        <v>102</v>
      </c>
      <c r="C18" s="4"/>
      <c r="D18" s="4"/>
      <c r="E18" s="4"/>
      <c r="F18" s="4"/>
      <c r="G18" s="4"/>
      <c r="H18" s="4"/>
      <c r="I18" s="184" t="s">
        <v>103</v>
      </c>
      <c r="J18" s="167"/>
      <c r="K18" s="6"/>
      <c r="L18" s="228"/>
    </row>
    <row r="19" spans="2:12" ht="15.75" thickBot="1">
      <c r="B19" s="183" t="s">
        <v>105</v>
      </c>
      <c r="C19" s="4"/>
      <c r="D19" s="4"/>
      <c r="E19" s="4"/>
      <c r="F19" s="4"/>
      <c r="G19" s="4"/>
      <c r="H19" s="4"/>
      <c r="I19" s="188">
        <v>0.2</v>
      </c>
      <c r="J19" s="167"/>
      <c r="K19" s="6"/>
      <c r="L19" s="229">
        <f>I19</f>
        <v>0.2</v>
      </c>
    </row>
    <row r="20" spans="2:12">
      <c r="B20" s="14"/>
      <c r="C20" s="4"/>
      <c r="D20" s="4"/>
      <c r="E20" s="4"/>
      <c r="F20" s="4"/>
      <c r="G20" s="4"/>
      <c r="H20" s="4"/>
      <c r="I20" s="184" t="s">
        <v>103</v>
      </c>
      <c r="J20" s="167"/>
      <c r="K20" s="6"/>
      <c r="L20" s="228"/>
    </row>
    <row r="21" spans="2:12">
      <c r="B21" s="183" t="s">
        <v>108</v>
      </c>
      <c r="C21" s="4"/>
      <c r="D21" s="4"/>
      <c r="E21" s="4"/>
      <c r="F21" s="4"/>
      <c r="G21" s="4"/>
      <c r="H21" s="4"/>
      <c r="I21" s="181">
        <f>+I11+I12+I17+(I19*(SUM(I11:I15)))</f>
        <v>33.884085431929179</v>
      </c>
      <c r="J21" s="167"/>
      <c r="K21" s="6"/>
      <c r="L21" s="230">
        <f>+L11+L12+L17+(L19*(SUM(L11:L15)))</f>
        <v>15.368426091269843</v>
      </c>
    </row>
    <row r="22" spans="2:12" ht="15.75" thickBot="1">
      <c r="B22" s="189"/>
      <c r="C22" s="190"/>
      <c r="D22" s="190"/>
      <c r="E22" s="190"/>
      <c r="F22" s="190"/>
      <c r="G22" s="190"/>
      <c r="H22" s="190"/>
      <c r="I22" s="190"/>
      <c r="J22" s="191"/>
      <c r="K22" s="6"/>
    </row>
    <row r="23" spans="2:12" ht="15.75" thickTop="1"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2:12">
      <c r="B24" s="1"/>
      <c r="C24" s="1"/>
      <c r="D24" s="1"/>
      <c r="E24" s="1"/>
      <c r="F24" s="1"/>
      <c r="G24" s="1"/>
      <c r="H24" s="1"/>
      <c r="I24" s="1"/>
      <c r="J24" s="1"/>
      <c r="K24" s="6"/>
    </row>
  </sheetData>
  <mergeCells count="3">
    <mergeCell ref="B10:H10"/>
    <mergeCell ref="B13:H13"/>
    <mergeCell ref="B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MachCosts</vt:lpstr>
      <vt:lpstr>BreakEvenAcerage</vt:lpstr>
      <vt:lpstr>CustomRate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Duane</dc:creator>
  <cp:lastModifiedBy>Griffith, Duane</cp:lastModifiedBy>
  <dcterms:created xsi:type="dcterms:W3CDTF">2010-05-10T23:05:50Z</dcterms:created>
  <dcterms:modified xsi:type="dcterms:W3CDTF">2010-10-22T19:46:51Z</dcterms:modified>
</cp:coreProperties>
</file>