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360" windowWidth="27750" windowHeight="6090" firstSheet="1" activeTab="2"/>
  </bookViews>
  <sheets>
    <sheet name="PalisadeFitLinks" sheetId="1" state="hidden" r:id="rId1"/>
    <sheet name="Cash-Futures" sheetId="2" r:id="rId2"/>
    <sheet name="Steer Basis" sheetId="3" r:id="rId3"/>
    <sheet name="heifer Basis" sheetId="4" r:id="rId4"/>
    <sheet name="MoreGraph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<sst xmlns="http://schemas.openxmlformats.org/spreadsheetml/2006/main" count="480" uniqueCount="51">
  <si>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</si>
  <si>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</si>
  <si>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</si>
  <si>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</si>
  <si>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</si>
  <si>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</si>
  <si>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</si>
  <si>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</si>
  <si>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</si>
  <si>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</si>
  <si>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</si>
  <si>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</si>
  <si>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---</t>
  </si>
  <si>
    <t>Yrly Avg.</t>
  </si>
  <si>
    <t>Graphs, cell O7 and below</t>
  </si>
  <si>
    <t>Graphs, Cell O7 and below</t>
  </si>
  <si>
    <t>Num Links</t>
  </si>
  <si>
    <t>Graphs, cell P7 and below</t>
  </si>
  <si>
    <r>
      <t>Table 1.</t>
    </r>
    <r>
      <rPr>
        <b/>
        <sz val="12"/>
        <rFont val="Times New Roman"/>
        <family val="1"/>
      </rPr>
      <t xml:space="preserve"> </t>
    </r>
    <r>
      <rPr>
        <b/>
        <sz val="14"/>
        <color indexed="16"/>
        <rFont val="Times New Roman"/>
        <family val="1"/>
      </rPr>
      <t>Fat Cattle Futures</t>
    </r>
    <r>
      <rPr>
        <sz val="12"/>
        <rFont val="Times New Roman"/>
        <family val="1"/>
      </rPr>
      <t xml:space="preserve"> -- Average Monthly Price</t>
    </r>
  </si>
  <si>
    <r>
      <t xml:space="preserve">Table 2. </t>
    </r>
    <r>
      <rPr>
        <b/>
        <sz val="14"/>
        <color indexed="16"/>
        <rFont val="Times New Roman"/>
        <family val="1"/>
      </rPr>
      <t xml:space="preserve">Feeder Cattle Futures </t>
    </r>
    <r>
      <rPr>
        <sz val="12"/>
        <rFont val="Times New Roman"/>
        <family val="1"/>
      </rPr>
      <t>-- Average Monthly Price</t>
    </r>
  </si>
  <si>
    <r>
      <t xml:space="preserve">Table 3. </t>
    </r>
    <r>
      <rPr>
        <b/>
        <sz val="14"/>
        <color indexed="16"/>
        <rFont val="Times New Roman"/>
        <family val="1"/>
      </rPr>
      <t>Steers 400-500</t>
    </r>
    <r>
      <rPr>
        <sz val="12"/>
        <rFont val="Times New Roman"/>
        <family val="1"/>
      </rPr>
      <t xml:space="preserve"> Medium/Large Frame #1 -- Average Monthly Billings Cash Price</t>
    </r>
  </si>
  <si>
    <r>
      <t xml:space="preserve">Table 4. </t>
    </r>
    <r>
      <rPr>
        <b/>
        <sz val="14"/>
        <color indexed="16"/>
        <rFont val="Times New Roman"/>
        <family val="1"/>
      </rPr>
      <t>Steers 500 - 600</t>
    </r>
    <r>
      <rPr>
        <sz val="12"/>
        <rFont val="Times New Roman"/>
        <family val="1"/>
      </rPr>
      <t xml:space="preserve"> Medium/Large Frame #1 -- Average Monthly Billings Cash Price</t>
    </r>
  </si>
  <si>
    <r>
      <t xml:space="preserve">Table 5. </t>
    </r>
    <r>
      <rPr>
        <b/>
        <sz val="14"/>
        <color indexed="16"/>
        <rFont val="Times New Roman"/>
        <family val="1"/>
      </rPr>
      <t>Steers 600 -700</t>
    </r>
    <r>
      <rPr>
        <sz val="12"/>
        <rFont val="Times New Roman"/>
        <family val="1"/>
      </rPr>
      <t xml:space="preserve"> Medium/Large Frame # 1 -- Average Monthly Billings Cash Price</t>
    </r>
  </si>
  <si>
    <r>
      <t xml:space="preserve">Table 6. </t>
    </r>
    <r>
      <rPr>
        <b/>
        <sz val="14"/>
        <color indexed="16"/>
        <rFont val="Times New Roman"/>
        <family val="1"/>
      </rPr>
      <t>Steers 700 - 800</t>
    </r>
    <r>
      <rPr>
        <sz val="12"/>
        <rFont val="Times New Roman"/>
        <family val="1"/>
      </rPr>
      <t xml:space="preserve"> Medium/Large Frame #1 -- Average Monthly Billings Cash Price</t>
    </r>
  </si>
  <si>
    <r>
      <t xml:space="preserve">Table 7. </t>
    </r>
    <r>
      <rPr>
        <b/>
        <sz val="14"/>
        <color indexed="16"/>
        <rFont val="Times New Roman"/>
        <family val="1"/>
      </rPr>
      <t>Heifers 400 -500</t>
    </r>
    <r>
      <rPr>
        <sz val="12"/>
        <rFont val="Times New Roman"/>
        <family val="1"/>
      </rPr>
      <t xml:space="preserve"> Medium/Large Frame # 1 -- Average Monthly Billings Cash Price</t>
    </r>
  </si>
  <si>
    <r>
      <t xml:space="preserve">Table 8. </t>
    </r>
    <r>
      <rPr>
        <b/>
        <sz val="14"/>
        <color indexed="16"/>
        <rFont val="Times New Roman"/>
        <family val="1"/>
      </rPr>
      <t>Heifers 500 - 600</t>
    </r>
    <r>
      <rPr>
        <sz val="12"/>
        <rFont val="Times New Roman"/>
        <family val="1"/>
      </rPr>
      <t xml:space="preserve"> Medium/Large Frame # 1 -- Average Monthly Billings Cash Price</t>
    </r>
  </si>
  <si>
    <r>
      <t xml:space="preserve">Table 9. </t>
    </r>
    <r>
      <rPr>
        <b/>
        <sz val="14"/>
        <color indexed="16"/>
        <rFont val="Times New Roman"/>
        <family val="1"/>
      </rPr>
      <t xml:space="preserve">Heifers 600 - 700 </t>
    </r>
    <r>
      <rPr>
        <sz val="12"/>
        <rFont val="Times New Roman"/>
        <family val="1"/>
      </rPr>
      <t>Medium/Large Frame # 1  -- Average Monthly Billings Cash Price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</si>
  <si>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>, dollars per cwt., for</t>
    </r>
    <r>
      <rPr>
        <b/>
        <sz val="14"/>
        <color indexed="16"/>
        <rFont val="Times New Roman"/>
        <family val="1"/>
      </rPr>
      <t xml:space="preserve"> 400 - 500 steers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</si>
  <si>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500 - 600 steers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</si>
  <si>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 xml:space="preserve">600 - 700 steers </t>
    </r>
    <r>
      <rPr>
        <sz val="12"/>
        <rFont val="Times New Roman"/>
        <family val="1"/>
      </rPr>
      <t>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</si>
  <si>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700 - 800 steers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</si>
  <si>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400 - 500 heifers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</si>
  <si>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>, dollars per cwt., for</t>
    </r>
    <r>
      <rPr>
        <b/>
        <sz val="14"/>
        <color indexed="16"/>
        <rFont val="Times New Roman"/>
        <family val="1"/>
      </rPr>
      <t xml:space="preserve"> 500 - 600 heifers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</si>
  <si>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600 - 700 heifers</t>
    </r>
    <r>
      <rPr>
        <sz val="12"/>
        <rFont val="Times New Roman"/>
        <family val="1"/>
      </rPr>
      <t xml:space="preserve"> using Billings cash prices and nearby feeder futures contracts.</t>
    </r>
  </si>
  <si>
    <t>Cash Max</t>
  </si>
  <si>
    <t>Cash Min</t>
  </si>
  <si>
    <t>Average (83 - 11)</t>
  </si>
  <si>
    <t>Standard Dev(83-11)</t>
  </si>
  <si>
    <t>Average (2000 - 11)</t>
  </si>
  <si>
    <t>Stand Dev. (2000 - 11)</t>
  </si>
  <si>
    <t>Average Basis (83-11)</t>
  </si>
  <si>
    <t>Average Basis (00-11)</t>
  </si>
  <si>
    <t>Standard Dev (00-11)</t>
  </si>
  <si>
    <t>Plus 2 STD (00-11)</t>
  </si>
  <si>
    <t>Minus 2 STD (00-11)</t>
  </si>
  <si>
    <t>Min Basis</t>
  </si>
  <si>
    <t xml:space="preserve">Max Basis </t>
  </si>
  <si>
    <t>Range</t>
  </si>
  <si>
    <t>Min Cash</t>
  </si>
  <si>
    <t>Max Cash</t>
  </si>
  <si>
    <t>Range Cash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</si>
</sst>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$#,##0.00"/>
    <numFmt numFmtId="171" formatCode="&quot;$&quot;#,##0"/>
  </numFmts>
  <fonts count="68">
    <font>
      <sz val="10"/>
      <name val="Times New Roman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.7"/>
      <color indexed="36"/>
      <name val="Arial MT"/>
      <family val="0"/>
    </font>
    <font>
      <u val="single"/>
      <sz val="10.7"/>
      <color indexed="12"/>
      <name val="Arial MT"/>
      <family val="0"/>
    </font>
    <font>
      <sz val="10"/>
      <name val="Arial MT"/>
      <family val="0"/>
    </font>
    <font>
      <sz val="10"/>
      <color indexed="12"/>
      <name val="Arial MT"/>
      <family val="0"/>
    </font>
    <font>
      <sz val="12"/>
      <name val="Arial"/>
      <family val="2"/>
    </font>
    <font>
      <b/>
      <sz val="14"/>
      <color indexed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8"/>
      <color indexed="8"/>
      <name val="Times New Roman"/>
      <family val="0"/>
    </font>
    <font>
      <sz val="20"/>
      <color indexed="8"/>
      <name val="Times New Roman"/>
      <family val="0"/>
    </font>
    <font>
      <sz val="17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0"/>
      <name val="Times New Roman"/>
      <family val="0"/>
    </font>
    <font>
      <b/>
      <sz val="20"/>
      <color indexed="8"/>
      <name val="Times New Roman"/>
      <family val="0"/>
    </font>
    <font>
      <b/>
      <u val="single"/>
      <sz val="18"/>
      <color indexed="60"/>
      <name val="Times New Roman"/>
      <family val="0"/>
    </font>
    <font>
      <b/>
      <sz val="24"/>
      <color indexed="8"/>
      <name val="Times New Roman"/>
      <family val="0"/>
    </font>
    <font>
      <b/>
      <sz val="28"/>
      <color indexed="8"/>
      <name val="Times New Roman"/>
      <family val="0"/>
    </font>
    <font>
      <b/>
      <sz val="28"/>
      <color indexed="16"/>
      <name val="Times New Roman"/>
      <family val="0"/>
    </font>
    <font>
      <b/>
      <sz val="15.75"/>
      <color indexed="8"/>
      <name val="Times New Roman"/>
      <family val="0"/>
    </font>
    <font>
      <b/>
      <u val="single"/>
      <sz val="15.75"/>
      <color indexed="60"/>
      <name val="Times New Roman"/>
      <family val="0"/>
    </font>
    <font>
      <b/>
      <u val="single"/>
      <sz val="16"/>
      <color indexed="60"/>
      <name val="Times New Roman"/>
      <family val="0"/>
    </font>
    <font>
      <b/>
      <u val="single"/>
      <sz val="20"/>
      <color indexed="1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9" fillId="0" borderId="0">
      <alignment/>
      <protection/>
    </xf>
    <xf numFmtId="165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9" fillId="0" borderId="0" xfId="59" applyNumberFormat="1" applyFont="1">
      <alignment/>
      <protection/>
    </xf>
    <xf numFmtId="4" fontId="10" fillId="0" borderId="0" xfId="60" applyNumberFormat="1" applyFont="1">
      <alignment/>
      <protection/>
    </xf>
    <xf numFmtId="165" fontId="11" fillId="0" borderId="0" xfId="58" applyNumberFormat="1" applyFont="1" applyProtection="1">
      <alignment/>
      <protection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5" fontId="13" fillId="0" borderId="0" xfId="58" applyNumberFormat="1" applyFont="1" applyProtection="1">
      <alignment/>
      <protection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0" fillId="0" borderId="15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uctions montana" xfId="58"/>
    <cellStyle name="Normal_fatfutures" xfId="59"/>
    <cellStyle name="Normal_feederfutur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Monthly Avg. Cash Price by Weight Group, </a:t>
            </a:r>
            <a:r>
              <a:rPr lang="en-US" cap="none" sz="1800" b="1" i="0" u="none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Steers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6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375"/>
          <c:w val="0.909"/>
          <c:h val="0.76125"/>
        </c:manualLayout>
      </c:layout>
      <c:lineChart>
        <c:grouping val="standard"/>
        <c:varyColors val="0"/>
        <c:ser>
          <c:idx val="0"/>
          <c:order val="0"/>
          <c:tx>
            <c:v>Avg. 4 - 5 Cwt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'Cash-Futures'!$B$69:$M$69</c:f>
              <c:strCache/>
            </c:strRef>
          </c:cat>
          <c:val>
            <c:numRef>
              <c:f>'Cash-Futures'!$B$102:$M$102</c:f>
              <c:numCache/>
            </c:numRef>
          </c:val>
          <c:smooth val="0"/>
        </c:ser>
        <c:ser>
          <c:idx val="1"/>
          <c:order val="1"/>
          <c:tx>
            <c:v>Avg. 5 - 6 Cwt.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'Cash-Futures'!$B$140:$M$140</c:f>
              <c:numCache/>
            </c:numRef>
          </c:val>
          <c:smooth val="0"/>
        </c:ser>
        <c:ser>
          <c:idx val="2"/>
          <c:order val="2"/>
          <c:tx>
            <c:v>Avg. 6 - 7 Cwt.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'Cash-Futures'!$B$178:$M$178</c:f>
              <c:numCache/>
            </c:numRef>
          </c:val>
          <c:smooth val="0"/>
        </c:ser>
        <c:ser>
          <c:idx val="3"/>
          <c:order val="3"/>
          <c:tx>
            <c:v>Avg. 7 - 8 Cwt.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'Cash-Futures'!$B$216:$M$216</c:f>
              <c:numCache/>
            </c:numRef>
          </c:val>
          <c:smooth val="0"/>
        </c:ser>
        <c:marker val="1"/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823945"/>
        <c:crossesAt val="65"/>
        <c:auto val="1"/>
        <c:lblOffset val="100"/>
        <c:tickLblSkip val="1"/>
        <c:noMultiLvlLbl val="0"/>
      </c:catAx>
      <c:valAx>
        <c:axId val="20823945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Price,  Billings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770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75"/>
          <c:y val="0.8975"/>
          <c:w val="0.993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October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5 - 6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7"/>
          <c:w val="0.92725"/>
          <c:h val="0.7245"/>
        </c:manualLayout>
      </c:layout>
      <c:lineChart>
        <c:grouping val="standard"/>
        <c:varyColors val="0"/>
        <c:ser>
          <c:idx val="0"/>
          <c:order val="0"/>
          <c:tx>
            <c:v>Avg. October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Basis'!$K$46:$K$74</c:f>
              <c:numCache/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'Cash-Futures'!$K$108:$K$136</c:f>
              <c:numCache>
                <c:ptCount val="29"/>
                <c:pt idx="0">
                  <c:v>60.18</c:v>
                </c:pt>
                <c:pt idx="1">
                  <c:v>65.67</c:v>
                </c:pt>
                <c:pt idx="2">
                  <c:v>64.01</c:v>
                </c:pt>
                <c:pt idx="3">
                  <c:v>65.73</c:v>
                </c:pt>
                <c:pt idx="4">
                  <c:v>77.11</c:v>
                </c:pt>
                <c:pt idx="5">
                  <c:v>90.33</c:v>
                </c:pt>
                <c:pt idx="6">
                  <c:v>87.3</c:v>
                </c:pt>
                <c:pt idx="7">
                  <c:v>94.02</c:v>
                </c:pt>
                <c:pt idx="8">
                  <c:v>93.05</c:v>
                </c:pt>
                <c:pt idx="9">
                  <c:v>89.18</c:v>
                </c:pt>
                <c:pt idx="10">
                  <c:v>93.71</c:v>
                </c:pt>
                <c:pt idx="11">
                  <c:v>77.96</c:v>
                </c:pt>
                <c:pt idx="12">
                  <c:v>65.22</c:v>
                </c:pt>
                <c:pt idx="13">
                  <c:v>63.63</c:v>
                </c:pt>
                <c:pt idx="14">
                  <c:v>87.24</c:v>
                </c:pt>
                <c:pt idx="15">
                  <c:v>74.5</c:v>
                </c:pt>
                <c:pt idx="16">
                  <c:v>88.82</c:v>
                </c:pt>
                <c:pt idx="17">
                  <c:v>97.28875</c:v>
                </c:pt>
                <c:pt idx="18">
                  <c:v>94.33</c:v>
                </c:pt>
                <c:pt idx="19">
                  <c:v>83.021</c:v>
                </c:pt>
                <c:pt idx="20">
                  <c:v>106.18699999999998</c:v>
                </c:pt>
                <c:pt idx="21">
                  <c:v>120.22666666666667</c:v>
                </c:pt>
                <c:pt idx="22">
                  <c:v>126.12</c:v>
                </c:pt>
                <c:pt idx="23">
                  <c:v>118.4925</c:v>
                </c:pt>
                <c:pt idx="24">
                  <c:v>115.55</c:v>
                </c:pt>
                <c:pt idx="25">
                  <c:v>99.04</c:v>
                </c:pt>
                <c:pt idx="26">
                  <c:v>99.19</c:v>
                </c:pt>
                <c:pt idx="27">
                  <c:v>120.71</c:v>
                </c:pt>
                <c:pt idx="28">
                  <c:v>149.53</c:v>
                </c:pt>
              </c:numCache>
            </c:numRef>
          </c:val>
          <c:smooth val="0"/>
        </c:ser>
        <c:marker val="1"/>
        <c:axId val="57034914"/>
        <c:axId val="43552179"/>
      </c:line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552179"/>
        <c:crosses val="autoZero"/>
        <c:auto val="1"/>
        <c:lblOffset val="100"/>
        <c:tickLblSkip val="1"/>
        <c:tickMarkSkip val="2"/>
        <c:noMultiLvlLbl val="0"/>
      </c:catAx>
      <c:valAx>
        <c:axId val="4355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034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3"/>
          <c:w val="0.917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November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5 - 6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675"/>
          <c:w val="0.92725"/>
          <c:h val="0.73425"/>
        </c:manualLayout>
      </c:layout>
      <c:lineChart>
        <c:grouping val="standard"/>
        <c:varyColors val="0"/>
        <c:ser>
          <c:idx val="0"/>
          <c:order val="0"/>
          <c:tx>
            <c:v>Avg November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Basis'!$L$46:$L$74</c:f>
              <c:numCache/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'Cash-Futures'!$L$108:$L$136</c:f>
              <c:numCache>
                <c:ptCount val="29"/>
                <c:pt idx="0">
                  <c:v>63.42</c:v>
                </c:pt>
                <c:pt idx="1">
                  <c:v>65.72</c:v>
                </c:pt>
                <c:pt idx="2">
                  <c:v>64.12</c:v>
                </c:pt>
                <c:pt idx="3">
                  <c:v>66.71</c:v>
                </c:pt>
                <c:pt idx="4">
                  <c:v>82.7</c:v>
                </c:pt>
                <c:pt idx="5">
                  <c:v>87.36</c:v>
                </c:pt>
                <c:pt idx="6">
                  <c:v>88.24</c:v>
                </c:pt>
                <c:pt idx="7">
                  <c:v>96.51</c:v>
                </c:pt>
                <c:pt idx="8">
                  <c:v>91.07</c:v>
                </c:pt>
                <c:pt idx="9">
                  <c:v>89.61</c:v>
                </c:pt>
                <c:pt idx="10">
                  <c:v>93.42</c:v>
                </c:pt>
                <c:pt idx="11">
                  <c:v>78.62</c:v>
                </c:pt>
                <c:pt idx="12">
                  <c:v>63.84</c:v>
                </c:pt>
                <c:pt idx="13">
                  <c:v>64.41</c:v>
                </c:pt>
                <c:pt idx="14">
                  <c:v>84.63</c:v>
                </c:pt>
                <c:pt idx="15">
                  <c:v>75.62</c:v>
                </c:pt>
                <c:pt idx="16">
                  <c:v>90.38</c:v>
                </c:pt>
                <c:pt idx="17">
                  <c:v>96.58800000000001</c:v>
                </c:pt>
                <c:pt idx="18">
                  <c:v>89.535</c:v>
                </c:pt>
                <c:pt idx="19">
                  <c:v>87.21</c:v>
                </c:pt>
                <c:pt idx="20">
                  <c:v>106.555</c:v>
                </c:pt>
                <c:pt idx="21">
                  <c:v>116.135</c:v>
                </c:pt>
                <c:pt idx="22">
                  <c:v>130.96</c:v>
                </c:pt>
                <c:pt idx="23">
                  <c:v>110.05799999999999</c:v>
                </c:pt>
                <c:pt idx="24">
                  <c:v>115.05</c:v>
                </c:pt>
                <c:pt idx="25">
                  <c:v>101.84</c:v>
                </c:pt>
                <c:pt idx="26">
                  <c:v>102.71</c:v>
                </c:pt>
                <c:pt idx="27">
                  <c:v>123.81</c:v>
                </c:pt>
                <c:pt idx="28">
                  <c:v>158.36</c:v>
                </c:pt>
              </c:numCache>
            </c:numRef>
          </c:val>
          <c:smooth val="0"/>
        </c:ser>
        <c:marker val="1"/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065581"/>
        <c:crosses val="autoZero"/>
        <c:auto val="1"/>
        <c:lblOffset val="100"/>
        <c:tickLblSkip val="1"/>
        <c:tickMarkSkip val="2"/>
        <c:noMultiLvlLbl val="0"/>
      </c:catAx>
      <c:valAx>
        <c:axId val="3806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425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3"/>
          <c:w val="0.917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October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6 - 7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7"/>
          <c:w val="0.92725"/>
          <c:h val="0.734"/>
        </c:manualLayout>
      </c:layout>
      <c:lineChart>
        <c:grouping val="standard"/>
        <c:varyColors val="0"/>
        <c:ser>
          <c:idx val="0"/>
          <c:order val="0"/>
          <c:tx>
            <c:v>Avg. October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Basis'!$K$86:$K$114</c:f>
              <c:numCache/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'Cash-Futures'!$L$108:$L$136</c:f>
              <c:numCache>
                <c:ptCount val="29"/>
                <c:pt idx="0">
                  <c:v>63.42</c:v>
                </c:pt>
                <c:pt idx="1">
                  <c:v>65.72</c:v>
                </c:pt>
                <c:pt idx="2">
                  <c:v>64.12</c:v>
                </c:pt>
                <c:pt idx="3">
                  <c:v>66.71</c:v>
                </c:pt>
                <c:pt idx="4">
                  <c:v>82.7</c:v>
                </c:pt>
                <c:pt idx="5">
                  <c:v>87.36</c:v>
                </c:pt>
                <c:pt idx="6">
                  <c:v>88.24</c:v>
                </c:pt>
                <c:pt idx="7">
                  <c:v>96.51</c:v>
                </c:pt>
                <c:pt idx="8">
                  <c:v>91.07</c:v>
                </c:pt>
                <c:pt idx="9">
                  <c:v>89.61</c:v>
                </c:pt>
                <c:pt idx="10">
                  <c:v>93.42</c:v>
                </c:pt>
                <c:pt idx="11">
                  <c:v>78.62</c:v>
                </c:pt>
                <c:pt idx="12">
                  <c:v>63.84</c:v>
                </c:pt>
                <c:pt idx="13">
                  <c:v>64.41</c:v>
                </c:pt>
                <c:pt idx="14">
                  <c:v>84.63</c:v>
                </c:pt>
                <c:pt idx="15">
                  <c:v>75.62</c:v>
                </c:pt>
                <c:pt idx="16">
                  <c:v>90.38</c:v>
                </c:pt>
                <c:pt idx="17">
                  <c:v>96.58800000000001</c:v>
                </c:pt>
                <c:pt idx="18">
                  <c:v>89.535</c:v>
                </c:pt>
                <c:pt idx="19">
                  <c:v>87.21</c:v>
                </c:pt>
                <c:pt idx="20">
                  <c:v>106.555</c:v>
                </c:pt>
                <c:pt idx="21">
                  <c:v>116.135</c:v>
                </c:pt>
                <c:pt idx="22">
                  <c:v>130.96</c:v>
                </c:pt>
                <c:pt idx="23">
                  <c:v>110.05799999999999</c:v>
                </c:pt>
                <c:pt idx="24">
                  <c:v>115.05</c:v>
                </c:pt>
                <c:pt idx="25">
                  <c:v>101.84</c:v>
                </c:pt>
                <c:pt idx="26">
                  <c:v>102.71</c:v>
                </c:pt>
                <c:pt idx="27">
                  <c:v>123.81</c:v>
                </c:pt>
                <c:pt idx="28">
                  <c:v>158.36</c:v>
                </c:pt>
              </c:numCache>
            </c:numRef>
          </c:val>
          <c:smooth val="0"/>
        </c:ser>
        <c:marker val="1"/>
        <c:axId val="7045910"/>
        <c:axId val="63413191"/>
      </c:lineChart>
      <c:cat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413191"/>
        <c:crosses val="autoZero"/>
        <c:auto val="1"/>
        <c:lblOffset val="100"/>
        <c:tickLblSkip val="1"/>
        <c:tickMarkSkip val="2"/>
        <c:noMultiLvlLbl val="0"/>
      </c:catAx>
      <c:valAx>
        <c:axId val="6341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045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3"/>
          <c:w val="0.917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November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6 - 7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65"/>
          <c:w val="0.92725"/>
          <c:h val="0.728"/>
        </c:manualLayout>
      </c:layout>
      <c:lineChart>
        <c:grouping val="standard"/>
        <c:varyColors val="0"/>
        <c:ser>
          <c:idx val="0"/>
          <c:order val="0"/>
          <c:tx>
            <c:v>Avg. November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Basis'!$L$86:$L$114</c:f>
              <c:numCache/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'Cash-Futures'!$L$146:$L$174</c:f>
              <c:numCache>
                <c:ptCount val="29"/>
                <c:pt idx="0">
                  <c:v>60.31</c:v>
                </c:pt>
                <c:pt idx="1">
                  <c:v>64.58</c:v>
                </c:pt>
                <c:pt idx="2">
                  <c:v>61.15</c:v>
                </c:pt>
                <c:pt idx="3">
                  <c:v>63.04</c:v>
                </c:pt>
                <c:pt idx="4">
                  <c:v>76.89</c:v>
                </c:pt>
                <c:pt idx="5">
                  <c:v>83.81</c:v>
                </c:pt>
                <c:pt idx="6">
                  <c:v>84.21</c:v>
                </c:pt>
                <c:pt idx="7">
                  <c:v>90.65</c:v>
                </c:pt>
                <c:pt idx="8">
                  <c:v>86.53</c:v>
                </c:pt>
                <c:pt idx="9">
                  <c:v>84.65</c:v>
                </c:pt>
                <c:pt idx="10">
                  <c:v>88.12</c:v>
                </c:pt>
                <c:pt idx="11">
                  <c:v>75.28</c:v>
                </c:pt>
                <c:pt idx="12">
                  <c:v>62.67</c:v>
                </c:pt>
                <c:pt idx="13">
                  <c:v>63.33</c:v>
                </c:pt>
                <c:pt idx="14">
                  <c:v>81</c:v>
                </c:pt>
                <c:pt idx="15">
                  <c:v>71.37</c:v>
                </c:pt>
                <c:pt idx="16">
                  <c:v>84.08</c:v>
                </c:pt>
                <c:pt idx="17">
                  <c:v>90.505</c:v>
                </c:pt>
                <c:pt idx="18">
                  <c:v>84.1025</c:v>
                </c:pt>
                <c:pt idx="19">
                  <c:v>82.4725</c:v>
                </c:pt>
                <c:pt idx="20">
                  <c:v>102.05725000000001</c:v>
                </c:pt>
                <c:pt idx="21">
                  <c:v>106.31125</c:v>
                </c:pt>
                <c:pt idx="22">
                  <c:v>119.11100000000002</c:v>
                </c:pt>
                <c:pt idx="23">
                  <c:v>100.59400000000001</c:v>
                </c:pt>
                <c:pt idx="24">
                  <c:v>105.89</c:v>
                </c:pt>
                <c:pt idx="25">
                  <c:v>94.1</c:v>
                </c:pt>
                <c:pt idx="26">
                  <c:v>94.01</c:v>
                </c:pt>
                <c:pt idx="27">
                  <c:v>114.26</c:v>
                </c:pt>
                <c:pt idx="28">
                  <c:v>148.26</c:v>
                </c:pt>
              </c:numCache>
            </c:numRef>
          </c:val>
          <c:smooth val="0"/>
        </c:ser>
        <c:marker val="1"/>
        <c:axId val="33847808"/>
        <c:axId val="36194817"/>
      </c:line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194817"/>
        <c:crosses val="autoZero"/>
        <c:auto val="1"/>
        <c:lblOffset val="100"/>
        <c:tickLblSkip val="1"/>
        <c:tickMarkSkip val="2"/>
        <c:noMultiLvlLbl val="0"/>
      </c:catAx>
      <c:valAx>
        <c:axId val="3619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847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3"/>
          <c:w val="0.917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October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4 - 5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7"/>
          <c:w val="0.92725"/>
          <c:h val="0.71625"/>
        </c:manualLayout>
      </c:layout>
      <c:lineChart>
        <c:grouping val="standard"/>
        <c:varyColors val="0"/>
        <c:ser>
          <c:idx val="0"/>
          <c:order val="0"/>
          <c:tx>
            <c:v>Avg. October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Basis'!$K$7:$K$35</c:f>
              <c:numCache/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'Cash-Futures'!$K$70:$K$98</c:f>
              <c:numCache>
                <c:ptCount val="29"/>
                <c:pt idx="0">
                  <c:v>62.61</c:v>
                </c:pt>
                <c:pt idx="1">
                  <c:v>67.18</c:v>
                </c:pt>
                <c:pt idx="2">
                  <c:v>66.42</c:v>
                </c:pt>
                <c:pt idx="3">
                  <c:v>69.17</c:v>
                </c:pt>
                <c:pt idx="4">
                  <c:v>79.42</c:v>
                </c:pt>
                <c:pt idx="5">
                  <c:v>94.78</c:v>
                </c:pt>
                <c:pt idx="6">
                  <c:v>91.28</c:v>
                </c:pt>
                <c:pt idx="7">
                  <c:v>98.74</c:v>
                </c:pt>
                <c:pt idx="8">
                  <c:v>98.49</c:v>
                </c:pt>
                <c:pt idx="9">
                  <c:v>93.16</c:v>
                </c:pt>
                <c:pt idx="10">
                  <c:v>99.61</c:v>
                </c:pt>
                <c:pt idx="11">
                  <c:v>81.89</c:v>
                </c:pt>
                <c:pt idx="12">
                  <c:v>69.01</c:v>
                </c:pt>
                <c:pt idx="13">
                  <c:v>64.74</c:v>
                </c:pt>
                <c:pt idx="14">
                  <c:v>92.21</c:v>
                </c:pt>
                <c:pt idx="15">
                  <c:v>81.22</c:v>
                </c:pt>
                <c:pt idx="16">
                  <c:v>97.53</c:v>
                </c:pt>
                <c:pt idx="17">
                  <c:v>107.6225</c:v>
                </c:pt>
                <c:pt idx="18">
                  <c:v>104.94200000000001</c:v>
                </c:pt>
                <c:pt idx="19">
                  <c:v>90.81800000000001</c:v>
                </c:pt>
                <c:pt idx="20">
                  <c:v>120.41100000000002</c:v>
                </c:pt>
                <c:pt idx="21">
                  <c:v>135.13833333333332</c:v>
                </c:pt>
                <c:pt idx="22">
                  <c:v>144.5675</c:v>
                </c:pt>
                <c:pt idx="23">
                  <c:v>134.72</c:v>
                </c:pt>
                <c:pt idx="24">
                  <c:v>129.85</c:v>
                </c:pt>
                <c:pt idx="25">
                  <c:v>111.09</c:v>
                </c:pt>
                <c:pt idx="26">
                  <c:v>110.43</c:v>
                </c:pt>
                <c:pt idx="27">
                  <c:v>137.06</c:v>
                </c:pt>
                <c:pt idx="28">
                  <c:v>170.07</c:v>
                </c:pt>
              </c:numCache>
            </c:numRef>
          </c:val>
          <c:smooth val="0"/>
        </c:ser>
        <c:marker val="1"/>
        <c:axId val="57317898"/>
        <c:axId val="46099035"/>
      </c:line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099035"/>
        <c:crosses val="autoZero"/>
        <c:auto val="1"/>
        <c:lblOffset val="100"/>
        <c:tickLblSkip val="1"/>
        <c:tickMarkSkip val="2"/>
        <c:noMultiLvlLbl val="0"/>
      </c:catAx>
      <c:valAx>
        <c:axId val="46099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317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3"/>
          <c:w val="0.917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November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4 - 5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7"/>
          <c:w val="0.92725"/>
          <c:h val="0.71775"/>
        </c:manualLayout>
      </c:layout>
      <c:lineChart>
        <c:grouping val="standard"/>
        <c:varyColors val="0"/>
        <c:ser>
          <c:idx val="0"/>
          <c:order val="0"/>
          <c:tx>
            <c:v>Avg. November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Basis'!$L$7:$L$35</c:f>
              <c:numCache/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'Cash-Futures'!$L$70:$L$98</c:f>
              <c:numCache>
                <c:ptCount val="29"/>
                <c:pt idx="0">
                  <c:v>66.12</c:v>
                </c:pt>
                <c:pt idx="1">
                  <c:v>67.77</c:v>
                </c:pt>
                <c:pt idx="2">
                  <c:v>68.36</c:v>
                </c:pt>
                <c:pt idx="3">
                  <c:v>68.26</c:v>
                </c:pt>
                <c:pt idx="4">
                  <c:v>86.97</c:v>
                </c:pt>
                <c:pt idx="5">
                  <c:v>96.61</c:v>
                </c:pt>
                <c:pt idx="6">
                  <c:v>93.04</c:v>
                </c:pt>
                <c:pt idx="7">
                  <c:v>102.2</c:v>
                </c:pt>
                <c:pt idx="8">
                  <c:v>97.58</c:v>
                </c:pt>
                <c:pt idx="9">
                  <c:v>94.67</c:v>
                </c:pt>
                <c:pt idx="10">
                  <c:v>100.94</c:v>
                </c:pt>
                <c:pt idx="11">
                  <c:v>83.81</c:v>
                </c:pt>
                <c:pt idx="12">
                  <c:v>69.12</c:v>
                </c:pt>
                <c:pt idx="13">
                  <c:v>66.91</c:v>
                </c:pt>
                <c:pt idx="14">
                  <c:v>91.25</c:v>
                </c:pt>
                <c:pt idx="15">
                  <c:v>84.71</c:v>
                </c:pt>
                <c:pt idx="16">
                  <c:v>97.83</c:v>
                </c:pt>
                <c:pt idx="17">
                  <c:v>108.434</c:v>
                </c:pt>
                <c:pt idx="18">
                  <c:v>99.9675</c:v>
                </c:pt>
                <c:pt idx="19">
                  <c:v>99.42375</c:v>
                </c:pt>
                <c:pt idx="20">
                  <c:v>121.76375</c:v>
                </c:pt>
                <c:pt idx="21">
                  <c:v>135.0775</c:v>
                </c:pt>
                <c:pt idx="22">
                  <c:v>151.001</c:v>
                </c:pt>
                <c:pt idx="23">
                  <c:v>127.18299999999999</c:v>
                </c:pt>
                <c:pt idx="24">
                  <c:v>128.48</c:v>
                </c:pt>
                <c:pt idx="25">
                  <c:v>115.21</c:v>
                </c:pt>
                <c:pt idx="26">
                  <c:v>114.13</c:v>
                </c:pt>
                <c:pt idx="27">
                  <c:v>140.93</c:v>
                </c:pt>
                <c:pt idx="28">
                  <c:v>176.27</c:v>
                </c:pt>
              </c:numCache>
            </c:numRef>
          </c:val>
          <c:smooth val="0"/>
        </c:ser>
        <c:marker val="1"/>
        <c:axId val="12238132"/>
        <c:axId val="43034325"/>
      </c:line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034325"/>
        <c:crosses val="autoZero"/>
        <c:auto val="1"/>
        <c:lblOffset val="100"/>
        <c:tickLblSkip val="1"/>
        <c:tickMarkSkip val="2"/>
        <c:noMultiLvlLbl val="0"/>
      </c:catAx>
      <c:valAx>
        <c:axId val="4303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2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3"/>
          <c:w val="0.917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Monthly Average </a:t>
            </a:r>
            <a:r>
              <a:rPr lang="en-US" cap="none" sz="1575" b="1" i="0" u="sng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Basis</a:t>
            </a: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4 - 5 Cwt Heifers, Billings
</a:t>
            </a: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Plus and Minus 2 Standard Deviations
</a:t>
            </a: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10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425"/>
          <c:w val="0.917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'heifer Basis'!$A$39</c:f>
              <c:strCache>
                <c:ptCount val="1"/>
                <c:pt idx="0">
                  <c:v>Average Basis (00-11)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'heifer Basis'!$B$6:$M$6</c:f>
              <c:strCache/>
            </c:strRef>
          </c:cat>
          <c:val>
            <c:numRef>
              <c:f>'heifer Basis'!$B$39:$M$39</c:f>
              <c:numCache/>
            </c:numRef>
          </c:val>
          <c:smooth val="0"/>
        </c:ser>
        <c:ser>
          <c:idx val="1"/>
          <c:order val="1"/>
          <c:tx>
            <c:strRef>
              <c:f>'heifer Basis'!$A$41</c:f>
              <c:strCache>
                <c:ptCount val="1"/>
                <c:pt idx="0">
                  <c:v>Plus 2 STD (00-11)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'heifer Basis'!$B$41:$M$41</c:f>
              <c:numCache/>
            </c:numRef>
          </c:val>
          <c:smooth val="0"/>
        </c:ser>
        <c:ser>
          <c:idx val="2"/>
          <c:order val="2"/>
          <c:tx>
            <c:strRef>
              <c:f>'heifer Basis'!$A$42</c:f>
              <c:strCache>
                <c:ptCount val="1"/>
                <c:pt idx="0">
                  <c:v>Minus 2 STD (00-11)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'heifer Basis'!$B$42:$M$42</c:f>
              <c:numCache/>
            </c:numRef>
          </c:val>
          <c:smooth val="0"/>
        </c:ser>
        <c:marker val="1"/>
        <c:axId val="51764606"/>
        <c:axId val="63228271"/>
      </c:line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 = Cash minus Futures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"/>
          <c:y val="0.9395"/>
          <c:w val="0.901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Monthly Average </a:t>
            </a:r>
            <a:r>
              <a:rPr lang="en-US" cap="none" sz="1600" b="1" i="0" u="sng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Basis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5 - 6 Cwt Heifers, Billings
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Plus and Minus 2 Standard Deviations
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78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275"/>
          <c:w val="0.871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'heifer Basis'!$A$80</c:f>
              <c:strCache>
                <c:ptCount val="1"/>
                <c:pt idx="0">
                  <c:v>Average Basis (00-11)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'heifer Basis'!$B$47:$M$47</c:f>
              <c:strCache/>
            </c:strRef>
          </c:cat>
          <c:val>
            <c:numRef>
              <c:f>'heifer Basis'!$B$80:$M$80</c:f>
              <c:numCache/>
            </c:numRef>
          </c:val>
          <c:smooth val="0"/>
        </c:ser>
        <c:ser>
          <c:idx val="1"/>
          <c:order val="1"/>
          <c:tx>
            <c:strRef>
              <c:f>'heifer Basis'!$A$82</c:f>
              <c:strCache>
                <c:ptCount val="1"/>
                <c:pt idx="0">
                  <c:v>Plus 2 STD (00-11)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'heifer Basis'!$B$82:$M$82</c:f>
              <c:numCache/>
            </c:numRef>
          </c:val>
          <c:smooth val="0"/>
        </c:ser>
        <c:ser>
          <c:idx val="2"/>
          <c:order val="2"/>
          <c:tx>
            <c:strRef>
              <c:f>'heifer Basis'!$A$83</c:f>
              <c:strCache>
                <c:ptCount val="1"/>
                <c:pt idx="0">
                  <c:v>Minus 2 STD (00-11)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'heifer Basis'!$B$83:$M$83</c:f>
              <c:numCache/>
            </c:numRef>
          </c:val>
          <c:smooth val="0"/>
        </c:ser>
        <c:marker val="1"/>
        <c:axId val="32183528"/>
        <c:axId val="21216297"/>
      </c:lin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 = Cash minus Futures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183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90175"/>
          <c:w val="0.882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Monthly Average </a:t>
            </a:r>
            <a:r>
              <a:rPr lang="en-US" cap="none" sz="1575" b="1" i="0" u="sng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Basis</a:t>
            </a: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6 - 7 Cwt Heifers, Billings
</a:t>
            </a: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Plus and Minus 2 Standard Deviations
</a:t>
            </a: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2975"/>
          <c:w val="0.881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'heifer Basis'!$A$121</c:f>
              <c:strCache>
                <c:ptCount val="1"/>
                <c:pt idx="0">
                  <c:v>Average Basis (00-11)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'heifer Basis'!$B$88:$M$88</c:f>
              <c:strCache/>
            </c:strRef>
          </c:cat>
          <c:val>
            <c:numRef>
              <c:f>'heifer Basis'!$B$121:$M$121</c:f>
              <c:numCache/>
            </c:numRef>
          </c:val>
          <c:smooth val="0"/>
        </c:ser>
        <c:ser>
          <c:idx val="1"/>
          <c:order val="1"/>
          <c:tx>
            <c:strRef>
              <c:f>'heifer Basis'!$A$123</c:f>
              <c:strCache>
                <c:ptCount val="1"/>
                <c:pt idx="0">
                  <c:v>Plus 2 STD (00-11)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'heifer Basis'!$B$123:$M$123</c:f>
              <c:numCache/>
            </c:numRef>
          </c:val>
          <c:smooth val="0"/>
        </c:ser>
        <c:ser>
          <c:idx val="2"/>
          <c:order val="2"/>
          <c:tx>
            <c:strRef>
              <c:f>'heifer Basis'!$A$124</c:f>
              <c:strCache>
                <c:ptCount val="1"/>
                <c:pt idx="0">
                  <c:v>Minus 2 STD (00-11)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'heifer Basis'!$B$124:$M$124</c:f>
              <c:numCache/>
            </c:numRef>
          </c:val>
          <c:smooth val="0"/>
        </c:ser>
        <c:marker val="1"/>
        <c:axId val="56728946"/>
        <c:axId val="40798467"/>
      </c:line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 = Cash minus Futures</a:t>
                </a:r>
              </a:p>
            </c:rich>
          </c:tx>
          <c:layout>
            <c:manualLayout>
              <c:xMode val="factor"/>
              <c:yMode val="factor"/>
              <c:x val="-0.02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728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5"/>
          <c:y val="0.9315"/>
          <c:w val="0.910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Average Monthly Basis, By Cwt </a:t>
            </a:r>
            <a:r>
              <a:rPr lang="en-US" cap="none" sz="2000" b="1" i="0" u="sng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Heifers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
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23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625"/>
          <c:w val="0.91175"/>
          <c:h val="0.73225"/>
        </c:manualLayout>
      </c:layout>
      <c:lineChart>
        <c:grouping val="standard"/>
        <c:varyColors val="0"/>
        <c:ser>
          <c:idx val="1"/>
          <c:order val="0"/>
          <c:tx>
            <c:v>Avg Basis 4 - 5 Cwt 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'heifer Basis'!$B$39:$M$39</c:f>
              <c:numCache/>
            </c:numRef>
          </c:val>
          <c:smooth val="0"/>
        </c:ser>
        <c:ser>
          <c:idx val="2"/>
          <c:order val="1"/>
          <c:tx>
            <c:v>Avg Basis 5 - 6 Cwt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'heifer Basis'!$B$80:$M$80</c:f>
              <c:numCache/>
            </c:numRef>
          </c:val>
          <c:smooth val="0"/>
        </c:ser>
        <c:ser>
          <c:idx val="3"/>
          <c:order val="2"/>
          <c:tx>
            <c:v>Avg. Basis 6 - 7 Cwt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'heifer Basis'!$B$121:$M$121</c:f>
              <c:numCache/>
            </c:numRef>
          </c:val>
          <c:smooth val="0"/>
        </c:ser>
        <c:marker val="1"/>
        <c:axId val="31641884"/>
        <c:axId val="16341501"/>
      </c:line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Basis, Dollars Per Cwt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641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89075"/>
          <c:w val="0.8632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Monthly Avg. Cash Price by Weight Group, </a:t>
            </a:r>
            <a:r>
              <a:rPr lang="en-US" cap="none" sz="1800" b="1" i="0" u="none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Heifers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79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05"/>
          <c:w val="0.9125"/>
          <c:h val="0.7995"/>
        </c:manualLayout>
      </c:layout>
      <c:lineChart>
        <c:grouping val="standard"/>
        <c:varyColors val="0"/>
        <c:ser>
          <c:idx val="0"/>
          <c:order val="0"/>
          <c:tx>
            <c:v>Avg. 4 - 5 Cwt.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'Cash-Futures'!$B$221:$M$221</c:f>
              <c:strCache/>
            </c:strRef>
          </c:cat>
          <c:val>
            <c:numRef>
              <c:f>'Cash-Futures'!$B$254:$M$254</c:f>
              <c:numCache/>
            </c:numRef>
          </c:val>
          <c:smooth val="0"/>
        </c:ser>
        <c:ser>
          <c:idx val="1"/>
          <c:order val="1"/>
          <c:tx>
            <c:v>Avg. 5 - 6 Cwt.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'Cash-Futures'!$B$292:$M$292</c:f>
              <c:numCache/>
            </c:numRef>
          </c:val>
          <c:smooth val="0"/>
        </c:ser>
        <c:ser>
          <c:idx val="2"/>
          <c:order val="2"/>
          <c:tx>
            <c:v>Avg. 6 - 7 Cwt.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'Cash-Futures'!$B$331:$M$331</c:f>
              <c:numCache/>
            </c:numRef>
          </c:val>
          <c:smooth val="0"/>
        </c:ser>
        <c:marker val="1"/>
        <c:axId val="53197778"/>
        <c:axId val="9017955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017955"/>
        <c:crossesAt val="65"/>
        <c:auto val="1"/>
        <c:lblOffset val="100"/>
        <c:tickLblSkip val="1"/>
        <c:noMultiLvlLbl val="0"/>
      </c:catAx>
      <c:valAx>
        <c:axId val="9017955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Price, Billings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197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9185"/>
          <c:w val="0.800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October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4 - 5 Cwt Heifers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63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6675"/>
          <c:w val="0.92925"/>
          <c:h val="0.686"/>
        </c:manualLayout>
      </c:layout>
      <c:lineChart>
        <c:grouping val="standard"/>
        <c:varyColors val="0"/>
        <c:ser>
          <c:idx val="0"/>
          <c:order val="0"/>
          <c:tx>
            <c:v>Avg. October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'heifer Basis'!$K$7:$K$35</c:f>
              <c:numCache/>
            </c:numRef>
          </c:val>
          <c:smooth val="0"/>
        </c:ser>
        <c:ser>
          <c:idx val="1"/>
          <c:order val="1"/>
          <c:tx>
            <c:v>Avg Cash Billings 4-5 Cwt Heifers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'Cash-Futures'!$K$222:$K$250</c:f>
              <c:numCache>
                <c:ptCount val="29"/>
                <c:pt idx="0">
                  <c:v>52.94</c:v>
                </c:pt>
                <c:pt idx="1">
                  <c:v>57.52</c:v>
                </c:pt>
                <c:pt idx="2">
                  <c:v>57.46</c:v>
                </c:pt>
                <c:pt idx="3">
                  <c:v>60.85</c:v>
                </c:pt>
                <c:pt idx="4">
                  <c:v>74.82</c:v>
                </c:pt>
                <c:pt idx="5">
                  <c:v>86.92</c:v>
                </c:pt>
                <c:pt idx="6">
                  <c:v>84.13</c:v>
                </c:pt>
                <c:pt idx="7">
                  <c:v>90.88</c:v>
                </c:pt>
                <c:pt idx="8">
                  <c:v>89.61</c:v>
                </c:pt>
                <c:pt idx="9">
                  <c:v>86.28</c:v>
                </c:pt>
                <c:pt idx="10">
                  <c:v>90.59</c:v>
                </c:pt>
                <c:pt idx="11">
                  <c:v>73.01</c:v>
                </c:pt>
                <c:pt idx="12">
                  <c:v>60.31</c:v>
                </c:pt>
                <c:pt idx="13">
                  <c:v>55.86</c:v>
                </c:pt>
                <c:pt idx="14">
                  <c:v>81.79</c:v>
                </c:pt>
                <c:pt idx="15">
                  <c:v>72.07</c:v>
                </c:pt>
                <c:pt idx="16">
                  <c:v>88.01</c:v>
                </c:pt>
                <c:pt idx="17">
                  <c:v>97.8975</c:v>
                </c:pt>
                <c:pt idx="18">
                  <c:v>92.255</c:v>
                </c:pt>
                <c:pt idx="19">
                  <c:v>80.44669999999999</c:v>
                </c:pt>
                <c:pt idx="20">
                  <c:v>108.157</c:v>
                </c:pt>
                <c:pt idx="21">
                  <c:v>125.24833333333333</c:v>
                </c:pt>
                <c:pt idx="22">
                  <c:v>132.20125</c:v>
                </c:pt>
                <c:pt idx="23">
                  <c:v>121.47875</c:v>
                </c:pt>
                <c:pt idx="24">
                  <c:v>113.34</c:v>
                </c:pt>
                <c:pt idx="25">
                  <c:v>93.75</c:v>
                </c:pt>
                <c:pt idx="26">
                  <c:v>97.38</c:v>
                </c:pt>
                <c:pt idx="27">
                  <c:v>121.71</c:v>
                </c:pt>
                <c:pt idx="28">
                  <c:v>150.25</c:v>
                </c:pt>
              </c:numCache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593175"/>
        <c:crosses val="autoZero"/>
        <c:auto val="1"/>
        <c:lblOffset val="100"/>
        <c:tickLblSkip val="1"/>
        <c:tickMarkSkip val="2"/>
        <c:noMultiLvlLbl val="0"/>
      </c:catAx>
      <c:valAx>
        <c:axId val="4859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85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5"/>
          <c:y val="0.90175"/>
          <c:w val="0.91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November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4 - 5 Cwt Heifers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63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6675"/>
          <c:w val="0.93025"/>
          <c:h val="0.712"/>
        </c:manualLayout>
      </c:layout>
      <c:lineChart>
        <c:grouping val="standard"/>
        <c:varyColors val="0"/>
        <c:ser>
          <c:idx val="0"/>
          <c:order val="0"/>
          <c:tx>
            <c:v>Avg. November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'heifer Basis'!$L$7:$L$35</c:f>
              <c:numCache/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'Cash-Futures'!$L$222:$L$250</c:f>
              <c:numCache>
                <c:ptCount val="29"/>
                <c:pt idx="0">
                  <c:v>55.51</c:v>
                </c:pt>
                <c:pt idx="1">
                  <c:v>57.44</c:v>
                </c:pt>
                <c:pt idx="2">
                  <c:v>57.78</c:v>
                </c:pt>
                <c:pt idx="3">
                  <c:v>60.15</c:v>
                </c:pt>
                <c:pt idx="4">
                  <c:v>82.93</c:v>
                </c:pt>
                <c:pt idx="5">
                  <c:v>84.76</c:v>
                </c:pt>
                <c:pt idx="6">
                  <c:v>84.95</c:v>
                </c:pt>
                <c:pt idx="7">
                  <c:v>95.07</c:v>
                </c:pt>
                <c:pt idx="8">
                  <c:v>89.44</c:v>
                </c:pt>
                <c:pt idx="9">
                  <c:v>85.72</c:v>
                </c:pt>
                <c:pt idx="10">
                  <c:v>90.02</c:v>
                </c:pt>
                <c:pt idx="11">
                  <c:v>73.78</c:v>
                </c:pt>
                <c:pt idx="12">
                  <c:v>59.5</c:v>
                </c:pt>
                <c:pt idx="13">
                  <c:v>57.93</c:v>
                </c:pt>
                <c:pt idx="14">
                  <c:v>81.57</c:v>
                </c:pt>
                <c:pt idx="15">
                  <c:v>73.77</c:v>
                </c:pt>
                <c:pt idx="16">
                  <c:v>88.54</c:v>
                </c:pt>
                <c:pt idx="17">
                  <c:v>96.934</c:v>
                </c:pt>
                <c:pt idx="18">
                  <c:v>89.89625</c:v>
                </c:pt>
                <c:pt idx="19">
                  <c:v>86.25875</c:v>
                </c:pt>
                <c:pt idx="20">
                  <c:v>106.2275</c:v>
                </c:pt>
                <c:pt idx="21">
                  <c:v>118.065</c:v>
                </c:pt>
                <c:pt idx="22">
                  <c:v>135.91799999999998</c:v>
                </c:pt>
                <c:pt idx="23">
                  <c:v>110.235</c:v>
                </c:pt>
                <c:pt idx="24">
                  <c:v>111.81</c:v>
                </c:pt>
                <c:pt idx="25">
                  <c:v>94.74</c:v>
                </c:pt>
                <c:pt idx="26">
                  <c:v>98.69</c:v>
                </c:pt>
                <c:pt idx="27">
                  <c:v>125.29</c:v>
                </c:pt>
                <c:pt idx="28">
                  <c:v>156.05</c:v>
                </c:pt>
              </c:numCache>
            </c:numRef>
          </c:val>
          <c:smooth val="0"/>
        </c:ser>
        <c:marker val="1"/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733073"/>
        <c:crosses val="autoZero"/>
        <c:auto val="1"/>
        <c:lblOffset val="100"/>
        <c:tickLblSkip val="1"/>
        <c:tickMarkSkip val="2"/>
        <c:noMultiLvlLbl val="0"/>
      </c:catAx>
      <c:valAx>
        <c:axId val="4373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85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5"/>
          <c:y val="0.90175"/>
          <c:w val="0.91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October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5 - 6 Cwt Heifers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63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6725"/>
          <c:w val="0.92925"/>
          <c:h val="0.7255"/>
        </c:manualLayout>
      </c:layout>
      <c:lineChart>
        <c:grouping val="standard"/>
        <c:varyColors val="0"/>
        <c:ser>
          <c:idx val="0"/>
          <c:order val="0"/>
          <c:tx>
            <c:v>Avg. October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'heifer Basis'!$K$48:$K$76</c:f>
              <c:numCache/>
            </c:numRef>
          </c:val>
          <c:smooth val="0"/>
        </c:ser>
        <c:ser>
          <c:idx val="1"/>
          <c:order val="1"/>
          <c:tx>
            <c:v>Avg Cash Billings 5-6 Cwt Heifers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'Cash-Futures'!$K$260:$K$288</c:f>
              <c:numCache>
                <c:ptCount val="29"/>
                <c:pt idx="0">
                  <c:v>52.08</c:v>
                </c:pt>
                <c:pt idx="1">
                  <c:v>56.66</c:v>
                </c:pt>
                <c:pt idx="2">
                  <c:v>56.16</c:v>
                </c:pt>
                <c:pt idx="3">
                  <c:v>58.24</c:v>
                </c:pt>
                <c:pt idx="4">
                  <c:v>70.79</c:v>
                </c:pt>
                <c:pt idx="5">
                  <c:v>84.05</c:v>
                </c:pt>
                <c:pt idx="6">
                  <c:v>81.28</c:v>
                </c:pt>
                <c:pt idx="7">
                  <c:v>87.82</c:v>
                </c:pt>
                <c:pt idx="8">
                  <c:v>87.7</c:v>
                </c:pt>
                <c:pt idx="9">
                  <c:v>83.51</c:v>
                </c:pt>
                <c:pt idx="10">
                  <c:v>87.59</c:v>
                </c:pt>
                <c:pt idx="11">
                  <c:v>71.05</c:v>
                </c:pt>
                <c:pt idx="12">
                  <c:v>58.92</c:v>
                </c:pt>
                <c:pt idx="13">
                  <c:v>56.9</c:v>
                </c:pt>
                <c:pt idx="14">
                  <c:v>80.46</c:v>
                </c:pt>
                <c:pt idx="15">
                  <c:v>67.95</c:v>
                </c:pt>
                <c:pt idx="16">
                  <c:v>84.19</c:v>
                </c:pt>
                <c:pt idx="17">
                  <c:v>93.02375</c:v>
                </c:pt>
                <c:pt idx="18">
                  <c:v>86.68800000000002</c:v>
                </c:pt>
                <c:pt idx="19">
                  <c:v>76.16900000000001</c:v>
                </c:pt>
                <c:pt idx="20">
                  <c:v>101.614</c:v>
                </c:pt>
                <c:pt idx="21">
                  <c:v>111.115</c:v>
                </c:pt>
                <c:pt idx="22">
                  <c:v>118.00375</c:v>
                </c:pt>
                <c:pt idx="23">
                  <c:v>108.80375</c:v>
                </c:pt>
                <c:pt idx="24">
                  <c:v>105.69</c:v>
                </c:pt>
                <c:pt idx="25">
                  <c:v>89.16</c:v>
                </c:pt>
                <c:pt idx="26">
                  <c:v>88.24</c:v>
                </c:pt>
                <c:pt idx="27">
                  <c:v>111.36</c:v>
                </c:pt>
                <c:pt idx="28">
                  <c:v>137.01</c:v>
                </c:pt>
              </c:numCache>
            </c:numRef>
          </c:val>
          <c:smooth val="0"/>
        </c:ser>
        <c:marker val="1"/>
        <c:axId val="58053338"/>
        <c:axId val="52717995"/>
      </c:line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717995"/>
        <c:crosses val="autoZero"/>
        <c:auto val="1"/>
        <c:lblOffset val="100"/>
        <c:tickLblSkip val="1"/>
        <c:tickMarkSkip val="2"/>
        <c:noMultiLvlLbl val="0"/>
      </c:catAx>
      <c:valAx>
        <c:axId val="52717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053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5"/>
          <c:y val="0.90175"/>
          <c:w val="0.91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November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5 - 6 Cwt Heifers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617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66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v>Avg November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'heifer Basis'!$L$48:$L$76</c:f>
              <c:numCache/>
            </c:numRef>
          </c:val>
          <c:smooth val="0"/>
        </c:ser>
        <c:ser>
          <c:idx val="1"/>
          <c:order val="1"/>
          <c:tx>
            <c:v>Avg Cash Billings 5-6 Cwt Heifers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'Cash-Futures'!$L$260:$L$288</c:f>
              <c:numCache>
                <c:ptCount val="29"/>
                <c:pt idx="0">
                  <c:v>54.21</c:v>
                </c:pt>
                <c:pt idx="1">
                  <c:v>56.96</c:v>
                </c:pt>
                <c:pt idx="2">
                  <c:v>56.32</c:v>
                </c:pt>
                <c:pt idx="3">
                  <c:v>59.06</c:v>
                </c:pt>
                <c:pt idx="4">
                  <c:v>78.42</c:v>
                </c:pt>
                <c:pt idx="5">
                  <c:v>81.89</c:v>
                </c:pt>
                <c:pt idx="6">
                  <c:v>82.94</c:v>
                </c:pt>
                <c:pt idx="7">
                  <c:v>90.5</c:v>
                </c:pt>
                <c:pt idx="8">
                  <c:v>86.24</c:v>
                </c:pt>
                <c:pt idx="9">
                  <c:v>83.44</c:v>
                </c:pt>
                <c:pt idx="10">
                  <c:v>86.4</c:v>
                </c:pt>
                <c:pt idx="11">
                  <c:v>72.19</c:v>
                </c:pt>
                <c:pt idx="12">
                  <c:v>57.69</c:v>
                </c:pt>
                <c:pt idx="13">
                  <c:v>57.77</c:v>
                </c:pt>
                <c:pt idx="14">
                  <c:v>78.29</c:v>
                </c:pt>
                <c:pt idx="15">
                  <c:v>69.29</c:v>
                </c:pt>
                <c:pt idx="16">
                  <c:v>85.46</c:v>
                </c:pt>
                <c:pt idx="17">
                  <c:v>90.395</c:v>
                </c:pt>
                <c:pt idx="18">
                  <c:v>82.715</c:v>
                </c:pt>
                <c:pt idx="19">
                  <c:v>80.16375</c:v>
                </c:pt>
                <c:pt idx="20">
                  <c:v>99.15125</c:v>
                </c:pt>
                <c:pt idx="21">
                  <c:v>107.22125</c:v>
                </c:pt>
                <c:pt idx="22">
                  <c:v>123.556</c:v>
                </c:pt>
                <c:pt idx="23">
                  <c:v>96.53299999999999</c:v>
                </c:pt>
                <c:pt idx="24">
                  <c:v>104.13</c:v>
                </c:pt>
                <c:pt idx="25">
                  <c:v>87.86</c:v>
                </c:pt>
                <c:pt idx="26">
                  <c:v>89.22</c:v>
                </c:pt>
                <c:pt idx="27">
                  <c:v>113.42</c:v>
                </c:pt>
                <c:pt idx="28">
                  <c:v>142.95</c:v>
                </c:pt>
              </c:numCache>
            </c:numRef>
          </c:val>
          <c:smooth val="0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299173"/>
        <c:crosses val="autoZero"/>
        <c:auto val="1"/>
        <c:lblOffset val="100"/>
        <c:tickLblSkip val="1"/>
        <c:tickMarkSkip val="2"/>
        <c:noMultiLvlLbl val="0"/>
      </c:catAx>
      <c:valAx>
        <c:axId val="4229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99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5"/>
          <c:y val="0.90175"/>
          <c:w val="0.919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October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6 - 7 Cwt Heifers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63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6725"/>
          <c:w val="0.92925"/>
          <c:h val="0.71825"/>
        </c:manualLayout>
      </c:layout>
      <c:lineChart>
        <c:grouping val="standard"/>
        <c:varyColors val="0"/>
        <c:ser>
          <c:idx val="0"/>
          <c:order val="0"/>
          <c:tx>
            <c:v>Avg October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'heifer Basis'!$K$89:$K$117</c:f>
              <c:numCache/>
            </c:numRef>
          </c:val>
          <c:smooth val="0"/>
        </c:ser>
        <c:ser>
          <c:idx val="1"/>
          <c:order val="1"/>
          <c:tx>
            <c:v>Avg Cash Billings 6-7 Cwt Heifers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'Cash-Futures'!$K$299:$K$327</c:f>
              <c:numCache>
                <c:ptCount val="29"/>
                <c:pt idx="0">
                  <c:v>51.5</c:v>
                </c:pt>
                <c:pt idx="1">
                  <c:v>56</c:v>
                </c:pt>
                <c:pt idx="2">
                  <c:v>55.26</c:v>
                </c:pt>
                <c:pt idx="3">
                  <c:v>56.22</c:v>
                </c:pt>
                <c:pt idx="4">
                  <c:v>71.11</c:v>
                </c:pt>
                <c:pt idx="5">
                  <c:v>78.52</c:v>
                </c:pt>
                <c:pt idx="6">
                  <c:v>77.98</c:v>
                </c:pt>
                <c:pt idx="7">
                  <c:v>83.52</c:v>
                </c:pt>
                <c:pt idx="8">
                  <c:v>81.97</c:v>
                </c:pt>
                <c:pt idx="9">
                  <c:v>80.28</c:v>
                </c:pt>
                <c:pt idx="10">
                  <c:v>82.09</c:v>
                </c:pt>
                <c:pt idx="11">
                  <c:v>68.26</c:v>
                </c:pt>
                <c:pt idx="12">
                  <c:v>60.52</c:v>
                </c:pt>
                <c:pt idx="13">
                  <c:v>58.21</c:v>
                </c:pt>
                <c:pt idx="14">
                  <c:v>75.85</c:v>
                </c:pt>
                <c:pt idx="15">
                  <c:v>65.67</c:v>
                </c:pt>
                <c:pt idx="16">
                  <c:v>81.18</c:v>
                </c:pt>
                <c:pt idx="17">
                  <c:v>85.39083333333333</c:v>
                </c:pt>
                <c:pt idx="18">
                  <c:v>85.689</c:v>
                </c:pt>
                <c:pt idx="19">
                  <c:v>76.465</c:v>
                </c:pt>
                <c:pt idx="20">
                  <c:v>97.96600000000001</c:v>
                </c:pt>
                <c:pt idx="21">
                  <c:v>107.26</c:v>
                </c:pt>
                <c:pt idx="22">
                  <c:v>112.65625</c:v>
                </c:pt>
                <c:pt idx="23">
                  <c:v>100.08625</c:v>
                </c:pt>
                <c:pt idx="24">
                  <c:v>102.53</c:v>
                </c:pt>
                <c:pt idx="25">
                  <c:v>85.86</c:v>
                </c:pt>
                <c:pt idx="26">
                  <c:v>85.8</c:v>
                </c:pt>
                <c:pt idx="27">
                  <c:v>103.83</c:v>
                </c:pt>
                <c:pt idx="28">
                  <c:v>129.97</c:v>
                </c:pt>
              </c:numCache>
            </c:numRef>
          </c:val>
          <c:smooth val="0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80959"/>
        <c:crosses val="autoZero"/>
        <c:auto val="1"/>
        <c:lblOffset val="100"/>
        <c:tickLblSkip val="1"/>
        <c:tickMarkSkip val="2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148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5"/>
          <c:y val="0.9035"/>
          <c:w val="0.91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November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6 - 7 Cwt Heifers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63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655"/>
          <c:w val="0.93025"/>
          <c:h val="0.717"/>
        </c:manualLayout>
      </c:layout>
      <c:lineChart>
        <c:grouping val="standard"/>
        <c:varyColors val="0"/>
        <c:ser>
          <c:idx val="0"/>
          <c:order val="0"/>
          <c:tx>
            <c:v>Avg. November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'heifer Basis'!$L$89:$L$117</c:f>
              <c:numCache/>
            </c:numRef>
          </c:val>
          <c:smooth val="0"/>
        </c:ser>
        <c:ser>
          <c:idx val="1"/>
          <c:order val="1"/>
          <c:tx>
            <c:v>Avg Cash Billings 6-7 Cwt Heifers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'Cash-Futures'!$L$299:$L$327</c:f>
              <c:numCache>
                <c:ptCount val="29"/>
                <c:pt idx="0">
                  <c:v>53.01</c:v>
                </c:pt>
                <c:pt idx="1">
                  <c:v>56.44</c:v>
                </c:pt>
                <c:pt idx="2">
                  <c:v>55.13</c:v>
                </c:pt>
                <c:pt idx="3">
                  <c:v>56.29</c:v>
                </c:pt>
                <c:pt idx="4">
                  <c:v>71.42</c:v>
                </c:pt>
                <c:pt idx="5">
                  <c:v>78.43</c:v>
                </c:pt>
                <c:pt idx="6">
                  <c:v>78.67</c:v>
                </c:pt>
                <c:pt idx="7">
                  <c:v>85.04</c:v>
                </c:pt>
                <c:pt idx="8">
                  <c:v>83.17</c:v>
                </c:pt>
                <c:pt idx="9">
                  <c:v>80.61</c:v>
                </c:pt>
                <c:pt idx="10">
                  <c:v>81.36</c:v>
                </c:pt>
                <c:pt idx="11">
                  <c:v>69.87</c:v>
                </c:pt>
                <c:pt idx="12">
                  <c:v>58.18</c:v>
                </c:pt>
                <c:pt idx="13">
                  <c:v>57.12</c:v>
                </c:pt>
                <c:pt idx="14">
                  <c:v>73.94</c:v>
                </c:pt>
                <c:pt idx="15">
                  <c:v>66.78</c:v>
                </c:pt>
                <c:pt idx="16">
                  <c:v>81.25</c:v>
                </c:pt>
                <c:pt idx="17">
                  <c:v>84.65199999999999</c:v>
                </c:pt>
                <c:pt idx="18">
                  <c:v>79.87375</c:v>
                </c:pt>
                <c:pt idx="19">
                  <c:v>76.87375</c:v>
                </c:pt>
                <c:pt idx="20">
                  <c:v>94.81</c:v>
                </c:pt>
                <c:pt idx="21">
                  <c:v>99.18125</c:v>
                </c:pt>
                <c:pt idx="22">
                  <c:v>113.008</c:v>
                </c:pt>
                <c:pt idx="23">
                  <c:v>90.00899999999999</c:v>
                </c:pt>
                <c:pt idx="24">
                  <c:v>99.73</c:v>
                </c:pt>
                <c:pt idx="25">
                  <c:v>84.21</c:v>
                </c:pt>
                <c:pt idx="26">
                  <c:v>84.76</c:v>
                </c:pt>
                <c:pt idx="27">
                  <c:v>106.54</c:v>
                </c:pt>
                <c:pt idx="28">
                  <c:v>132.6</c:v>
                </c:pt>
              </c:numCache>
            </c:numRef>
          </c:val>
          <c:smooth val="0"/>
        </c:ser>
        <c:marker val="1"/>
        <c:axId val="33128632"/>
        <c:axId val="29722233"/>
      </c:line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722233"/>
        <c:crosses val="autoZero"/>
        <c:auto val="1"/>
        <c:lblOffset val="100"/>
        <c:tickLblSkip val="1"/>
        <c:tickMarkSkip val="2"/>
        <c:noMultiLvlLbl val="0"/>
      </c:catAx>
      <c:valAx>
        <c:axId val="29722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128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5"/>
          <c:y val="0.90325"/>
          <c:w val="0.917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June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5 - 6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45"/>
          <c:w val="0.92725"/>
          <c:h val="0.734"/>
        </c:manualLayout>
      </c:layout>
      <c:lineChart>
        <c:grouping val="standard"/>
        <c:varyColors val="0"/>
        <c:ser>
          <c:idx val="0"/>
          <c:order val="0"/>
          <c:tx>
            <c:v>Avg. October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'Steer Basis'!$K$46:$K$74</c:f>
              <c:numCache>
                <c:ptCount val="29"/>
                <c:pt idx="0">
                  <c:v>0.3299999999999983</c:v>
                </c:pt>
                <c:pt idx="1">
                  <c:v>-0.5699999999999932</c:v>
                </c:pt>
                <c:pt idx="2">
                  <c:v>-0.8799999999999955</c:v>
                </c:pt>
                <c:pt idx="3">
                  <c:v>4.490000000000002</c:v>
                </c:pt>
                <c:pt idx="4">
                  <c:v>0.7900000000000063</c:v>
                </c:pt>
                <c:pt idx="5">
                  <c:v>8.370000000000005</c:v>
                </c:pt>
                <c:pt idx="6">
                  <c:v>4.359999999999999</c:v>
                </c:pt>
                <c:pt idx="7">
                  <c:v>6.589999999999989</c:v>
                </c:pt>
                <c:pt idx="8">
                  <c:v>7.409999999999997</c:v>
                </c:pt>
                <c:pt idx="9">
                  <c:v>5.150000000000006</c:v>
                </c:pt>
                <c:pt idx="10">
                  <c:v>8.569999999999993</c:v>
                </c:pt>
                <c:pt idx="11">
                  <c:v>5.279999999999987</c:v>
                </c:pt>
                <c:pt idx="12">
                  <c:v>-0.10999999999999943</c:v>
                </c:pt>
                <c:pt idx="13">
                  <c:v>0.5100000000000051</c:v>
                </c:pt>
                <c:pt idx="14">
                  <c:v>9.896521739130435</c:v>
                </c:pt>
                <c:pt idx="15">
                  <c:v>4.700000000000003</c:v>
                </c:pt>
                <c:pt idx="16">
                  <c:v>7.990952380952379</c:v>
                </c:pt>
                <c:pt idx="17">
                  <c:v>10.158749999999998</c:v>
                </c:pt>
                <c:pt idx="18">
                  <c:v>6.560000000000002</c:v>
                </c:pt>
                <c:pt idx="19">
                  <c:v>1.9410000000000025</c:v>
                </c:pt>
                <c:pt idx="20">
                  <c:v>1.5669999999999789</c:v>
                </c:pt>
                <c:pt idx="21">
                  <c:v>7.026666666666671</c:v>
                </c:pt>
                <c:pt idx="22">
                  <c:v>9.018809523809551</c:v>
                </c:pt>
                <c:pt idx="23">
                  <c:v>10.142500000000013</c:v>
                </c:pt>
                <c:pt idx="24">
                  <c:v>3.1199999999999903</c:v>
                </c:pt>
                <c:pt idx="25">
                  <c:v>1.0800000000000125</c:v>
                </c:pt>
                <c:pt idx="26">
                  <c:v>5.219999999999999</c:v>
                </c:pt>
                <c:pt idx="27">
                  <c:v>11.094523664202</c:v>
                </c:pt>
                <c:pt idx="28">
                  <c:v>9.989523518880219</c:v>
                </c:pt>
              </c:numCache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'Cash-Futures'!$K$108:$K$136</c:f>
              <c:numCache>
                <c:ptCount val="29"/>
                <c:pt idx="0">
                  <c:v>60.18</c:v>
                </c:pt>
                <c:pt idx="1">
                  <c:v>65.67</c:v>
                </c:pt>
                <c:pt idx="2">
                  <c:v>64.01</c:v>
                </c:pt>
                <c:pt idx="3">
                  <c:v>65.73</c:v>
                </c:pt>
                <c:pt idx="4">
                  <c:v>77.11</c:v>
                </c:pt>
                <c:pt idx="5">
                  <c:v>90.33</c:v>
                </c:pt>
                <c:pt idx="6">
                  <c:v>87.3</c:v>
                </c:pt>
                <c:pt idx="7">
                  <c:v>94.02</c:v>
                </c:pt>
                <c:pt idx="8">
                  <c:v>93.05</c:v>
                </c:pt>
                <c:pt idx="9">
                  <c:v>89.18</c:v>
                </c:pt>
                <c:pt idx="10">
                  <c:v>93.71</c:v>
                </c:pt>
                <c:pt idx="11">
                  <c:v>77.96</c:v>
                </c:pt>
                <c:pt idx="12">
                  <c:v>65.22</c:v>
                </c:pt>
                <c:pt idx="13">
                  <c:v>63.63</c:v>
                </c:pt>
                <c:pt idx="14">
                  <c:v>87.24</c:v>
                </c:pt>
                <c:pt idx="15">
                  <c:v>74.5</c:v>
                </c:pt>
                <c:pt idx="16">
                  <c:v>88.82</c:v>
                </c:pt>
                <c:pt idx="17">
                  <c:v>97.28875</c:v>
                </c:pt>
                <c:pt idx="18">
                  <c:v>94.33</c:v>
                </c:pt>
                <c:pt idx="19">
                  <c:v>83.021</c:v>
                </c:pt>
                <c:pt idx="20">
                  <c:v>106.18699999999998</c:v>
                </c:pt>
                <c:pt idx="21">
                  <c:v>120.22666666666667</c:v>
                </c:pt>
                <c:pt idx="22">
                  <c:v>126.12</c:v>
                </c:pt>
                <c:pt idx="23">
                  <c:v>118.4925</c:v>
                </c:pt>
                <c:pt idx="24">
                  <c:v>115.55</c:v>
                </c:pt>
                <c:pt idx="25">
                  <c:v>99.04</c:v>
                </c:pt>
                <c:pt idx="26">
                  <c:v>99.19</c:v>
                </c:pt>
                <c:pt idx="27">
                  <c:v>120.71</c:v>
                </c:pt>
                <c:pt idx="28">
                  <c:v>149.53</c:v>
                </c:pt>
              </c:numCache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690643"/>
        <c:crosses val="autoZero"/>
        <c:auto val="1"/>
        <c:lblOffset val="100"/>
        <c:tickLblSkip val="1"/>
        <c:tickMarkSkip val="2"/>
        <c:noMultiLvlLbl val="0"/>
      </c:catAx>
      <c:valAx>
        <c:axId val="5869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173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325"/>
          <c:w val="0.917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June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5 - 6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92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6375"/>
          <c:w val="0.92725"/>
          <c:h val="0.7435"/>
        </c:manualLayout>
      </c:layout>
      <c:lineChart>
        <c:grouping val="standard"/>
        <c:varyColors val="0"/>
        <c:ser>
          <c:idx val="0"/>
          <c:order val="0"/>
          <c:tx>
            <c:v>Avg November Basis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'Steer Basis'!$L$46:$L$74</c:f>
              <c:numCache>
                <c:ptCount val="29"/>
                <c:pt idx="0">
                  <c:v>0.12000000000000455</c:v>
                </c:pt>
                <c:pt idx="1">
                  <c:v>-3.0900000000000034</c:v>
                </c:pt>
                <c:pt idx="2">
                  <c:v>-0.9200000000000017</c:v>
                </c:pt>
                <c:pt idx="3">
                  <c:v>4.169999999999995</c:v>
                </c:pt>
                <c:pt idx="4">
                  <c:v>8.280000000000001</c:v>
                </c:pt>
                <c:pt idx="5">
                  <c:v>5.579999999999998</c:v>
                </c:pt>
                <c:pt idx="6">
                  <c:v>4.97999999999999</c:v>
                </c:pt>
                <c:pt idx="7">
                  <c:v>8.680000000000007</c:v>
                </c:pt>
                <c:pt idx="8">
                  <c:v>7.47999999999999</c:v>
                </c:pt>
                <c:pt idx="9">
                  <c:v>5.569999999999993</c:v>
                </c:pt>
                <c:pt idx="10">
                  <c:v>9.700000000000003</c:v>
                </c:pt>
                <c:pt idx="11">
                  <c:v>4.3500000000000085</c:v>
                </c:pt>
                <c:pt idx="12">
                  <c:v>-1.3199999999999932</c:v>
                </c:pt>
                <c:pt idx="13">
                  <c:v>-0.7000000000000028</c:v>
                </c:pt>
                <c:pt idx="14">
                  <c:v>6.510526315789463</c:v>
                </c:pt>
                <c:pt idx="15">
                  <c:v>5.491500000000002</c:v>
                </c:pt>
                <c:pt idx="16">
                  <c:v>7.799999999999997</c:v>
                </c:pt>
                <c:pt idx="17">
                  <c:v>7.868000000000009</c:v>
                </c:pt>
                <c:pt idx="18">
                  <c:v>5.0249999999999915</c:v>
                </c:pt>
                <c:pt idx="19">
                  <c:v>3.8999999999999915</c:v>
                </c:pt>
                <c:pt idx="20">
                  <c:v>4.825000000000003</c:v>
                </c:pt>
                <c:pt idx="21">
                  <c:v>10.675000000000011</c:v>
                </c:pt>
                <c:pt idx="22">
                  <c:v>15.411666666666704</c:v>
                </c:pt>
                <c:pt idx="23">
                  <c:v>10.99799999999999</c:v>
                </c:pt>
                <c:pt idx="24">
                  <c:v>6.069999999999993</c:v>
                </c:pt>
                <c:pt idx="25">
                  <c:v>5.799999999999997</c:v>
                </c:pt>
                <c:pt idx="26">
                  <c:v>9.073750076293933</c:v>
                </c:pt>
                <c:pt idx="27">
                  <c:v>9.956428062802274</c:v>
                </c:pt>
                <c:pt idx="28">
                  <c:v>14.631429152715782</c:v>
                </c:pt>
              </c:numCache>
            </c:numRef>
          </c:val>
          <c:smooth val="0"/>
        </c:ser>
        <c:ser>
          <c:idx val="1"/>
          <c:order val="1"/>
          <c:tx>
            <c:v>Avg. Cash Billings 5-6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>
                <c:ptCount val="2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</c:numCache>
            </c:numRef>
          </c:cat>
          <c:val>
            <c:numRef>
              <c:f>'Cash-Futures'!$L$108:$L$136</c:f>
              <c:numCache>
                <c:ptCount val="29"/>
                <c:pt idx="0">
                  <c:v>63.42</c:v>
                </c:pt>
                <c:pt idx="1">
                  <c:v>65.72</c:v>
                </c:pt>
                <c:pt idx="2">
                  <c:v>64.12</c:v>
                </c:pt>
                <c:pt idx="3">
                  <c:v>66.71</c:v>
                </c:pt>
                <c:pt idx="4">
                  <c:v>82.7</c:v>
                </c:pt>
                <c:pt idx="5">
                  <c:v>87.36</c:v>
                </c:pt>
                <c:pt idx="6">
                  <c:v>88.24</c:v>
                </c:pt>
                <c:pt idx="7">
                  <c:v>96.51</c:v>
                </c:pt>
                <c:pt idx="8">
                  <c:v>91.07</c:v>
                </c:pt>
                <c:pt idx="9">
                  <c:v>89.61</c:v>
                </c:pt>
                <c:pt idx="10">
                  <c:v>93.42</c:v>
                </c:pt>
                <c:pt idx="11">
                  <c:v>78.62</c:v>
                </c:pt>
                <c:pt idx="12">
                  <c:v>63.84</c:v>
                </c:pt>
                <c:pt idx="13">
                  <c:v>64.41</c:v>
                </c:pt>
                <c:pt idx="14">
                  <c:v>84.63</c:v>
                </c:pt>
                <c:pt idx="15">
                  <c:v>75.62</c:v>
                </c:pt>
                <c:pt idx="16">
                  <c:v>90.38</c:v>
                </c:pt>
                <c:pt idx="17">
                  <c:v>96.58800000000001</c:v>
                </c:pt>
                <c:pt idx="18">
                  <c:v>89.535</c:v>
                </c:pt>
                <c:pt idx="19">
                  <c:v>87.21</c:v>
                </c:pt>
                <c:pt idx="20">
                  <c:v>106.555</c:v>
                </c:pt>
                <c:pt idx="21">
                  <c:v>116.135</c:v>
                </c:pt>
                <c:pt idx="22">
                  <c:v>130.96</c:v>
                </c:pt>
                <c:pt idx="23">
                  <c:v>110.05799999999999</c:v>
                </c:pt>
                <c:pt idx="24">
                  <c:v>115.05</c:v>
                </c:pt>
                <c:pt idx="25">
                  <c:v>101.84</c:v>
                </c:pt>
                <c:pt idx="26">
                  <c:v>102.71</c:v>
                </c:pt>
                <c:pt idx="27">
                  <c:v>123.81</c:v>
                </c:pt>
                <c:pt idx="28">
                  <c:v>158.36</c:v>
                </c:pt>
              </c:numCache>
            </c:numRef>
          </c:val>
          <c:smooth val="0"/>
        </c:ser>
        <c:marker val="1"/>
        <c:axId val="58453740"/>
        <c:axId val="56321613"/>
      </c:line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321613"/>
        <c:crosses val="autoZero"/>
        <c:auto val="1"/>
        <c:lblOffset val="100"/>
        <c:tickLblSkip val="1"/>
        <c:tickMarkSkip val="2"/>
        <c:noMultiLvlLbl val="0"/>
      </c:catAx>
      <c:valAx>
        <c:axId val="5632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453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275"/>
          <c:w val="0.917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Average Monthly </a:t>
            </a:r>
            <a:r>
              <a:rPr lang="en-US" cap="none" sz="1800" b="1" i="0" u="sng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Basis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4 - 5 Cwt Steers, Billings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Plus and Minus 2 Standard Deviations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6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"/>
          <c:w val="0.9157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Basis'!$A$39</c:f>
              <c:strCache>
                <c:ptCount val="1"/>
                <c:pt idx="0">
                  <c:v>Average Basis (00-11)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'Steer Basis'!$B$6:$M$6</c:f>
              <c:strCache/>
            </c:strRef>
          </c:cat>
          <c:val>
            <c:numRef>
              <c:f>'Steer Basis'!$B$39:$M$39</c:f>
              <c:numCache/>
            </c:numRef>
          </c:val>
          <c:smooth val="0"/>
        </c:ser>
        <c:ser>
          <c:idx val="1"/>
          <c:order val="1"/>
          <c:tx>
            <c:strRef>
              <c:f>'Steer Basis'!$A$41</c:f>
              <c:strCache>
                <c:ptCount val="1"/>
                <c:pt idx="0">
                  <c:v>Plus 2 STD (00-11)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'Steer Basis'!$B$6:$M$6</c:f>
              <c:strCache/>
            </c:strRef>
          </c:cat>
          <c:val>
            <c:numRef>
              <c:f>'Steer Basis'!$B$41:$M$41</c:f>
              <c:numCache/>
            </c:numRef>
          </c:val>
          <c:smooth val="0"/>
        </c:ser>
        <c:ser>
          <c:idx val="2"/>
          <c:order val="2"/>
          <c:tx>
            <c:strRef>
              <c:f>'Steer Basis'!$A$42</c:f>
              <c:strCache>
                <c:ptCount val="1"/>
                <c:pt idx="0">
                  <c:v>Minus 2 STD (00-11)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'Steer Basis'!$B$6:$M$6</c:f>
              <c:strCache/>
            </c:strRef>
          </c:cat>
          <c:val>
            <c:numRef>
              <c:f>'Steer Basis'!$B$42:$M$42</c:f>
              <c:numCache/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 = Cash minus Futures</a:t>
                </a:r>
              </a:p>
            </c:rich>
          </c:tx>
          <c:layout>
            <c:manualLayout>
              <c:xMode val="factor"/>
              <c:yMode val="factor"/>
              <c:x val="-0.019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052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535"/>
          <c:y val="0.9205"/>
          <c:w val="0.897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Average Monthly </a:t>
            </a:r>
            <a:r>
              <a:rPr lang="en-US" cap="none" sz="1800" b="1" i="0" u="sng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Basis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5 - 6 Cwt Steers, Billings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Plus and Minus 2 Standard Deviations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3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845"/>
          <c:w val="0.917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Basis'!$A$78</c:f>
              <c:strCache>
                <c:ptCount val="1"/>
                <c:pt idx="0">
                  <c:v>Average Basis (00-11)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'Steer Basis'!$B$45:$M$45</c:f>
              <c:strCache/>
            </c:strRef>
          </c:cat>
          <c:val>
            <c:numRef>
              <c:f>'Steer Basis'!$B$78:$M$78</c:f>
              <c:numCache/>
            </c:numRef>
          </c:val>
          <c:smooth val="0"/>
        </c:ser>
        <c:ser>
          <c:idx val="1"/>
          <c:order val="1"/>
          <c:tx>
            <c:strRef>
              <c:f>'Steer Basis'!$A$80</c:f>
              <c:strCache>
                <c:ptCount val="1"/>
                <c:pt idx="0">
                  <c:v>Plus 2 STD (00-11)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'Steer Basis'!$B$80:$M$80</c:f>
              <c:numCache/>
            </c:numRef>
          </c:val>
          <c:smooth val="0"/>
        </c:ser>
        <c:ser>
          <c:idx val="2"/>
          <c:order val="2"/>
          <c:tx>
            <c:strRef>
              <c:f>'Steer Basis'!$A$81</c:f>
              <c:strCache>
                <c:ptCount val="1"/>
                <c:pt idx="0">
                  <c:v>Minus 2 STD (00-11)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'Steer Basis'!$B$81:$M$81</c:f>
              <c:numCache/>
            </c:numRef>
          </c:val>
          <c:smooth val="0"/>
        </c:ser>
        <c:marker val="1"/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 = Cash minus Futures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529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92225"/>
          <c:w val="0.904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Average Monthly </a:t>
            </a:r>
            <a:r>
              <a:rPr lang="en-US" cap="none" sz="1800" b="1" i="0" u="sng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Basis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6 - 7 Cwt Steers, Billings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Plus and Minus 2 Standard Deviations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78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Basis'!$A$118</c:f>
              <c:strCache>
                <c:ptCount val="1"/>
                <c:pt idx="0">
                  <c:v>Average Basis (00-11)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'Steer Basis'!$B$85:$M$85</c:f>
              <c:strCache/>
            </c:strRef>
          </c:cat>
          <c:val>
            <c:numRef>
              <c:f>'Steer Basis'!$B$118:$M$118</c:f>
              <c:numCache/>
            </c:numRef>
          </c:val>
          <c:smooth val="0"/>
        </c:ser>
        <c:ser>
          <c:idx val="1"/>
          <c:order val="1"/>
          <c:tx>
            <c:strRef>
              <c:f>'Steer Basis'!$A$120</c:f>
              <c:strCache>
                <c:ptCount val="1"/>
                <c:pt idx="0">
                  <c:v>Plus 2 STD (00-11)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'Steer Basis'!$B$120:$M$120</c:f>
              <c:numCache/>
            </c:numRef>
          </c:val>
          <c:smooth val="0"/>
        </c:ser>
        <c:ser>
          <c:idx val="2"/>
          <c:order val="2"/>
          <c:tx>
            <c:strRef>
              <c:f>'Steer Basis'!$A$121</c:f>
              <c:strCache>
                <c:ptCount val="1"/>
                <c:pt idx="0">
                  <c:v>Minus 2 STD (00-11)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'Steer Basis'!$B$121:$M$121</c:f>
              <c:numCache/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 = Cash minus Futures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9505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75"/>
          <c:y val="0.92825"/>
          <c:w val="0.9257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Average Monthly </a:t>
            </a:r>
            <a:r>
              <a:rPr lang="en-US" cap="none" sz="1800" b="1" i="0" u="sng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Basis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7 - 8 Cwt Steers, Billings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Plus and Minus 2 Standard Deviations
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7875"/>
          <c:w val="0.8917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Basis'!$A$157</c:f>
              <c:strCache>
                <c:ptCount val="1"/>
                <c:pt idx="0">
                  <c:v>Average Basis (00-11)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'Steer Basis'!$B$124:$M$124</c:f>
              <c:strCache/>
            </c:strRef>
          </c:cat>
          <c:val>
            <c:numRef>
              <c:f>'Steer Basis'!$B$157:$M$157</c:f>
              <c:numCache/>
            </c:numRef>
          </c:val>
          <c:smooth val="0"/>
        </c:ser>
        <c:ser>
          <c:idx val="1"/>
          <c:order val="1"/>
          <c:tx>
            <c:strRef>
              <c:f>'Steer Basis'!$A$159</c:f>
              <c:strCache>
                <c:ptCount val="1"/>
                <c:pt idx="0">
                  <c:v>Plus 2 STD (00-11)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'Steer Basis'!$B$159:$M$159</c:f>
              <c:numCache/>
            </c:numRef>
          </c:val>
          <c:smooth val="0"/>
        </c:ser>
        <c:ser>
          <c:idx val="2"/>
          <c:order val="2"/>
          <c:tx>
            <c:strRef>
              <c:f>'Steer Basis'!$A$160</c:f>
              <c:strCache>
                <c:ptCount val="1"/>
                <c:pt idx="0">
                  <c:v>Minus 2 STD (00-11)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'Steer Basis'!$B$160:$M$160</c:f>
              <c:numCache/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 = Cash minus Futures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1"/>
          <c:w val="0.885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Average Monthly Basis, By Cwt Steers, Billings
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2000 to 2011</a:t>
            </a:r>
          </a:p>
        </c:rich>
      </c:tx>
      <c:layout>
        <c:manualLayout>
          <c:xMode val="factor"/>
          <c:yMode val="factor"/>
          <c:x val="0.01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575"/>
          <c:w val="0.9115"/>
          <c:h val="0.73025"/>
        </c:manualLayout>
      </c:layout>
      <c:lineChart>
        <c:grouping val="standard"/>
        <c:varyColors val="0"/>
        <c:ser>
          <c:idx val="0"/>
          <c:order val="0"/>
          <c:tx>
            <c:v>Avg. Basis 7 - 8 Cwt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'Steer Basis'!$B$124:$M$124</c:f>
              <c:strCache/>
            </c:strRef>
          </c:cat>
          <c:val>
            <c:numRef>
              <c:f>'Steer Basis'!$B$157:$M$157</c:f>
              <c:numCache/>
            </c:numRef>
          </c:val>
          <c:smooth val="0"/>
        </c:ser>
        <c:ser>
          <c:idx val="1"/>
          <c:order val="1"/>
          <c:tx>
            <c:v>Avg. Basis 5 - 6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'Steer Basis'!$B$78:$M$78</c:f>
              <c:numCache/>
            </c:numRef>
          </c:val>
          <c:smooth val="0"/>
        </c:ser>
        <c:ser>
          <c:idx val="2"/>
          <c:order val="2"/>
          <c:tx>
            <c:v>Avg. Basis 4 - 5 Cwt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'Steer Basis'!$B$39:$M$39</c:f>
              <c:numCache/>
            </c:numRef>
          </c:val>
          <c:smooth val="0"/>
        </c:ser>
        <c:ser>
          <c:idx val="3"/>
          <c:order val="3"/>
          <c:tx>
            <c:v>Avg. Basis 6 - 7 Cwt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'Steer Basis'!$B$118:$M$118</c:f>
              <c:numCache/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Basis, Dollars Per Cwt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356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89075"/>
          <c:w val="0.863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October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7 - 8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42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7625"/>
          <c:w val="0.91875"/>
          <c:h val="0.7015"/>
        </c:manualLayout>
      </c:layout>
      <c:lineChart>
        <c:grouping val="standard"/>
        <c:varyColors val="0"/>
        <c:ser>
          <c:idx val="0"/>
          <c:order val="0"/>
          <c:tx>
            <c:v>Basis 7-8 Cwt Steers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Basis'!$K$125:$K$153</c:f>
              <c:numCache/>
            </c:numRef>
          </c:val>
          <c:smooth val="0"/>
        </c:ser>
        <c:ser>
          <c:idx val="1"/>
          <c:order val="1"/>
          <c:tx>
            <c:v>Avg Cash Billings 7- 8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'Cash-Futures'!$K$184:$K$212</c:f>
              <c:numCache>
                <c:ptCount val="29"/>
                <c:pt idx="0">
                  <c:v>55.55</c:v>
                </c:pt>
                <c:pt idx="1">
                  <c:v>62.7</c:v>
                </c:pt>
                <c:pt idx="2">
                  <c:v>58.4</c:v>
                </c:pt>
                <c:pt idx="3">
                  <c:v>59.36</c:v>
                </c:pt>
                <c:pt idx="4">
                  <c:v>71.94</c:v>
                </c:pt>
                <c:pt idx="5">
                  <c:v>80.01</c:v>
                </c:pt>
                <c:pt idx="6">
                  <c:v>80.69</c:v>
                </c:pt>
                <c:pt idx="7">
                  <c:v>84.93</c:v>
                </c:pt>
                <c:pt idx="8">
                  <c:v>83.65</c:v>
                </c:pt>
                <c:pt idx="9">
                  <c:v>81.93</c:v>
                </c:pt>
                <c:pt idx="10">
                  <c:v>83.7</c:v>
                </c:pt>
                <c:pt idx="11">
                  <c:v>71.95</c:v>
                </c:pt>
                <c:pt idx="12">
                  <c:v>65.31</c:v>
                </c:pt>
                <c:pt idx="13">
                  <c:v>62.32</c:v>
                </c:pt>
                <c:pt idx="14">
                  <c:v>76.97</c:v>
                </c:pt>
                <c:pt idx="15">
                  <c:v>69.3</c:v>
                </c:pt>
                <c:pt idx="16">
                  <c:v>80.6</c:v>
                </c:pt>
                <c:pt idx="17">
                  <c:v>86.66625</c:v>
                </c:pt>
                <c:pt idx="18">
                  <c:v>85.096</c:v>
                </c:pt>
                <c:pt idx="19">
                  <c:v>79.896</c:v>
                </c:pt>
                <c:pt idx="20">
                  <c:v>101.338</c:v>
                </c:pt>
                <c:pt idx="21">
                  <c:v>110.77333333333333</c:v>
                </c:pt>
                <c:pt idx="22">
                  <c:v>113.89125</c:v>
                </c:pt>
                <c:pt idx="23">
                  <c:v>105.68125</c:v>
                </c:pt>
                <c:pt idx="24">
                  <c:v>108.18</c:v>
                </c:pt>
                <c:pt idx="25">
                  <c:v>91.33</c:v>
                </c:pt>
                <c:pt idx="26">
                  <c:v>90.5</c:v>
                </c:pt>
                <c:pt idx="27">
                  <c:v>106.71</c:v>
                </c:pt>
                <c:pt idx="28">
                  <c:v>135.96</c:v>
                </c:pt>
              </c:numCache>
            </c:numRef>
          </c:val>
          <c:smooth val="0"/>
        </c:ser>
        <c:marker val="1"/>
        <c:axId val="61512366"/>
        <c:axId val="16740383"/>
      </c:line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740383"/>
        <c:crosses val="autoZero"/>
        <c:auto val="1"/>
        <c:lblOffset val="100"/>
        <c:tickLblSkip val="1"/>
        <c:tickMarkSkip val="2"/>
        <c:noMultiLvlLbl val="0"/>
      </c:catAx>
      <c:valAx>
        <c:axId val="1674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51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90175"/>
          <c:w val="0.917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Avg.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November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Cash Price and Basis
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2800" b="1" i="0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7 - 8 Cwt Steers</a:t>
            </a:r>
            <a:r>
              <a:rPr lang="en-US" cap="none" sz="2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Billings, 2000 - 2011</a:t>
            </a:r>
          </a:p>
        </c:rich>
      </c:tx>
      <c:layout>
        <c:manualLayout>
          <c:xMode val="factor"/>
          <c:yMode val="factor"/>
          <c:x val="0.038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6775"/>
          <c:w val="0.925"/>
          <c:h val="0.6855"/>
        </c:manualLayout>
      </c:layout>
      <c:lineChart>
        <c:grouping val="standard"/>
        <c:varyColors val="0"/>
        <c:ser>
          <c:idx val="0"/>
          <c:order val="0"/>
          <c:tx>
            <c:v>Basis 7-8 Cwt Steers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'Steer Basis'!$L$125:$L$153</c:f>
              <c:numCache/>
            </c:numRef>
          </c:val>
          <c:smooth val="0"/>
        </c:ser>
        <c:ser>
          <c:idx val="1"/>
          <c:order val="1"/>
          <c:tx>
            <c:v>Avg Cash Billings 7- 8 Cwt Steers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'Steer Basis'!$A$125:$A$153</c:f>
              <c:numCache/>
            </c:numRef>
          </c:cat>
          <c:val>
            <c:numRef>
              <c:f>'Cash-Futures'!$L$184:$L$212</c:f>
              <c:numCache>
                <c:ptCount val="29"/>
                <c:pt idx="0">
                  <c:v>58</c:v>
                </c:pt>
                <c:pt idx="1">
                  <c:v>63.1</c:v>
                </c:pt>
                <c:pt idx="2">
                  <c:v>58.57</c:v>
                </c:pt>
                <c:pt idx="3">
                  <c:v>60.31</c:v>
                </c:pt>
                <c:pt idx="4">
                  <c:v>71.3</c:v>
                </c:pt>
                <c:pt idx="5">
                  <c:v>78.22</c:v>
                </c:pt>
                <c:pt idx="6">
                  <c:v>80.6</c:v>
                </c:pt>
                <c:pt idx="7">
                  <c:v>86.02</c:v>
                </c:pt>
                <c:pt idx="8">
                  <c:v>81.33</c:v>
                </c:pt>
                <c:pt idx="9">
                  <c:v>82.32</c:v>
                </c:pt>
                <c:pt idx="10">
                  <c:v>82.1</c:v>
                </c:pt>
                <c:pt idx="11">
                  <c:v>71.95</c:v>
                </c:pt>
                <c:pt idx="12">
                  <c:v>63.35</c:v>
                </c:pt>
                <c:pt idx="13">
                  <c:v>63.95</c:v>
                </c:pt>
                <c:pt idx="14">
                  <c:v>74.64</c:v>
                </c:pt>
                <c:pt idx="15">
                  <c:v>67.99</c:v>
                </c:pt>
                <c:pt idx="16">
                  <c:v>80.69</c:v>
                </c:pt>
                <c:pt idx="17">
                  <c:v>86.18633333333334</c:v>
                </c:pt>
                <c:pt idx="18">
                  <c:v>80.87875</c:v>
                </c:pt>
                <c:pt idx="19">
                  <c:v>78.70625</c:v>
                </c:pt>
                <c:pt idx="20">
                  <c:v>99.54333333333334</c:v>
                </c:pt>
                <c:pt idx="21">
                  <c:v>99.1075</c:v>
                </c:pt>
                <c:pt idx="22">
                  <c:v>111.099</c:v>
                </c:pt>
                <c:pt idx="23">
                  <c:v>92.875</c:v>
                </c:pt>
                <c:pt idx="24">
                  <c:v>100.01</c:v>
                </c:pt>
                <c:pt idx="25">
                  <c:v>87.24</c:v>
                </c:pt>
                <c:pt idx="26">
                  <c:v>89.76</c:v>
                </c:pt>
                <c:pt idx="27">
                  <c:v>108.68</c:v>
                </c:pt>
                <c:pt idx="28">
                  <c:v>137.47</c:v>
                </c:pt>
              </c:numCache>
            </c:numRef>
          </c:val>
          <c:smooth val="0"/>
        </c:ser>
        <c:marker val="1"/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793753"/>
        <c:crosses val="autoZero"/>
        <c:auto val="1"/>
        <c:lblOffset val="100"/>
        <c:tickLblSkip val="1"/>
        <c:tickMarkSkip val="2"/>
        <c:noMultiLvlLbl val="0"/>
      </c:catAx>
      <c:valAx>
        <c:axId val="1379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Cash Price and Basis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44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25"/>
          <c:y val="0.90225"/>
          <c:w val="0.88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6</xdr:row>
      <xdr:rowOff>38100</xdr:rowOff>
    </xdr:from>
    <xdr:to>
      <xdr:col>28</xdr:col>
      <xdr:colOff>95250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9134475" y="1295400"/>
        <a:ext cx="69818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38</xdr:row>
      <xdr:rowOff>0</xdr:rowOff>
    </xdr:from>
    <xdr:to>
      <xdr:col>28</xdr:col>
      <xdr:colOff>19050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9210675" y="7715250"/>
        <a:ext cx="68294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16</xdr:row>
      <xdr:rowOff>190500</xdr:rowOff>
    </xdr:from>
    <xdr:to>
      <xdr:col>28</xdr:col>
      <xdr:colOff>123825</xdr:colOff>
      <xdr:row>41</xdr:row>
      <xdr:rowOff>190500</xdr:rowOff>
    </xdr:to>
    <xdr:graphicFrame>
      <xdr:nvGraphicFramePr>
        <xdr:cNvPr id="1" name="Chart 1"/>
        <xdr:cNvGraphicFramePr/>
      </xdr:nvGraphicFramePr>
      <xdr:xfrm>
        <a:off x="9963150" y="3333750"/>
        <a:ext cx="70389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56</xdr:row>
      <xdr:rowOff>19050</xdr:rowOff>
    </xdr:from>
    <xdr:to>
      <xdr:col>28</xdr:col>
      <xdr:colOff>466725</xdr:colOff>
      <xdr:row>81</xdr:row>
      <xdr:rowOff>9525</xdr:rowOff>
    </xdr:to>
    <xdr:graphicFrame>
      <xdr:nvGraphicFramePr>
        <xdr:cNvPr id="2" name="Chart 2"/>
        <xdr:cNvGraphicFramePr/>
      </xdr:nvGraphicFramePr>
      <xdr:xfrm>
        <a:off x="10020300" y="11182350"/>
        <a:ext cx="732472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104775</xdr:colOff>
      <xdr:row>96</xdr:row>
      <xdr:rowOff>19050</xdr:rowOff>
    </xdr:from>
    <xdr:to>
      <xdr:col>28</xdr:col>
      <xdr:colOff>447675</xdr:colOff>
      <xdr:row>121</xdr:row>
      <xdr:rowOff>9525</xdr:rowOff>
    </xdr:to>
    <xdr:graphicFrame>
      <xdr:nvGraphicFramePr>
        <xdr:cNvPr id="3" name="Chart 3"/>
        <xdr:cNvGraphicFramePr/>
      </xdr:nvGraphicFramePr>
      <xdr:xfrm>
        <a:off x="10048875" y="19202400"/>
        <a:ext cx="72771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133</xdr:row>
      <xdr:rowOff>200025</xdr:rowOff>
    </xdr:from>
    <xdr:to>
      <xdr:col>29</xdr:col>
      <xdr:colOff>19050</xdr:colOff>
      <xdr:row>159</xdr:row>
      <xdr:rowOff>171450</xdr:rowOff>
    </xdr:to>
    <xdr:graphicFrame>
      <xdr:nvGraphicFramePr>
        <xdr:cNvPr id="4" name="Chart 4"/>
        <xdr:cNvGraphicFramePr/>
      </xdr:nvGraphicFramePr>
      <xdr:xfrm>
        <a:off x="9953625" y="26803350"/>
        <a:ext cx="74771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169</xdr:row>
      <xdr:rowOff>76200</xdr:rowOff>
    </xdr:from>
    <xdr:to>
      <xdr:col>11</xdr:col>
      <xdr:colOff>190500</xdr:colOff>
      <xdr:row>200</xdr:row>
      <xdr:rowOff>114300</xdr:rowOff>
    </xdr:to>
    <xdr:graphicFrame>
      <xdr:nvGraphicFramePr>
        <xdr:cNvPr id="5" name="Chart 4"/>
        <xdr:cNvGraphicFramePr/>
      </xdr:nvGraphicFramePr>
      <xdr:xfrm>
        <a:off x="438150" y="33537525"/>
        <a:ext cx="7400925" cy="505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476250</xdr:colOff>
      <xdr:row>125</xdr:row>
      <xdr:rowOff>66675</xdr:rowOff>
    </xdr:from>
    <xdr:to>
      <xdr:col>46</xdr:col>
      <xdr:colOff>95250</xdr:colOff>
      <xdr:row>152</xdr:row>
      <xdr:rowOff>85725</xdr:rowOff>
    </xdr:to>
    <xdr:graphicFrame>
      <xdr:nvGraphicFramePr>
        <xdr:cNvPr id="6" name="Chart 4"/>
        <xdr:cNvGraphicFramePr/>
      </xdr:nvGraphicFramePr>
      <xdr:xfrm>
        <a:off x="18421350" y="25069800"/>
        <a:ext cx="8153400" cy="541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371475</xdr:colOff>
      <xdr:row>125</xdr:row>
      <xdr:rowOff>28575</xdr:rowOff>
    </xdr:from>
    <xdr:to>
      <xdr:col>62</xdr:col>
      <xdr:colOff>85725</xdr:colOff>
      <xdr:row>152</xdr:row>
      <xdr:rowOff>66675</xdr:rowOff>
    </xdr:to>
    <xdr:graphicFrame>
      <xdr:nvGraphicFramePr>
        <xdr:cNvPr id="7" name="Chart 4"/>
        <xdr:cNvGraphicFramePr/>
      </xdr:nvGraphicFramePr>
      <xdr:xfrm>
        <a:off x="26850975" y="25031700"/>
        <a:ext cx="8248650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485775</xdr:colOff>
      <xdr:row>51</xdr:row>
      <xdr:rowOff>0</xdr:rowOff>
    </xdr:from>
    <xdr:to>
      <xdr:col>45</xdr:col>
      <xdr:colOff>495300</xdr:colOff>
      <xdr:row>77</xdr:row>
      <xdr:rowOff>95250</xdr:rowOff>
    </xdr:to>
    <xdr:graphicFrame>
      <xdr:nvGraphicFramePr>
        <xdr:cNvPr id="8" name="Chart 4"/>
        <xdr:cNvGraphicFramePr/>
      </xdr:nvGraphicFramePr>
      <xdr:xfrm>
        <a:off x="18430875" y="10163175"/>
        <a:ext cx="8010525" cy="5295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409575</xdr:colOff>
      <xdr:row>50</xdr:row>
      <xdr:rowOff>190500</xdr:rowOff>
    </xdr:from>
    <xdr:to>
      <xdr:col>61</xdr:col>
      <xdr:colOff>419100</xdr:colOff>
      <xdr:row>77</xdr:row>
      <xdr:rowOff>85725</xdr:rowOff>
    </xdr:to>
    <xdr:graphicFrame>
      <xdr:nvGraphicFramePr>
        <xdr:cNvPr id="9" name="Chart 4"/>
        <xdr:cNvGraphicFramePr/>
      </xdr:nvGraphicFramePr>
      <xdr:xfrm>
        <a:off x="26889075" y="10153650"/>
        <a:ext cx="8010525" cy="529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89</xdr:row>
      <xdr:rowOff>66675</xdr:rowOff>
    </xdr:from>
    <xdr:to>
      <xdr:col>46</xdr:col>
      <xdr:colOff>9525</xdr:colOff>
      <xdr:row>115</xdr:row>
      <xdr:rowOff>152400</xdr:rowOff>
    </xdr:to>
    <xdr:graphicFrame>
      <xdr:nvGraphicFramePr>
        <xdr:cNvPr id="10" name="Chart 4"/>
        <xdr:cNvGraphicFramePr/>
      </xdr:nvGraphicFramePr>
      <xdr:xfrm>
        <a:off x="18478500" y="17849850"/>
        <a:ext cx="8010525" cy="5286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342900</xdr:colOff>
      <xdr:row>89</xdr:row>
      <xdr:rowOff>38100</xdr:rowOff>
    </xdr:from>
    <xdr:to>
      <xdr:col>61</xdr:col>
      <xdr:colOff>352425</xdr:colOff>
      <xdr:row>115</xdr:row>
      <xdr:rowOff>123825</xdr:rowOff>
    </xdr:to>
    <xdr:graphicFrame>
      <xdr:nvGraphicFramePr>
        <xdr:cNvPr id="11" name="Chart 4"/>
        <xdr:cNvGraphicFramePr/>
      </xdr:nvGraphicFramePr>
      <xdr:xfrm>
        <a:off x="26822400" y="17821275"/>
        <a:ext cx="8010525" cy="5286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13</xdr:row>
      <xdr:rowOff>0</xdr:rowOff>
    </xdr:from>
    <xdr:to>
      <xdr:col>46</xdr:col>
      <xdr:colOff>9525</xdr:colOff>
      <xdr:row>39</xdr:row>
      <xdr:rowOff>95250</xdr:rowOff>
    </xdr:to>
    <xdr:graphicFrame>
      <xdr:nvGraphicFramePr>
        <xdr:cNvPr id="12" name="Chart 4"/>
        <xdr:cNvGraphicFramePr/>
      </xdr:nvGraphicFramePr>
      <xdr:xfrm>
        <a:off x="18478500" y="2543175"/>
        <a:ext cx="8010525" cy="5295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46</xdr:col>
      <xdr:colOff>400050</xdr:colOff>
      <xdr:row>13</xdr:row>
      <xdr:rowOff>0</xdr:rowOff>
    </xdr:from>
    <xdr:to>
      <xdr:col>61</xdr:col>
      <xdr:colOff>409575</xdr:colOff>
      <xdr:row>39</xdr:row>
      <xdr:rowOff>95250</xdr:rowOff>
    </xdr:to>
    <xdr:graphicFrame>
      <xdr:nvGraphicFramePr>
        <xdr:cNvPr id="13" name="Chart 4"/>
        <xdr:cNvGraphicFramePr/>
      </xdr:nvGraphicFramePr>
      <xdr:xfrm>
        <a:off x="26879550" y="2543175"/>
        <a:ext cx="8010525" cy="5295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16</xdr:row>
      <xdr:rowOff>180975</xdr:rowOff>
    </xdr:from>
    <xdr:to>
      <xdr:col>27</xdr:col>
      <xdr:colOff>123825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9382125" y="3324225"/>
        <a:ext cx="66675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56</xdr:row>
      <xdr:rowOff>180975</xdr:rowOff>
    </xdr:from>
    <xdr:to>
      <xdr:col>27</xdr:col>
      <xdr:colOff>238125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9525000" y="11382375"/>
        <a:ext cx="66389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123825</xdr:colOff>
      <xdr:row>97</xdr:row>
      <xdr:rowOff>180975</xdr:rowOff>
    </xdr:from>
    <xdr:to>
      <xdr:col>27</xdr:col>
      <xdr:colOff>409575</xdr:colOff>
      <xdr:row>124</xdr:row>
      <xdr:rowOff>19050</xdr:rowOff>
    </xdr:to>
    <xdr:graphicFrame>
      <xdr:nvGraphicFramePr>
        <xdr:cNvPr id="3" name="Chart 3"/>
        <xdr:cNvGraphicFramePr/>
      </xdr:nvGraphicFramePr>
      <xdr:xfrm>
        <a:off x="9648825" y="19640550"/>
        <a:ext cx="6686550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13</xdr:col>
      <xdr:colOff>466725</xdr:colOff>
      <xdr:row>160</xdr:row>
      <xdr:rowOff>38100</xdr:rowOff>
    </xdr:to>
    <xdr:graphicFrame>
      <xdr:nvGraphicFramePr>
        <xdr:cNvPr id="4" name="Chart 4"/>
        <xdr:cNvGraphicFramePr/>
      </xdr:nvGraphicFramePr>
      <xdr:xfrm>
        <a:off x="1371600" y="26260425"/>
        <a:ext cx="740092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13</xdr:row>
      <xdr:rowOff>28575</xdr:rowOff>
    </xdr:from>
    <xdr:to>
      <xdr:col>43</xdr:col>
      <xdr:colOff>476250</xdr:colOff>
      <xdr:row>39</xdr:row>
      <xdr:rowOff>152400</xdr:rowOff>
    </xdr:to>
    <xdr:graphicFrame>
      <xdr:nvGraphicFramePr>
        <xdr:cNvPr id="5" name="Chart 4"/>
        <xdr:cNvGraphicFramePr/>
      </xdr:nvGraphicFramePr>
      <xdr:xfrm>
        <a:off x="16992600" y="2571750"/>
        <a:ext cx="7943850" cy="5324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342900</xdr:colOff>
      <xdr:row>13</xdr:row>
      <xdr:rowOff>28575</xdr:rowOff>
    </xdr:from>
    <xdr:to>
      <xdr:col>59</xdr:col>
      <xdr:colOff>285750</xdr:colOff>
      <xdr:row>39</xdr:row>
      <xdr:rowOff>152400</xdr:rowOff>
    </xdr:to>
    <xdr:graphicFrame>
      <xdr:nvGraphicFramePr>
        <xdr:cNvPr id="6" name="Chart 4"/>
        <xdr:cNvGraphicFramePr/>
      </xdr:nvGraphicFramePr>
      <xdr:xfrm>
        <a:off x="25336500" y="2571750"/>
        <a:ext cx="7943850" cy="532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0</xdr:colOff>
      <xdr:row>47</xdr:row>
      <xdr:rowOff>9525</xdr:rowOff>
    </xdr:from>
    <xdr:to>
      <xdr:col>43</xdr:col>
      <xdr:colOff>476250</xdr:colOff>
      <xdr:row>73</xdr:row>
      <xdr:rowOff>123825</xdr:rowOff>
    </xdr:to>
    <xdr:graphicFrame>
      <xdr:nvGraphicFramePr>
        <xdr:cNvPr id="7" name="Chart 4"/>
        <xdr:cNvGraphicFramePr/>
      </xdr:nvGraphicFramePr>
      <xdr:xfrm>
        <a:off x="16992600" y="9401175"/>
        <a:ext cx="7943850" cy="532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390525</xdr:colOff>
      <xdr:row>47</xdr:row>
      <xdr:rowOff>0</xdr:rowOff>
    </xdr:from>
    <xdr:to>
      <xdr:col>59</xdr:col>
      <xdr:colOff>342900</xdr:colOff>
      <xdr:row>73</xdr:row>
      <xdr:rowOff>114300</xdr:rowOff>
    </xdr:to>
    <xdr:graphicFrame>
      <xdr:nvGraphicFramePr>
        <xdr:cNvPr id="8" name="Chart 4"/>
        <xdr:cNvGraphicFramePr/>
      </xdr:nvGraphicFramePr>
      <xdr:xfrm>
        <a:off x="25384125" y="9391650"/>
        <a:ext cx="7953375" cy="532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0</xdr:colOff>
      <xdr:row>88</xdr:row>
      <xdr:rowOff>19050</xdr:rowOff>
    </xdr:from>
    <xdr:to>
      <xdr:col>43</xdr:col>
      <xdr:colOff>476250</xdr:colOff>
      <xdr:row>114</xdr:row>
      <xdr:rowOff>123825</xdr:rowOff>
    </xdr:to>
    <xdr:graphicFrame>
      <xdr:nvGraphicFramePr>
        <xdr:cNvPr id="9" name="Chart 4"/>
        <xdr:cNvGraphicFramePr/>
      </xdr:nvGraphicFramePr>
      <xdr:xfrm>
        <a:off x="16992600" y="17668875"/>
        <a:ext cx="7943850" cy="5314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276225</xdr:colOff>
      <xdr:row>88</xdr:row>
      <xdr:rowOff>0</xdr:rowOff>
    </xdr:from>
    <xdr:to>
      <xdr:col>59</xdr:col>
      <xdr:colOff>219075</xdr:colOff>
      <xdr:row>114</xdr:row>
      <xdr:rowOff>95250</xdr:rowOff>
    </xdr:to>
    <xdr:graphicFrame>
      <xdr:nvGraphicFramePr>
        <xdr:cNvPr id="10" name="Chart 4"/>
        <xdr:cNvGraphicFramePr/>
      </xdr:nvGraphicFramePr>
      <xdr:xfrm>
        <a:off x="25269825" y="17649825"/>
        <a:ext cx="7943850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8</xdr:row>
      <xdr:rowOff>0</xdr:rowOff>
    </xdr:from>
    <xdr:to>
      <xdr:col>17</xdr:col>
      <xdr:colOff>495300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1552575" y="1295400"/>
        <a:ext cx="80105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409575</xdr:colOff>
      <xdr:row>7</xdr:row>
      <xdr:rowOff>161925</xdr:rowOff>
    </xdr:from>
    <xdr:to>
      <xdr:col>33</xdr:col>
      <xdr:colOff>419100</xdr:colOff>
      <xdr:row>38</xdr:row>
      <xdr:rowOff>123825</xdr:rowOff>
    </xdr:to>
    <xdr:graphicFrame>
      <xdr:nvGraphicFramePr>
        <xdr:cNvPr id="2" name="Chart 4"/>
        <xdr:cNvGraphicFramePr/>
      </xdr:nvGraphicFramePr>
      <xdr:xfrm>
        <a:off x="10010775" y="1295400"/>
        <a:ext cx="80105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Palisade\RISK5\RiskExcel12_E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Translation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16</v>
      </c>
      <c r="B1">
        <v>4</v>
      </c>
    </row>
    <row r="2" ht="12.75">
      <c r="A2" t="e">
        <f>_XLL.FITLINK('Cash-Futures'!$K$70:$K$91,31095,64308,1)</f>
        <v>#NAME?</v>
      </c>
    </row>
    <row r="3" ht="12.75">
      <c r="A3" t="e">
        <f>_XLL.FITLINK('Cash-Futures'!$L$70:$L$91,31095,5804,1)</f>
        <v>#NAME?</v>
      </c>
    </row>
    <row r="4" ht="12.75">
      <c r="A4" t="e">
        <f>_XLL.FITLINK('Cash-Futures'!$K$108:$K$129,47058,90289,1)</f>
        <v>#NAME?</v>
      </c>
    </row>
    <row r="5" ht="12.75">
      <c r="A5" t="e">
        <f>_XLL.FITLINK('Cash-Futures'!$K$146:$K$167,47058,26124,1)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4"/>
  <sheetViews>
    <sheetView showGridLines="0" zoomScale="90" zoomScaleNormal="90" zoomScalePageLayoutView="0" workbookViewId="0" topLeftCell="A141">
      <selection activeCell="L146" sqref="L146"/>
    </sheetView>
  </sheetViews>
  <sheetFormatPr defaultColWidth="9.33203125" defaultRowHeight="12.75"/>
  <cols>
    <col min="1" max="1" width="23.16015625" style="0" customWidth="1"/>
    <col min="2" max="2" width="9.5" style="0" bestFit="1" customWidth="1"/>
    <col min="3" max="3" width="10" style="0" customWidth="1"/>
    <col min="4" max="4" width="9.5" style="0" bestFit="1" customWidth="1"/>
    <col min="5" max="6" width="9.83203125" style="0" customWidth="1"/>
    <col min="7" max="7" width="9.66015625" style="0" customWidth="1"/>
    <col min="8" max="13" width="9.5" style="0" bestFit="1" customWidth="1"/>
    <col min="14" max="14" width="11.16015625" style="0" customWidth="1"/>
  </cols>
  <sheetData>
    <row r="1" spans="1:14" ht="15.75">
      <c r="A1" s="2"/>
      <c r="N1" s="2"/>
    </row>
    <row r="2" spans="1:14" ht="15.75">
      <c r="A2" s="2"/>
      <c r="B2" s="2" t="s">
        <v>17</v>
      </c>
      <c r="N2" s="2"/>
    </row>
    <row r="3" spans="1:14" ht="15.75">
      <c r="A3" s="2"/>
      <c r="N3" s="2"/>
    </row>
    <row r="4" spans="1:14" ht="18.75">
      <c r="A4" s="2" t="s">
        <v>18</v>
      </c>
      <c r="N4" s="2"/>
    </row>
    <row r="5" spans="1:14" ht="16.5" thickBot="1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17" t="s">
        <v>13</v>
      </c>
    </row>
    <row r="6" spans="1:14" ht="16.5" thickTop="1">
      <c r="A6" s="4">
        <v>1983</v>
      </c>
      <c r="B6" s="12">
        <v>60.18</v>
      </c>
      <c r="C6" s="12">
        <v>63.58</v>
      </c>
      <c r="D6" s="12">
        <v>66.87</v>
      </c>
      <c r="E6" s="12">
        <v>69.92</v>
      </c>
      <c r="F6" s="12">
        <v>66.41</v>
      </c>
      <c r="G6" s="12">
        <v>65.33</v>
      </c>
      <c r="H6" s="12">
        <v>61.62</v>
      </c>
      <c r="I6" s="12">
        <v>61.21</v>
      </c>
      <c r="J6" s="12">
        <v>59.09</v>
      </c>
      <c r="K6" s="12">
        <v>60.33</v>
      </c>
      <c r="L6" s="12">
        <v>61.6</v>
      </c>
      <c r="M6" s="12">
        <v>66.11</v>
      </c>
      <c r="N6" s="25">
        <f aca="true" t="shared" si="0" ref="N6:N34">AVERAGE(B6:M6)</f>
        <v>63.52083333333334</v>
      </c>
    </row>
    <row r="7" spans="1:14" ht="15.75">
      <c r="A7" s="4">
        <v>1984</v>
      </c>
      <c r="B7" s="12">
        <v>69.24</v>
      </c>
      <c r="C7" s="12">
        <v>68.81</v>
      </c>
      <c r="D7" s="12">
        <v>71.14</v>
      </c>
      <c r="E7" s="12">
        <v>69.57</v>
      </c>
      <c r="F7" s="12">
        <v>65.95</v>
      </c>
      <c r="G7" s="12">
        <v>64.73</v>
      </c>
      <c r="H7" s="12">
        <v>64.54</v>
      </c>
      <c r="I7" s="12">
        <v>64.11</v>
      </c>
      <c r="J7" s="12">
        <v>62.48</v>
      </c>
      <c r="K7" s="12">
        <v>62.71</v>
      </c>
      <c r="L7" s="12">
        <v>66.32</v>
      </c>
      <c r="M7" s="12">
        <v>67.02</v>
      </c>
      <c r="N7" s="26">
        <f t="shared" si="0"/>
        <v>66.385</v>
      </c>
    </row>
    <row r="8" spans="1:14" ht="15.75">
      <c r="A8" s="4">
        <v>1985</v>
      </c>
      <c r="B8" s="12">
        <v>65.36</v>
      </c>
      <c r="C8" s="12">
        <v>65.22</v>
      </c>
      <c r="D8" s="12">
        <v>63.61</v>
      </c>
      <c r="E8" s="12">
        <v>62.74</v>
      </c>
      <c r="F8" s="12">
        <v>62.31</v>
      </c>
      <c r="G8" s="12">
        <v>59.2</v>
      </c>
      <c r="H8" s="12">
        <v>55.61</v>
      </c>
      <c r="I8" s="12">
        <v>54.99</v>
      </c>
      <c r="J8" s="12">
        <v>55.74</v>
      </c>
      <c r="K8" s="12">
        <v>62.59</v>
      </c>
      <c r="L8" s="12">
        <v>66.72</v>
      </c>
      <c r="M8" s="12">
        <v>64.79</v>
      </c>
      <c r="N8" s="26">
        <f t="shared" si="0"/>
        <v>61.57333333333333</v>
      </c>
    </row>
    <row r="9" spans="1:14" ht="15.75">
      <c r="A9" s="4">
        <v>1986</v>
      </c>
      <c r="B9" s="12">
        <v>58.77</v>
      </c>
      <c r="C9" s="12">
        <v>58.55</v>
      </c>
      <c r="D9" s="12">
        <v>58.85</v>
      </c>
      <c r="E9" s="12">
        <v>55.22</v>
      </c>
      <c r="F9" s="12">
        <v>56.53</v>
      </c>
      <c r="G9" s="12">
        <v>54.95</v>
      </c>
      <c r="H9" s="12">
        <v>57.31</v>
      </c>
      <c r="I9" s="12">
        <v>60.06</v>
      </c>
      <c r="J9" s="12">
        <v>61.3</v>
      </c>
      <c r="K9" s="12">
        <v>60.23</v>
      </c>
      <c r="L9" s="12">
        <v>60.93</v>
      </c>
      <c r="M9" s="12">
        <v>59.66</v>
      </c>
      <c r="N9" s="26">
        <f t="shared" si="0"/>
        <v>58.529999999999994</v>
      </c>
    </row>
    <row r="10" spans="1:15" ht="15.75">
      <c r="A10" s="4">
        <v>1987</v>
      </c>
      <c r="B10" s="12">
        <v>59.01</v>
      </c>
      <c r="C10" s="12">
        <v>63.92</v>
      </c>
      <c r="D10" s="12">
        <v>65.38</v>
      </c>
      <c r="E10" s="12">
        <v>68.13</v>
      </c>
      <c r="F10" s="12">
        <v>67.74</v>
      </c>
      <c r="G10" s="12">
        <v>66.93</v>
      </c>
      <c r="H10" s="12">
        <v>62.09</v>
      </c>
      <c r="I10" s="12">
        <v>65.04</v>
      </c>
      <c r="J10" s="12">
        <v>67.88</v>
      </c>
      <c r="K10" s="12">
        <v>66.41</v>
      </c>
      <c r="L10" s="12">
        <v>64.5</v>
      </c>
      <c r="M10" s="12">
        <v>63.52</v>
      </c>
      <c r="N10" s="26">
        <f t="shared" si="0"/>
        <v>65.04583333333333</v>
      </c>
      <c r="O10" s="22"/>
    </row>
    <row r="11" spans="1:15" ht="15.75">
      <c r="A11" s="4">
        <v>1988</v>
      </c>
      <c r="B11" s="12">
        <v>66.95</v>
      </c>
      <c r="C11" s="12">
        <v>71.36</v>
      </c>
      <c r="D11" s="12">
        <v>73.48</v>
      </c>
      <c r="E11" s="12">
        <v>73.06</v>
      </c>
      <c r="F11" s="12">
        <v>72.59</v>
      </c>
      <c r="G11" s="12">
        <v>68.93</v>
      </c>
      <c r="H11" s="12">
        <v>65.33</v>
      </c>
      <c r="I11" s="12">
        <v>69.79</v>
      </c>
      <c r="J11" s="12">
        <v>70.49</v>
      </c>
      <c r="K11" s="12">
        <v>73.06</v>
      </c>
      <c r="L11" s="12">
        <v>73.05</v>
      </c>
      <c r="M11" s="12">
        <v>72.87</v>
      </c>
      <c r="N11" s="26">
        <f t="shared" si="0"/>
        <v>70.91333333333333</v>
      </c>
      <c r="O11" s="22"/>
    </row>
    <row r="12" spans="1:15" ht="15.75">
      <c r="A12" s="4">
        <v>1989</v>
      </c>
      <c r="B12" s="12">
        <v>73.57</v>
      </c>
      <c r="C12" s="12">
        <v>75.91</v>
      </c>
      <c r="D12" s="12">
        <v>77.94</v>
      </c>
      <c r="E12" s="12">
        <v>75.32</v>
      </c>
      <c r="F12" s="12">
        <v>71.38</v>
      </c>
      <c r="G12" s="12">
        <v>70.34</v>
      </c>
      <c r="H12" s="12">
        <v>71.7</v>
      </c>
      <c r="I12" s="12">
        <v>74.34</v>
      </c>
      <c r="J12" s="12">
        <v>71.68</v>
      </c>
      <c r="K12" s="12">
        <v>73.34</v>
      </c>
      <c r="L12" s="12">
        <v>74.95</v>
      </c>
      <c r="M12" s="12">
        <v>76.89</v>
      </c>
      <c r="N12" s="26">
        <f t="shared" si="0"/>
        <v>73.94666666666667</v>
      </c>
      <c r="O12" s="22"/>
    </row>
    <row r="13" spans="1:15" ht="15.75">
      <c r="A13" s="4">
        <v>1990</v>
      </c>
      <c r="B13" s="12">
        <v>78.12</v>
      </c>
      <c r="C13" s="12">
        <v>78.11</v>
      </c>
      <c r="D13" s="12">
        <v>76.81</v>
      </c>
      <c r="E13" s="12">
        <v>77.67</v>
      </c>
      <c r="F13" s="12">
        <v>74.11</v>
      </c>
      <c r="G13" s="12">
        <v>75.06</v>
      </c>
      <c r="H13" s="12">
        <v>75.59</v>
      </c>
      <c r="I13" s="12">
        <v>77.59</v>
      </c>
      <c r="J13" s="12">
        <v>78.71</v>
      </c>
      <c r="K13" s="12">
        <v>78.7</v>
      </c>
      <c r="L13" s="12">
        <v>78.52</v>
      </c>
      <c r="M13" s="12">
        <v>79.26</v>
      </c>
      <c r="N13" s="26">
        <f t="shared" si="0"/>
        <v>77.35416666666667</v>
      </c>
      <c r="O13" s="22"/>
    </row>
    <row r="14" spans="1:15" ht="15.75">
      <c r="A14" s="4">
        <v>1991</v>
      </c>
      <c r="B14" s="12">
        <v>77.02</v>
      </c>
      <c r="C14" s="12">
        <v>79.14</v>
      </c>
      <c r="D14" s="12">
        <v>81.22</v>
      </c>
      <c r="E14" s="12">
        <v>80.06</v>
      </c>
      <c r="F14" s="12">
        <v>75.4</v>
      </c>
      <c r="G14" s="12">
        <v>73.77</v>
      </c>
      <c r="H14" s="12">
        <v>72.87</v>
      </c>
      <c r="I14" s="12">
        <v>69.02</v>
      </c>
      <c r="J14" s="12">
        <v>72.6</v>
      </c>
      <c r="K14" s="12">
        <v>73.36</v>
      </c>
      <c r="L14" s="12">
        <v>74.3</v>
      </c>
      <c r="M14" s="12">
        <v>71.13</v>
      </c>
      <c r="N14" s="26">
        <f t="shared" si="0"/>
        <v>74.99083333333333</v>
      </c>
      <c r="O14" s="22"/>
    </row>
    <row r="15" spans="1:15" ht="15.75">
      <c r="A15" s="4">
        <v>1992</v>
      </c>
      <c r="B15" s="12">
        <v>74.5</v>
      </c>
      <c r="C15" s="12">
        <v>77.96</v>
      </c>
      <c r="D15" s="12">
        <v>78.2</v>
      </c>
      <c r="E15" s="12">
        <v>77.35</v>
      </c>
      <c r="F15" s="12">
        <v>73.22</v>
      </c>
      <c r="G15" s="12">
        <v>72.71</v>
      </c>
      <c r="H15" s="12">
        <v>73.53</v>
      </c>
      <c r="I15" s="12">
        <v>74.25</v>
      </c>
      <c r="J15" s="12">
        <v>75.32</v>
      </c>
      <c r="K15" s="12">
        <v>75.5</v>
      </c>
      <c r="L15" s="12">
        <v>74.71</v>
      </c>
      <c r="M15" s="12">
        <v>77.53</v>
      </c>
      <c r="N15" s="26">
        <f t="shared" si="0"/>
        <v>75.39833333333333</v>
      </c>
      <c r="O15" s="22"/>
    </row>
    <row r="16" spans="1:15" ht="15.75">
      <c r="A16" s="4">
        <v>1993</v>
      </c>
      <c r="B16" s="12">
        <v>79.2</v>
      </c>
      <c r="C16" s="12">
        <v>80.89</v>
      </c>
      <c r="D16" s="12">
        <v>82.12</v>
      </c>
      <c r="E16" s="12">
        <v>80.34</v>
      </c>
      <c r="F16" s="12">
        <v>76.24</v>
      </c>
      <c r="G16" s="12">
        <v>76.11</v>
      </c>
      <c r="H16" s="12">
        <v>74.17</v>
      </c>
      <c r="I16" s="12">
        <v>75.17</v>
      </c>
      <c r="J16" s="12">
        <v>74.48</v>
      </c>
      <c r="K16" s="12">
        <v>72.27</v>
      </c>
      <c r="L16" s="12">
        <v>73.23</v>
      </c>
      <c r="M16" s="12">
        <v>72.76</v>
      </c>
      <c r="N16" s="26">
        <f t="shared" si="0"/>
        <v>76.415</v>
      </c>
      <c r="O16" s="22"/>
    </row>
    <row r="17" spans="1:15" ht="15.75">
      <c r="A17" s="4">
        <v>1994</v>
      </c>
      <c r="B17" s="12">
        <v>73.41</v>
      </c>
      <c r="C17" s="12">
        <v>74.05</v>
      </c>
      <c r="D17" s="12">
        <v>76.57</v>
      </c>
      <c r="E17" s="12">
        <v>75.51</v>
      </c>
      <c r="F17" s="12">
        <v>66.73</v>
      </c>
      <c r="G17" s="12">
        <v>64.31</v>
      </c>
      <c r="H17" s="12">
        <v>67.68</v>
      </c>
      <c r="I17" s="12">
        <v>69.86</v>
      </c>
      <c r="J17" s="12">
        <v>69.94</v>
      </c>
      <c r="K17" s="12">
        <v>68.27</v>
      </c>
      <c r="L17" s="12">
        <v>69.61</v>
      </c>
      <c r="M17" s="12">
        <v>70.1</v>
      </c>
      <c r="N17" s="26">
        <f t="shared" si="0"/>
        <v>70.50333333333333</v>
      </c>
      <c r="O17" s="22"/>
    </row>
    <row r="18" spans="1:15" ht="15.75">
      <c r="A18" s="4">
        <v>1995</v>
      </c>
      <c r="B18" s="12">
        <v>73.75</v>
      </c>
      <c r="C18" s="12">
        <v>74.16</v>
      </c>
      <c r="D18" s="12">
        <v>70.45</v>
      </c>
      <c r="E18" s="12">
        <v>66.9</v>
      </c>
      <c r="F18" s="12">
        <v>60.89</v>
      </c>
      <c r="G18" s="12">
        <v>63.31</v>
      </c>
      <c r="H18" s="12">
        <v>63.26</v>
      </c>
      <c r="I18" s="12">
        <v>62.57</v>
      </c>
      <c r="J18" s="12">
        <v>64.93</v>
      </c>
      <c r="K18" s="12">
        <v>66.02</v>
      </c>
      <c r="L18" s="12">
        <v>68</v>
      </c>
      <c r="M18" s="12">
        <v>67.45</v>
      </c>
      <c r="N18" s="26">
        <f t="shared" si="0"/>
        <v>66.8075</v>
      </c>
      <c r="O18" s="22"/>
    </row>
    <row r="19" spans="1:15" ht="15.75">
      <c r="A19" s="4">
        <v>1996</v>
      </c>
      <c r="B19" s="12">
        <v>65.11</v>
      </c>
      <c r="C19" s="12">
        <v>64.12</v>
      </c>
      <c r="D19" s="12">
        <v>63.57</v>
      </c>
      <c r="E19" s="12">
        <v>59.81</v>
      </c>
      <c r="F19" s="12">
        <v>59.84</v>
      </c>
      <c r="G19" s="12">
        <v>63.25</v>
      </c>
      <c r="H19" s="12">
        <v>66.34</v>
      </c>
      <c r="I19" s="12">
        <v>69</v>
      </c>
      <c r="J19" s="12">
        <v>72.54</v>
      </c>
      <c r="K19" s="12">
        <v>70.74</v>
      </c>
      <c r="L19" s="12">
        <v>67.34</v>
      </c>
      <c r="M19" s="12">
        <v>66.0195238095238</v>
      </c>
      <c r="N19" s="26">
        <f t="shared" si="0"/>
        <v>65.63996031746032</v>
      </c>
      <c r="O19" s="22"/>
    </row>
    <row r="20" spans="1:15" ht="15.75">
      <c r="A20" s="4">
        <v>1997</v>
      </c>
      <c r="B20" s="12">
        <v>65.11772727272728</v>
      </c>
      <c r="C20" s="12">
        <v>66.78</v>
      </c>
      <c r="D20" s="12">
        <v>68.46</v>
      </c>
      <c r="E20" s="12">
        <v>67.73</v>
      </c>
      <c r="F20" s="12">
        <v>65.39</v>
      </c>
      <c r="G20" s="12">
        <v>64.41</v>
      </c>
      <c r="H20" s="12">
        <v>65.84409090909091</v>
      </c>
      <c r="I20" s="12">
        <v>66.85095238095238</v>
      </c>
      <c r="J20" s="12">
        <v>68.23</v>
      </c>
      <c r="K20" s="12">
        <v>67.60826086956521</v>
      </c>
      <c r="L20" s="12">
        <v>66.84947368421052</v>
      </c>
      <c r="M20" s="12">
        <v>66.68</v>
      </c>
      <c r="N20" s="26">
        <f t="shared" si="0"/>
        <v>66.66254209304553</v>
      </c>
      <c r="O20" s="22"/>
    </row>
    <row r="21" spans="1:15" ht="15.75">
      <c r="A21" s="4">
        <v>1998</v>
      </c>
      <c r="B21" s="12">
        <v>65.17</v>
      </c>
      <c r="C21" s="12">
        <v>63.31</v>
      </c>
      <c r="D21" s="12">
        <v>64.76</v>
      </c>
      <c r="E21" s="12">
        <v>67.04</v>
      </c>
      <c r="F21" s="12">
        <v>66.5995</v>
      </c>
      <c r="G21" s="12">
        <v>64.46</v>
      </c>
      <c r="H21" s="12">
        <v>62.307272727272725</v>
      </c>
      <c r="I21" s="12">
        <v>59.78857142857143</v>
      </c>
      <c r="J21" s="12">
        <v>60.30619047619047</v>
      </c>
      <c r="K21" s="12">
        <v>63.10090909090909</v>
      </c>
      <c r="L21" s="12">
        <v>63.2825</v>
      </c>
      <c r="M21" s="12">
        <v>60.22727272727273</v>
      </c>
      <c r="N21" s="26">
        <f t="shared" si="0"/>
        <v>63.362684704184716</v>
      </c>
      <c r="O21" s="22"/>
    </row>
    <row r="22" spans="1:15" ht="15.75">
      <c r="A22" s="4">
        <v>1999</v>
      </c>
      <c r="B22" s="12">
        <v>62.25631578947368</v>
      </c>
      <c r="C22" s="12">
        <v>64.60052631578948</v>
      </c>
      <c r="D22" s="12">
        <v>67.24391304347826</v>
      </c>
      <c r="E22" s="12">
        <v>66.65095238095238</v>
      </c>
      <c r="F22" s="12">
        <v>62.6</v>
      </c>
      <c r="G22" s="12">
        <v>65.50136363636364</v>
      </c>
      <c r="H22" s="12">
        <v>63.803333333333335</v>
      </c>
      <c r="I22" s="12">
        <v>65.65136363636364</v>
      </c>
      <c r="J22" s="12">
        <v>67.1895238095238</v>
      </c>
      <c r="K22" s="12">
        <v>70.67714285714285</v>
      </c>
      <c r="L22" s="12">
        <v>69.57666666666667</v>
      </c>
      <c r="M22" s="12">
        <v>69.29380952380953</v>
      </c>
      <c r="N22" s="26">
        <f t="shared" si="0"/>
        <v>66.25374258274145</v>
      </c>
      <c r="O22" s="22"/>
    </row>
    <row r="23" spans="1:15" ht="15.75">
      <c r="A23" s="4">
        <v>2000</v>
      </c>
      <c r="B23" s="12">
        <v>69.98299999999999</v>
      </c>
      <c r="C23" s="12">
        <v>70.09399999999998</v>
      </c>
      <c r="D23" s="12">
        <v>72.51</v>
      </c>
      <c r="E23" s="12">
        <v>73.15210526315789</v>
      </c>
      <c r="F23" s="12">
        <v>68.16045454545456</v>
      </c>
      <c r="G23" s="12">
        <v>68.53454545454544</v>
      </c>
      <c r="H23" s="12">
        <v>67.199</v>
      </c>
      <c r="I23" s="12">
        <v>66.48565217391307</v>
      </c>
      <c r="J23" s="12">
        <v>67.7795</v>
      </c>
      <c r="K23" s="12">
        <v>69.99636363636363</v>
      </c>
      <c r="L23" s="12">
        <v>72.45285714285714</v>
      </c>
      <c r="M23" s="12">
        <v>76.73444444444445</v>
      </c>
      <c r="N23" s="26">
        <f t="shared" si="0"/>
        <v>70.25682688839468</v>
      </c>
      <c r="O23" s="22"/>
    </row>
    <row r="24" spans="1:15" ht="15.75">
      <c r="A24" s="4">
        <v>2001</v>
      </c>
      <c r="B24" s="12">
        <v>78.40809523809523</v>
      </c>
      <c r="C24" s="12">
        <v>80.68894736842105</v>
      </c>
      <c r="D24" s="12">
        <v>79.0125</v>
      </c>
      <c r="E24" s="12">
        <v>77.52571428571426</v>
      </c>
      <c r="F24" s="12">
        <v>72.221</v>
      </c>
      <c r="G24" s="12">
        <v>73.22550000000001</v>
      </c>
      <c r="H24" s="12">
        <v>73.71666666666665</v>
      </c>
      <c r="I24" s="12">
        <v>71.35695652173914</v>
      </c>
      <c r="J24" s="12">
        <v>70.10588235294118</v>
      </c>
      <c r="K24" s="12">
        <v>66.8713043478261</v>
      </c>
      <c r="L24" s="12">
        <v>65.88142857142859</v>
      </c>
      <c r="M24" s="12">
        <v>65.688</v>
      </c>
      <c r="N24" s="26">
        <f t="shared" si="0"/>
        <v>72.89183294606936</v>
      </c>
      <c r="O24" s="22"/>
    </row>
    <row r="25" spans="1:15" ht="15.75">
      <c r="A25" s="4">
        <v>2002</v>
      </c>
      <c r="B25" s="12">
        <v>71.40238095238094</v>
      </c>
      <c r="C25" s="12">
        <v>73.02789473684209</v>
      </c>
      <c r="D25" s="12">
        <v>72.81950000000002</v>
      </c>
      <c r="E25" s="12">
        <v>66.59619047619047</v>
      </c>
      <c r="F25" s="12">
        <v>62.166136363636376</v>
      </c>
      <c r="G25" s="12">
        <v>62.96825</v>
      </c>
      <c r="H25" s="12">
        <v>64.97727272727273</v>
      </c>
      <c r="I25" s="12">
        <v>65.0715909090909</v>
      </c>
      <c r="J25" s="12">
        <v>68.78625</v>
      </c>
      <c r="K25" s="12">
        <v>68.21</v>
      </c>
      <c r="L25" s="12">
        <v>73.46</v>
      </c>
      <c r="M25" s="12">
        <v>74.58</v>
      </c>
      <c r="N25" s="26">
        <f t="shared" si="0"/>
        <v>68.67212218045114</v>
      </c>
      <c r="O25" s="22"/>
    </row>
    <row r="26" spans="1:15" ht="15.75">
      <c r="A26" s="4">
        <v>2003</v>
      </c>
      <c r="B26" s="12">
        <v>80.56071428571428</v>
      </c>
      <c r="C26" s="12">
        <v>80.61315789473683</v>
      </c>
      <c r="D26" s="12">
        <v>74.53666666666666</v>
      </c>
      <c r="E26" s="12">
        <v>77.59714285714286</v>
      </c>
      <c r="F26" s="12">
        <v>73.71190476190478</v>
      </c>
      <c r="G26" s="12">
        <v>73.80309523809522</v>
      </c>
      <c r="H26" s="12">
        <v>73.36568181818181</v>
      </c>
      <c r="I26" s="12">
        <v>79.79523809523809</v>
      </c>
      <c r="J26" s="12">
        <v>86.13928571428572</v>
      </c>
      <c r="K26" s="12">
        <v>97.25108695652176</v>
      </c>
      <c r="L26" s="12">
        <v>95.46710526315789</v>
      </c>
      <c r="M26" s="12">
        <v>92.09</v>
      </c>
      <c r="N26" s="26">
        <f t="shared" si="0"/>
        <v>82.07758996263716</v>
      </c>
      <c r="O26" s="22"/>
    </row>
    <row r="27" spans="1:15" ht="15.75">
      <c r="A27" s="4">
        <v>2004</v>
      </c>
      <c r="B27" s="12">
        <v>77.18</v>
      </c>
      <c r="C27" s="12">
        <v>77.21684210526315</v>
      </c>
      <c r="D27" s="12">
        <v>79.4608695652174</v>
      </c>
      <c r="E27" s="12">
        <v>83.14285714285714</v>
      </c>
      <c r="F27" s="12">
        <v>83.52375</v>
      </c>
      <c r="G27" s="12">
        <v>87.825</v>
      </c>
      <c r="H27" s="12">
        <v>85.44142857142857</v>
      </c>
      <c r="I27" s="12">
        <v>84.75318181818182</v>
      </c>
      <c r="J27" s="12">
        <v>84.49619047619046</v>
      </c>
      <c r="K27" s="12">
        <v>86.74142857142856</v>
      </c>
      <c r="L27" s="12">
        <v>85.6875</v>
      </c>
      <c r="M27" s="12">
        <v>88.32761904761904</v>
      </c>
      <c r="N27" s="26">
        <f t="shared" si="0"/>
        <v>83.64972227484884</v>
      </c>
      <c r="O27" s="22"/>
    </row>
    <row r="28" spans="1:15" ht="15.75">
      <c r="A28" s="4">
        <v>2005</v>
      </c>
      <c r="B28" s="12">
        <v>89.88225000000001</v>
      </c>
      <c r="C28" s="12">
        <v>89.9278947368421</v>
      </c>
      <c r="D28" s="12">
        <v>88.8875</v>
      </c>
      <c r="E28" s="12">
        <v>90.3892857142857</v>
      </c>
      <c r="F28" s="12">
        <v>85.62476190476191</v>
      </c>
      <c r="G28" s="12">
        <v>83.00795454545454</v>
      </c>
      <c r="H28" s="12">
        <v>79.3175</v>
      </c>
      <c r="I28" s="12">
        <v>80.78152173913043</v>
      </c>
      <c r="J28" s="12">
        <v>85.4857142857143</v>
      </c>
      <c r="K28" s="12">
        <v>89.49166666666666</v>
      </c>
      <c r="L28" s="12">
        <v>91.53333333333335</v>
      </c>
      <c r="M28" s="12">
        <v>94.03375</v>
      </c>
      <c r="N28" s="26">
        <f t="shared" si="0"/>
        <v>87.36359441051574</v>
      </c>
      <c r="O28" s="22"/>
    </row>
    <row r="29" spans="1:15" ht="15.75">
      <c r="A29" s="4">
        <v>2006</v>
      </c>
      <c r="B29" s="12">
        <v>95.43625</v>
      </c>
      <c r="C29" s="12">
        <v>91.315</v>
      </c>
      <c r="D29" s="12">
        <v>83.39565217391304</v>
      </c>
      <c r="E29" s="12">
        <v>80.65605263157896</v>
      </c>
      <c r="F29" s="12">
        <v>76.87</v>
      </c>
      <c r="G29" s="12">
        <v>81.56</v>
      </c>
      <c r="H29" s="12">
        <v>84.17</v>
      </c>
      <c r="I29" s="12">
        <v>87.15</v>
      </c>
      <c r="J29" s="12">
        <v>91.31</v>
      </c>
      <c r="K29" s="12">
        <v>89.4</v>
      </c>
      <c r="L29" s="12">
        <v>86.51</v>
      </c>
      <c r="M29" s="12">
        <v>86.93</v>
      </c>
      <c r="N29" s="26">
        <f t="shared" si="0"/>
        <v>86.22524623379098</v>
      </c>
      <c r="O29" s="22"/>
    </row>
    <row r="30" spans="1:15" ht="15.75">
      <c r="A30" s="4">
        <v>2007</v>
      </c>
      <c r="B30" s="12">
        <v>91.64</v>
      </c>
      <c r="C30" s="12">
        <v>93.34</v>
      </c>
      <c r="D30" s="12">
        <v>98.3</v>
      </c>
      <c r="E30" s="12">
        <v>97.95</v>
      </c>
      <c r="F30" s="12">
        <v>92.35</v>
      </c>
      <c r="G30" s="12">
        <v>89.06</v>
      </c>
      <c r="H30" s="12">
        <v>91.93</v>
      </c>
      <c r="I30" s="12">
        <v>92.65</v>
      </c>
      <c r="J30" s="12">
        <v>96.21</v>
      </c>
      <c r="K30" s="12">
        <v>94.92</v>
      </c>
      <c r="L30" s="12">
        <v>95.43</v>
      </c>
      <c r="M30" s="12">
        <v>93.24</v>
      </c>
      <c r="N30" s="26">
        <f t="shared" si="0"/>
        <v>93.91833333333335</v>
      </c>
      <c r="O30" s="22"/>
    </row>
    <row r="31" spans="1:15" ht="15.75">
      <c r="A31" s="4">
        <v>2008</v>
      </c>
      <c r="B31" s="12">
        <v>92.09166717529297</v>
      </c>
      <c r="C31" s="12">
        <v>92.00375022888184</v>
      </c>
      <c r="D31" s="12">
        <v>90.04225030517577</v>
      </c>
      <c r="E31" s="12">
        <v>89.57954545454545</v>
      </c>
      <c r="F31" s="12">
        <v>94.12857091994513</v>
      </c>
      <c r="G31" s="12">
        <v>95.98809451148624</v>
      </c>
      <c r="H31" s="12">
        <v>99.77613657171077</v>
      </c>
      <c r="I31" s="12">
        <v>101.56071399507069</v>
      </c>
      <c r="J31" s="12">
        <v>101.97738109770275</v>
      </c>
      <c r="K31" s="12">
        <v>91.77391251273777</v>
      </c>
      <c r="L31" s="12">
        <v>89.50263254266036</v>
      </c>
      <c r="M31" s="12">
        <v>84.77386231855913</v>
      </c>
      <c r="N31" s="26">
        <f t="shared" si="0"/>
        <v>93.59987646948075</v>
      </c>
      <c r="O31" s="22"/>
    </row>
    <row r="32" spans="1:14" ht="15.75">
      <c r="A32" s="4">
        <v>2009</v>
      </c>
      <c r="B32" s="12">
        <v>83.61074943542481</v>
      </c>
      <c r="C32" s="12">
        <v>82.8428935000771</v>
      </c>
      <c r="D32" s="12">
        <v>84.08977231112394</v>
      </c>
      <c r="E32" s="12">
        <v>86.82738167898995</v>
      </c>
      <c r="F32" s="12">
        <v>82.33125</v>
      </c>
      <c r="G32" s="12">
        <v>80.78863664106889</v>
      </c>
      <c r="H32" s="12">
        <v>84.84326086956521</v>
      </c>
      <c r="I32" s="12">
        <v>84.35714322044736</v>
      </c>
      <c r="J32" s="12">
        <v>86.38690476190476</v>
      </c>
      <c r="K32" s="12">
        <v>83.94999972256747</v>
      </c>
      <c r="L32" s="12">
        <v>84.23874893188477</v>
      </c>
      <c r="M32" s="12">
        <v>82.03068195689808</v>
      </c>
      <c r="N32" s="26">
        <f t="shared" si="0"/>
        <v>83.85811858582936</v>
      </c>
    </row>
    <row r="33" spans="1:14" ht="15.75">
      <c r="A33" s="4">
        <v>2010</v>
      </c>
      <c r="B33" s="12">
        <v>86.15657846551193</v>
      </c>
      <c r="C33" s="12">
        <v>89.47105327405427</v>
      </c>
      <c r="D33" s="12">
        <v>94.90543464992358</v>
      </c>
      <c r="E33" s="12">
        <v>98.55681818181819</v>
      </c>
      <c r="F33" s="12">
        <v>93.62849998474121</v>
      </c>
      <c r="G33" s="12">
        <v>90.41136412187056</v>
      </c>
      <c r="H33" s="12">
        <v>91.80404735746838</v>
      </c>
      <c r="I33" s="12">
        <v>95.78863629427823</v>
      </c>
      <c r="J33" s="12">
        <v>97.40357099260602</v>
      </c>
      <c r="K33" s="12">
        <v>98.1297614687965</v>
      </c>
      <c r="L33" s="12">
        <v>99.70214298793248</v>
      </c>
      <c r="M33" s="12">
        <v>103.381363622492</v>
      </c>
      <c r="N33" s="26">
        <f t="shared" si="0"/>
        <v>94.94493928345777</v>
      </c>
    </row>
    <row r="34" spans="1:19" ht="15.75">
      <c r="A34" s="4">
        <v>2011</v>
      </c>
      <c r="B34" s="12">
        <v>107.79999923706055</v>
      </c>
      <c r="C34" s="12">
        <v>109.22894728811164</v>
      </c>
      <c r="D34" s="12">
        <v>115.2663043478261</v>
      </c>
      <c r="E34" s="12">
        <v>118.7662509918213</v>
      </c>
      <c r="F34" s="12">
        <v>107.23214285714286</v>
      </c>
      <c r="G34" s="12">
        <v>107.48636315085672</v>
      </c>
      <c r="H34" s="12">
        <v>111.99874954223633</v>
      </c>
      <c r="I34" s="12">
        <v>114.52934829048489</v>
      </c>
      <c r="J34" s="12">
        <v>118.55357106526692</v>
      </c>
      <c r="K34" s="12">
        <v>121.44166673932757</v>
      </c>
      <c r="L34" s="12">
        <v>121.67261832101005</v>
      </c>
      <c r="M34" s="12">
        <v>120.52976263137091</v>
      </c>
      <c r="N34" s="26">
        <f t="shared" si="0"/>
        <v>114.54214370520965</v>
      </c>
      <c r="O34" s="12"/>
      <c r="P34" s="12"/>
      <c r="Q34" s="12"/>
      <c r="R34" s="12"/>
      <c r="S34" s="12"/>
    </row>
    <row r="35" spans="1:15" ht="15.75">
      <c r="A35" s="10"/>
      <c r="B35" s="21"/>
      <c r="N35" s="22"/>
      <c r="O35" s="22"/>
    </row>
    <row r="36" spans="1:15" ht="18.75">
      <c r="A36" s="2" t="s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2"/>
    </row>
    <row r="37" spans="1:15" ht="16.5" thickBot="1">
      <c r="A37" s="5"/>
      <c r="B37" s="6" t="s">
        <v>0</v>
      </c>
      <c r="C37" s="6" t="s">
        <v>1</v>
      </c>
      <c r="D37" s="6" t="s">
        <v>2</v>
      </c>
      <c r="E37" s="6" t="s">
        <v>3</v>
      </c>
      <c r="F37" s="6" t="s">
        <v>4</v>
      </c>
      <c r="G37" s="6" t="s">
        <v>5</v>
      </c>
      <c r="H37" s="6" t="s">
        <v>6</v>
      </c>
      <c r="I37" s="6" t="s">
        <v>7</v>
      </c>
      <c r="J37" s="6" t="s">
        <v>8</v>
      </c>
      <c r="K37" s="6" t="s">
        <v>9</v>
      </c>
      <c r="L37" s="6" t="s">
        <v>10</v>
      </c>
      <c r="M37" s="6" t="s">
        <v>11</v>
      </c>
      <c r="N37" s="17" t="s">
        <v>13</v>
      </c>
      <c r="O37" s="22"/>
    </row>
    <row r="38" spans="1:15" ht="16.5" thickTop="1">
      <c r="A38" s="4">
        <v>1983</v>
      </c>
      <c r="B38" s="12">
        <v>69.17</v>
      </c>
      <c r="C38" s="12">
        <v>71.12</v>
      </c>
      <c r="D38" s="12">
        <v>70.81</v>
      </c>
      <c r="E38" s="12">
        <v>68.67</v>
      </c>
      <c r="F38" s="12">
        <v>65.78</v>
      </c>
      <c r="G38" s="12">
        <v>64.46</v>
      </c>
      <c r="H38" s="12">
        <v>62.86</v>
      </c>
      <c r="I38" s="12">
        <v>61.11</v>
      </c>
      <c r="J38" s="12">
        <v>58.75</v>
      </c>
      <c r="K38" s="12">
        <v>59.85</v>
      </c>
      <c r="L38" s="12">
        <v>63.3</v>
      </c>
      <c r="M38" s="12">
        <v>68.5</v>
      </c>
      <c r="N38" s="25">
        <f aca="true" t="shared" si="1" ref="N38:N66">AVERAGE(B38:M38)</f>
        <v>65.365</v>
      </c>
      <c r="O38" s="22"/>
    </row>
    <row r="39" spans="1:14" ht="15.75">
      <c r="A39" s="4">
        <v>1984</v>
      </c>
      <c r="B39" s="12">
        <v>69.67</v>
      </c>
      <c r="C39" s="12">
        <v>69.97</v>
      </c>
      <c r="D39" s="12">
        <v>69.42</v>
      </c>
      <c r="E39" s="12">
        <v>66.93</v>
      </c>
      <c r="F39" s="12">
        <v>64.08</v>
      </c>
      <c r="G39" s="12">
        <v>65.74</v>
      </c>
      <c r="H39" s="12">
        <v>66.98</v>
      </c>
      <c r="I39" s="12">
        <v>66.18</v>
      </c>
      <c r="J39" s="12">
        <v>65.15</v>
      </c>
      <c r="K39" s="12">
        <v>66.24</v>
      </c>
      <c r="L39" s="12">
        <v>68.81</v>
      </c>
      <c r="M39" s="12">
        <v>71.15</v>
      </c>
      <c r="N39" s="26">
        <f t="shared" si="1"/>
        <v>67.52666666666667</v>
      </c>
    </row>
    <row r="40" spans="1:14" ht="15.75">
      <c r="A40" s="4">
        <v>1985</v>
      </c>
      <c r="B40" s="12">
        <v>72.41</v>
      </c>
      <c r="C40" s="12">
        <v>72.05</v>
      </c>
      <c r="D40" s="12">
        <v>68.04</v>
      </c>
      <c r="E40" s="12">
        <v>66.1</v>
      </c>
      <c r="F40" s="12">
        <v>66.17</v>
      </c>
      <c r="G40" s="12">
        <v>67.07</v>
      </c>
      <c r="H40" s="12">
        <v>62.93</v>
      </c>
      <c r="I40" s="12">
        <v>64.25</v>
      </c>
      <c r="J40" s="12">
        <v>60.51</v>
      </c>
      <c r="K40" s="12">
        <v>64.89</v>
      </c>
      <c r="L40" s="12">
        <v>65.04</v>
      </c>
      <c r="M40" s="12">
        <v>65.91</v>
      </c>
      <c r="N40" s="26">
        <f t="shared" si="1"/>
        <v>66.28083333333332</v>
      </c>
    </row>
    <row r="41" spans="1:14" ht="15.75">
      <c r="A41" s="4">
        <v>1986</v>
      </c>
      <c r="B41" s="12">
        <v>65.5</v>
      </c>
      <c r="C41" s="12">
        <v>64.7</v>
      </c>
      <c r="D41" s="12">
        <v>60.98</v>
      </c>
      <c r="E41" s="12">
        <v>55.92</v>
      </c>
      <c r="F41" s="12">
        <v>56.88</v>
      </c>
      <c r="G41" s="12">
        <v>58.68</v>
      </c>
      <c r="H41" s="12">
        <v>64.41</v>
      </c>
      <c r="I41" s="12">
        <v>65.15</v>
      </c>
      <c r="J41" s="12">
        <v>62.79</v>
      </c>
      <c r="K41" s="12">
        <v>61.24</v>
      </c>
      <c r="L41" s="12">
        <v>62.54</v>
      </c>
      <c r="M41" s="12">
        <v>61.85</v>
      </c>
      <c r="N41" s="26">
        <f t="shared" si="1"/>
        <v>61.71999999999999</v>
      </c>
    </row>
    <row r="42" spans="1:14" ht="15.75">
      <c r="A42" s="4">
        <v>1987</v>
      </c>
      <c r="B42" s="12">
        <v>64.35</v>
      </c>
      <c r="C42" s="12">
        <v>68.27</v>
      </c>
      <c r="D42" s="12">
        <v>67.84</v>
      </c>
      <c r="E42" s="12">
        <v>69.61</v>
      </c>
      <c r="F42" s="12">
        <v>69.11</v>
      </c>
      <c r="G42" s="12">
        <v>69.87</v>
      </c>
      <c r="H42" s="12">
        <v>71.46</v>
      </c>
      <c r="I42" s="12">
        <v>75.54</v>
      </c>
      <c r="J42" s="12">
        <v>78.79</v>
      </c>
      <c r="K42" s="12">
        <v>76.32</v>
      </c>
      <c r="L42" s="12">
        <v>74.42</v>
      </c>
      <c r="M42" s="12">
        <v>74.69</v>
      </c>
      <c r="N42" s="26">
        <f t="shared" si="1"/>
        <v>71.68916666666665</v>
      </c>
    </row>
    <row r="43" spans="1:14" ht="15.75">
      <c r="A43" s="4">
        <v>1988</v>
      </c>
      <c r="B43" s="12">
        <v>80.33</v>
      </c>
      <c r="C43" s="12">
        <v>81.86</v>
      </c>
      <c r="D43" s="12">
        <v>81.75</v>
      </c>
      <c r="E43" s="12">
        <v>79.74</v>
      </c>
      <c r="F43" s="12">
        <v>79.97</v>
      </c>
      <c r="G43" s="12">
        <v>73.38</v>
      </c>
      <c r="H43" s="12">
        <v>76.11</v>
      </c>
      <c r="I43" s="12">
        <v>80.9</v>
      </c>
      <c r="J43" s="12">
        <v>80.16</v>
      </c>
      <c r="K43" s="12">
        <v>81.96</v>
      </c>
      <c r="L43" s="12">
        <v>81.78</v>
      </c>
      <c r="M43" s="12">
        <v>83.55</v>
      </c>
      <c r="N43" s="26">
        <f t="shared" si="1"/>
        <v>80.12416666666665</v>
      </c>
    </row>
    <row r="44" spans="1:14" ht="15.75">
      <c r="A44" s="4">
        <v>1989</v>
      </c>
      <c r="B44" s="12">
        <v>84.34</v>
      </c>
      <c r="C44" s="12">
        <v>83.45</v>
      </c>
      <c r="D44" s="12">
        <v>81.2</v>
      </c>
      <c r="E44" s="12">
        <v>76.76</v>
      </c>
      <c r="F44" s="12">
        <v>76.93</v>
      </c>
      <c r="G44" s="12">
        <v>80.36</v>
      </c>
      <c r="H44" s="12">
        <v>82.61</v>
      </c>
      <c r="I44" s="12">
        <v>84.22</v>
      </c>
      <c r="J44" s="12">
        <v>82.86</v>
      </c>
      <c r="K44" s="12">
        <v>82.94</v>
      </c>
      <c r="L44" s="12">
        <v>83.26</v>
      </c>
      <c r="M44" s="12">
        <v>83.83</v>
      </c>
      <c r="N44" s="26">
        <f t="shared" si="1"/>
        <v>81.89666666666668</v>
      </c>
    </row>
    <row r="45" spans="1:14" ht="15.75">
      <c r="A45" s="4">
        <v>1990</v>
      </c>
      <c r="B45" s="12">
        <v>84.02</v>
      </c>
      <c r="C45" s="12">
        <v>81.63</v>
      </c>
      <c r="D45" s="12">
        <v>82.19</v>
      </c>
      <c r="E45" s="12">
        <v>83.54</v>
      </c>
      <c r="F45" s="12">
        <v>84.38</v>
      </c>
      <c r="G45" s="12">
        <v>84.87</v>
      </c>
      <c r="H45" s="12">
        <v>86.81</v>
      </c>
      <c r="I45" s="12">
        <v>89.2</v>
      </c>
      <c r="J45" s="12">
        <v>88.36</v>
      </c>
      <c r="K45" s="12">
        <v>87.43</v>
      </c>
      <c r="L45" s="12">
        <v>87.83</v>
      </c>
      <c r="M45" s="12">
        <v>88.74</v>
      </c>
      <c r="N45" s="26">
        <f t="shared" si="1"/>
        <v>85.75</v>
      </c>
    </row>
    <row r="46" spans="1:14" ht="15.75">
      <c r="A46" s="4">
        <v>1991</v>
      </c>
      <c r="B46" s="12">
        <v>89.15</v>
      </c>
      <c r="C46" s="12">
        <v>88.75</v>
      </c>
      <c r="D46" s="12">
        <v>90.13</v>
      </c>
      <c r="E46" s="12">
        <v>89.95</v>
      </c>
      <c r="F46" s="12">
        <v>88.96</v>
      </c>
      <c r="G46" s="12">
        <v>88.08</v>
      </c>
      <c r="H46" s="12">
        <v>89.13</v>
      </c>
      <c r="I46" s="12">
        <v>85.77</v>
      </c>
      <c r="J46" s="12">
        <v>85.59</v>
      </c>
      <c r="K46" s="12">
        <v>85.64</v>
      </c>
      <c r="L46" s="12">
        <v>83.59</v>
      </c>
      <c r="M46" s="12">
        <v>79.13</v>
      </c>
      <c r="N46" s="26">
        <f t="shared" si="1"/>
        <v>86.98916666666666</v>
      </c>
    </row>
    <row r="47" spans="1:14" ht="15.75">
      <c r="A47" s="4">
        <v>1992</v>
      </c>
      <c r="B47" s="12">
        <v>80.04</v>
      </c>
      <c r="C47" s="12">
        <v>79.1</v>
      </c>
      <c r="D47" s="12">
        <v>79.85</v>
      </c>
      <c r="E47" s="12">
        <v>79.33</v>
      </c>
      <c r="F47" s="12">
        <v>78.25</v>
      </c>
      <c r="G47" s="12">
        <v>77.61</v>
      </c>
      <c r="H47" s="12">
        <v>81.42</v>
      </c>
      <c r="I47" s="12">
        <v>85.18</v>
      </c>
      <c r="J47" s="12">
        <v>84.09</v>
      </c>
      <c r="K47" s="12">
        <v>84.03</v>
      </c>
      <c r="L47" s="12">
        <v>84.04</v>
      </c>
      <c r="M47" s="12">
        <v>85.45</v>
      </c>
      <c r="N47" s="26">
        <f t="shared" si="1"/>
        <v>81.5325</v>
      </c>
    </row>
    <row r="48" spans="1:14" ht="15.75">
      <c r="A48" s="4">
        <v>1993</v>
      </c>
      <c r="B48" s="12">
        <v>87.77</v>
      </c>
      <c r="C48" s="12">
        <v>84.73</v>
      </c>
      <c r="D48" s="12">
        <v>85.55</v>
      </c>
      <c r="E48" s="12">
        <v>85.59</v>
      </c>
      <c r="F48" s="12">
        <v>86.07</v>
      </c>
      <c r="G48" s="12">
        <v>87.22</v>
      </c>
      <c r="H48" s="12">
        <v>86.83</v>
      </c>
      <c r="I48" s="12">
        <v>88.04</v>
      </c>
      <c r="J48" s="12">
        <v>86.84</v>
      </c>
      <c r="K48" s="12">
        <v>85.14</v>
      </c>
      <c r="L48" s="12">
        <v>83.72</v>
      </c>
      <c r="M48" s="12">
        <v>82.62</v>
      </c>
      <c r="N48" s="26">
        <f t="shared" si="1"/>
        <v>85.84333333333332</v>
      </c>
    </row>
    <row r="49" spans="1:14" ht="15.75">
      <c r="A49" s="4">
        <v>1994</v>
      </c>
      <c r="B49" s="12">
        <v>83.3</v>
      </c>
      <c r="C49" s="12">
        <v>81.37</v>
      </c>
      <c r="D49" s="12">
        <v>81.68</v>
      </c>
      <c r="E49" s="12">
        <v>80.34</v>
      </c>
      <c r="F49" s="12">
        <v>75.41</v>
      </c>
      <c r="G49" s="12">
        <v>73.06</v>
      </c>
      <c r="H49" s="12">
        <v>78.14</v>
      </c>
      <c r="I49" s="12">
        <v>78.31</v>
      </c>
      <c r="J49" s="12">
        <v>73.68</v>
      </c>
      <c r="K49" s="12">
        <v>72.68</v>
      </c>
      <c r="L49" s="12">
        <v>74.27</v>
      </c>
      <c r="M49" s="12">
        <v>74.55</v>
      </c>
      <c r="N49" s="26">
        <f t="shared" si="1"/>
        <v>77.23250000000002</v>
      </c>
    </row>
    <row r="50" spans="1:15" ht="15.75">
      <c r="A50" s="4">
        <v>1995</v>
      </c>
      <c r="B50" s="12">
        <v>75.83</v>
      </c>
      <c r="C50" s="12">
        <v>71.71</v>
      </c>
      <c r="D50" s="12">
        <v>68.36</v>
      </c>
      <c r="E50" s="12">
        <v>65.89</v>
      </c>
      <c r="F50" s="12">
        <v>64.55</v>
      </c>
      <c r="G50" s="12">
        <v>65.97</v>
      </c>
      <c r="H50" s="12">
        <v>66.13</v>
      </c>
      <c r="I50" s="12">
        <v>66.35</v>
      </c>
      <c r="J50" s="12">
        <v>65.14</v>
      </c>
      <c r="K50" s="12">
        <v>65.33</v>
      </c>
      <c r="L50" s="12">
        <v>65.16</v>
      </c>
      <c r="M50" s="12">
        <v>63.78</v>
      </c>
      <c r="N50" s="26">
        <f t="shared" si="1"/>
        <v>67.01666666666667</v>
      </c>
      <c r="O50" s="23"/>
    </row>
    <row r="51" spans="1:15" ht="15.75">
      <c r="A51" s="4">
        <v>1996</v>
      </c>
      <c r="B51" s="12">
        <v>59.37</v>
      </c>
      <c r="C51" s="12">
        <v>57.64</v>
      </c>
      <c r="D51" s="12">
        <v>56.71</v>
      </c>
      <c r="E51" s="12">
        <v>52.43</v>
      </c>
      <c r="F51" s="12">
        <v>55.13</v>
      </c>
      <c r="G51" s="12">
        <v>60.12</v>
      </c>
      <c r="H51" s="12">
        <v>61.48</v>
      </c>
      <c r="I51" s="12">
        <v>63.3</v>
      </c>
      <c r="J51" s="12">
        <v>63.77</v>
      </c>
      <c r="K51" s="12">
        <v>63.12</v>
      </c>
      <c r="L51" s="12">
        <v>65.11</v>
      </c>
      <c r="M51" s="12">
        <v>66.56904761904762</v>
      </c>
      <c r="N51" s="26">
        <f t="shared" si="1"/>
        <v>60.39575396825398</v>
      </c>
      <c r="O51" s="23"/>
    </row>
    <row r="52" spans="1:15" ht="15.75">
      <c r="A52" s="4">
        <v>1997</v>
      </c>
      <c r="B52" s="12">
        <v>68.86818181818182</v>
      </c>
      <c r="C52" s="12">
        <v>68.23</v>
      </c>
      <c r="D52" s="12">
        <v>68.38</v>
      </c>
      <c r="E52" s="12">
        <v>71.47</v>
      </c>
      <c r="F52" s="12">
        <v>75.79</v>
      </c>
      <c r="G52" s="12">
        <v>77.93</v>
      </c>
      <c r="H52" s="12">
        <v>81.56636363636363</v>
      </c>
      <c r="I52" s="12">
        <v>80.45095238095239</v>
      </c>
      <c r="J52" s="12">
        <v>79.71</v>
      </c>
      <c r="K52" s="12">
        <v>77.34347826086956</v>
      </c>
      <c r="L52" s="12">
        <v>78.11947368421053</v>
      </c>
      <c r="M52" s="12">
        <v>77.93636363636364</v>
      </c>
      <c r="N52" s="26">
        <f t="shared" si="1"/>
        <v>75.48290111807847</v>
      </c>
      <c r="O52" s="23"/>
    </row>
    <row r="53" spans="1:15" ht="15.75">
      <c r="A53" s="4">
        <v>1998</v>
      </c>
      <c r="B53" s="12">
        <v>77.45</v>
      </c>
      <c r="C53" s="12">
        <v>76.09</v>
      </c>
      <c r="D53" s="12">
        <v>75.27</v>
      </c>
      <c r="E53" s="12">
        <v>76.35285714285715</v>
      </c>
      <c r="F53" s="12">
        <v>75.64675</v>
      </c>
      <c r="G53" s="12">
        <v>73.73</v>
      </c>
      <c r="H53" s="12">
        <v>70.5109090909091</v>
      </c>
      <c r="I53" s="12">
        <v>68.57809523809524</v>
      </c>
      <c r="J53" s="12">
        <v>67.8</v>
      </c>
      <c r="K53" s="12">
        <v>69.8</v>
      </c>
      <c r="L53" s="12">
        <v>70.1285</v>
      </c>
      <c r="M53" s="12">
        <v>68.75818181818182</v>
      </c>
      <c r="N53" s="26">
        <f t="shared" si="1"/>
        <v>72.50960777417028</v>
      </c>
      <c r="O53" s="23"/>
    </row>
    <row r="54" spans="1:15" ht="15.75">
      <c r="A54" s="4">
        <v>1999</v>
      </c>
      <c r="B54" s="12">
        <v>72.62</v>
      </c>
      <c r="C54" s="12">
        <v>73.90315789473684</v>
      </c>
      <c r="D54" s="12">
        <v>72.17478260869565</v>
      </c>
      <c r="E54" s="12">
        <v>71.96</v>
      </c>
      <c r="F54" s="12">
        <v>71.06</v>
      </c>
      <c r="G54" s="12">
        <v>76.935</v>
      </c>
      <c r="H54" s="12">
        <v>76.87428571428572</v>
      </c>
      <c r="I54" s="12">
        <v>77.21954545454545</v>
      </c>
      <c r="J54" s="12">
        <v>79.16714285714286</v>
      </c>
      <c r="K54" s="12">
        <v>80.82904761904761</v>
      </c>
      <c r="L54" s="12">
        <v>82.58</v>
      </c>
      <c r="M54" s="12">
        <v>84.60380952380953</v>
      </c>
      <c r="N54" s="26">
        <f t="shared" si="1"/>
        <v>76.66056430602198</v>
      </c>
      <c r="O54" s="23"/>
    </row>
    <row r="55" spans="1:15" ht="15.75">
      <c r="A55" s="4">
        <v>2000</v>
      </c>
      <c r="B55" s="12">
        <v>85.78</v>
      </c>
      <c r="C55" s="12">
        <v>83.65</v>
      </c>
      <c r="D55" s="12">
        <v>83.78</v>
      </c>
      <c r="E55" s="12">
        <v>84.28</v>
      </c>
      <c r="F55" s="12">
        <v>83.45</v>
      </c>
      <c r="G55" s="12">
        <v>85.9</v>
      </c>
      <c r="H55" s="12">
        <v>87.32</v>
      </c>
      <c r="I55" s="12">
        <v>86.22</v>
      </c>
      <c r="J55" s="12">
        <v>85.43</v>
      </c>
      <c r="K55" s="12">
        <v>87.13</v>
      </c>
      <c r="L55" s="12">
        <v>88.72</v>
      </c>
      <c r="M55" s="12">
        <v>90.92</v>
      </c>
      <c r="N55" s="26">
        <f t="shared" si="1"/>
        <v>86.04833333333335</v>
      </c>
      <c r="O55" s="23"/>
    </row>
    <row r="56" spans="1:16" ht="15.75">
      <c r="A56" s="4">
        <v>2001</v>
      </c>
      <c r="B56" s="12">
        <v>88.88</v>
      </c>
      <c r="C56" s="12">
        <v>86.66</v>
      </c>
      <c r="D56" s="12">
        <v>86.34</v>
      </c>
      <c r="E56" s="12">
        <v>87.63</v>
      </c>
      <c r="F56" s="12">
        <v>88.35</v>
      </c>
      <c r="G56" s="12">
        <v>91.74</v>
      </c>
      <c r="H56" s="12">
        <v>90.11</v>
      </c>
      <c r="I56" s="12">
        <v>89.61</v>
      </c>
      <c r="J56" s="12">
        <v>89.86</v>
      </c>
      <c r="K56" s="12">
        <v>87.77</v>
      </c>
      <c r="L56" s="12">
        <v>84.51</v>
      </c>
      <c r="M56" s="12">
        <v>84.12</v>
      </c>
      <c r="N56" s="26">
        <f t="shared" si="1"/>
        <v>87.96499999999999</v>
      </c>
      <c r="O56" s="23"/>
      <c r="P56" s="23"/>
    </row>
    <row r="57" spans="1:16" ht="15.75">
      <c r="A57" s="4">
        <v>2002</v>
      </c>
      <c r="B57" s="12">
        <v>83.84</v>
      </c>
      <c r="C57" s="12">
        <v>82.8</v>
      </c>
      <c r="D57" s="12">
        <v>80.48</v>
      </c>
      <c r="E57" s="12">
        <v>75.54</v>
      </c>
      <c r="F57" s="12">
        <v>75.74</v>
      </c>
      <c r="G57" s="12">
        <v>76.43</v>
      </c>
      <c r="H57" s="12">
        <v>77.1</v>
      </c>
      <c r="I57" s="12">
        <v>78.41</v>
      </c>
      <c r="J57" s="12">
        <v>80.41</v>
      </c>
      <c r="K57" s="12">
        <v>81.08</v>
      </c>
      <c r="L57" s="12">
        <v>83.31</v>
      </c>
      <c r="M57" s="12">
        <v>83.79</v>
      </c>
      <c r="N57" s="26">
        <f t="shared" si="1"/>
        <v>79.91083333333334</v>
      </c>
      <c r="O57" s="23"/>
      <c r="P57" s="23"/>
    </row>
    <row r="58" spans="1:16" ht="15.75">
      <c r="A58" s="4">
        <v>2003</v>
      </c>
      <c r="B58" s="12">
        <v>81.57</v>
      </c>
      <c r="C58" s="12">
        <v>76.69</v>
      </c>
      <c r="D58" s="12">
        <v>76.15</v>
      </c>
      <c r="E58" s="12">
        <v>78.97</v>
      </c>
      <c r="F58" s="12">
        <v>81.44</v>
      </c>
      <c r="G58" s="12">
        <v>85.09</v>
      </c>
      <c r="H58" s="12">
        <v>88.64</v>
      </c>
      <c r="I58" s="12">
        <v>93.45</v>
      </c>
      <c r="J58" s="12">
        <v>99.69</v>
      </c>
      <c r="K58" s="12">
        <v>104.62</v>
      </c>
      <c r="L58" s="12">
        <v>101.73</v>
      </c>
      <c r="M58" s="12">
        <v>94.19</v>
      </c>
      <c r="N58" s="26">
        <f t="shared" si="1"/>
        <v>88.51916666666666</v>
      </c>
      <c r="O58" s="23"/>
      <c r="P58" s="23"/>
    </row>
    <row r="59" spans="1:16" ht="15.75">
      <c r="A59" s="4">
        <v>2004</v>
      </c>
      <c r="B59" s="12">
        <v>87.09</v>
      </c>
      <c r="C59" s="12">
        <v>84.15</v>
      </c>
      <c r="D59" s="12">
        <v>89.23</v>
      </c>
      <c r="E59" s="12">
        <v>93.2</v>
      </c>
      <c r="F59" s="12">
        <v>103.5</v>
      </c>
      <c r="G59" s="12">
        <v>109.47</v>
      </c>
      <c r="H59" s="12">
        <v>112.12</v>
      </c>
      <c r="I59" s="12">
        <v>115.6</v>
      </c>
      <c r="J59" s="12">
        <v>113.15</v>
      </c>
      <c r="K59" s="12">
        <v>113.2</v>
      </c>
      <c r="L59" s="12">
        <v>105.46</v>
      </c>
      <c r="M59" s="12">
        <v>102.68</v>
      </c>
      <c r="N59" s="26">
        <f t="shared" si="1"/>
        <v>102.40416666666668</v>
      </c>
      <c r="O59" s="23"/>
      <c r="P59" s="23"/>
    </row>
    <row r="60" spans="1:15" ht="15.75">
      <c r="A60" s="4">
        <v>2005</v>
      </c>
      <c r="B60" s="12">
        <v>104.50725</v>
      </c>
      <c r="C60" s="12">
        <v>98.04394736842106</v>
      </c>
      <c r="D60" s="12">
        <v>105.00454545454546</v>
      </c>
      <c r="E60" s="12">
        <v>109.77619047619048</v>
      </c>
      <c r="F60" s="12">
        <v>111.0854761904762</v>
      </c>
      <c r="G60" s="12">
        <v>109.98636363636365</v>
      </c>
      <c r="H60" s="12">
        <v>108.76625</v>
      </c>
      <c r="I60" s="12">
        <v>110.27804347826087</v>
      </c>
      <c r="J60" s="12">
        <v>114.41428571428571</v>
      </c>
      <c r="K60" s="12">
        <v>117.10119047619045</v>
      </c>
      <c r="L60" s="12">
        <v>115.5483333333333</v>
      </c>
      <c r="M60" s="12">
        <v>114.94</v>
      </c>
      <c r="N60" s="26">
        <f t="shared" si="1"/>
        <v>109.95432301067228</v>
      </c>
      <c r="O60" s="23"/>
    </row>
    <row r="61" spans="1:15" ht="15.75">
      <c r="A61" s="4">
        <v>2006</v>
      </c>
      <c r="B61" s="12">
        <v>112.76100000000001</v>
      </c>
      <c r="C61" s="12">
        <v>107.92657894736843</v>
      </c>
      <c r="D61" s="12">
        <v>104.21934782608695</v>
      </c>
      <c r="E61" s="12">
        <v>101.44657894736841</v>
      </c>
      <c r="F61" s="12">
        <v>103.21</v>
      </c>
      <c r="G61" s="12">
        <v>112.26</v>
      </c>
      <c r="H61" s="12">
        <v>114.67</v>
      </c>
      <c r="I61" s="12">
        <v>115.96</v>
      </c>
      <c r="J61" s="12">
        <v>117.03</v>
      </c>
      <c r="K61" s="12">
        <v>108.35</v>
      </c>
      <c r="L61" s="12">
        <v>99.06</v>
      </c>
      <c r="M61" s="12">
        <v>98.65</v>
      </c>
      <c r="N61" s="26">
        <f t="shared" si="1"/>
        <v>107.96195881006865</v>
      </c>
      <c r="O61" s="23"/>
    </row>
    <row r="62" spans="1:14" ht="15.75">
      <c r="A62" s="4">
        <v>2007</v>
      </c>
      <c r="B62" s="12">
        <v>96.28</v>
      </c>
      <c r="C62" s="12">
        <v>99.36</v>
      </c>
      <c r="D62" s="12">
        <v>104.83</v>
      </c>
      <c r="E62" s="12">
        <v>108.71</v>
      </c>
      <c r="F62" s="12">
        <v>109.17</v>
      </c>
      <c r="G62" s="12">
        <v>108.65</v>
      </c>
      <c r="H62" s="12">
        <v>114.99</v>
      </c>
      <c r="I62" s="12">
        <v>116.32</v>
      </c>
      <c r="J62" s="12">
        <v>117.08</v>
      </c>
      <c r="K62" s="12">
        <v>112.43</v>
      </c>
      <c r="L62" s="12">
        <v>108.98</v>
      </c>
      <c r="M62" s="12">
        <v>105.01</v>
      </c>
      <c r="N62" s="26">
        <f t="shared" si="1"/>
        <v>108.48416666666667</v>
      </c>
    </row>
    <row r="63" spans="1:14" ht="15.75">
      <c r="A63" s="4">
        <v>2008</v>
      </c>
      <c r="B63" s="12">
        <v>99.47</v>
      </c>
      <c r="C63" s="12">
        <v>104.95</v>
      </c>
      <c r="D63" s="12">
        <v>100.46</v>
      </c>
      <c r="E63" s="12">
        <v>101.16</v>
      </c>
      <c r="F63" s="12">
        <v>109.19</v>
      </c>
      <c r="G63" s="12">
        <v>111.63</v>
      </c>
      <c r="H63" s="12">
        <v>112.22</v>
      </c>
      <c r="I63" s="12">
        <v>113.84</v>
      </c>
      <c r="J63" s="12">
        <v>108.66</v>
      </c>
      <c r="K63" s="12">
        <v>97.96</v>
      </c>
      <c r="L63" s="12">
        <v>96.04</v>
      </c>
      <c r="M63" s="12">
        <v>90.57</v>
      </c>
      <c r="N63" s="26">
        <f t="shared" si="1"/>
        <v>103.84583333333332</v>
      </c>
    </row>
    <row r="64" spans="1:14" ht="15.75">
      <c r="A64" s="4">
        <v>2009</v>
      </c>
      <c r="B64" s="12">
        <v>94.42</v>
      </c>
      <c r="C64" s="12">
        <v>92.64</v>
      </c>
      <c r="D64" s="12">
        <v>92.37</v>
      </c>
      <c r="E64" s="12">
        <v>98.07</v>
      </c>
      <c r="F64" s="12">
        <v>99.49</v>
      </c>
      <c r="G64" s="12">
        <v>98</v>
      </c>
      <c r="H64" s="12">
        <v>103.04</v>
      </c>
      <c r="I64" s="12">
        <v>100.32</v>
      </c>
      <c r="J64" s="12">
        <v>97.77</v>
      </c>
      <c r="K64" s="12">
        <v>93.97</v>
      </c>
      <c r="L64" s="12">
        <v>93.63624992370606</v>
      </c>
      <c r="M64" s="12">
        <v>93.59659056230025</v>
      </c>
      <c r="N64" s="26">
        <f t="shared" si="1"/>
        <v>96.44357004050052</v>
      </c>
    </row>
    <row r="65" spans="1:14" ht="15.75">
      <c r="A65" s="4">
        <v>2010</v>
      </c>
      <c r="B65" s="12">
        <v>97.08421165064762</v>
      </c>
      <c r="C65" s="12">
        <v>100.07763109709087</v>
      </c>
      <c r="D65" s="12">
        <v>104.30652154010275</v>
      </c>
      <c r="E65" s="12">
        <v>112.5125004161488</v>
      </c>
      <c r="F65" s="12">
        <v>110.67475051879883</v>
      </c>
      <c r="G65" s="12">
        <v>110.83068188753995</v>
      </c>
      <c r="H65" s="12">
        <v>113.8547621227446</v>
      </c>
      <c r="I65" s="12">
        <v>113.53295412930575</v>
      </c>
      <c r="J65" s="12">
        <v>111.36071450369698</v>
      </c>
      <c r="K65" s="12">
        <v>109.615476335798</v>
      </c>
      <c r="L65" s="12">
        <v>113.85357193719773</v>
      </c>
      <c r="M65" s="12">
        <v>119.46522738370028</v>
      </c>
      <c r="N65" s="26">
        <f t="shared" si="1"/>
        <v>109.76408362689769</v>
      </c>
    </row>
    <row r="66" spans="1:19" ht="15.75">
      <c r="A66" s="4">
        <v>2011</v>
      </c>
      <c r="B66" s="12">
        <v>124.65125007629395</v>
      </c>
      <c r="C66" s="12">
        <v>127.4618417840255</v>
      </c>
      <c r="D66" s="12">
        <v>130.44565184220025</v>
      </c>
      <c r="E66" s="12">
        <v>133.20625076293945</v>
      </c>
      <c r="F66" s="12">
        <v>127.07857004801433</v>
      </c>
      <c r="G66" s="12">
        <v>130.6965911171653</v>
      </c>
      <c r="H66" s="12">
        <v>138.25749969482422</v>
      </c>
      <c r="I66" s="12">
        <v>133.85869631559953</v>
      </c>
      <c r="J66" s="12">
        <v>134.03690519787017</v>
      </c>
      <c r="K66" s="12">
        <v>139.54047648111978</v>
      </c>
      <c r="L66" s="12">
        <v>143.72857084728423</v>
      </c>
      <c r="M66" s="12">
        <v>144.76309640066964</v>
      </c>
      <c r="N66" s="26">
        <f t="shared" si="1"/>
        <v>133.97711671400052</v>
      </c>
      <c r="O66" s="12"/>
      <c r="P66" s="12"/>
      <c r="Q66" s="12"/>
      <c r="R66" s="12"/>
      <c r="S66" s="12"/>
    </row>
    <row r="68" spans="1:14" ht="18.75">
      <c r="A68" s="2" t="s">
        <v>20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6.5" thickBot="1">
      <c r="A69" s="5"/>
      <c r="B69" s="6" t="s">
        <v>0</v>
      </c>
      <c r="C69" s="6" t="s">
        <v>1</v>
      </c>
      <c r="D69" s="6" t="s">
        <v>2</v>
      </c>
      <c r="E69" s="6" t="s">
        <v>3</v>
      </c>
      <c r="F69" s="6" t="s">
        <v>4</v>
      </c>
      <c r="G69" s="6" t="s">
        <v>5</v>
      </c>
      <c r="H69" s="6" t="s">
        <v>6</v>
      </c>
      <c r="I69" s="6" t="s">
        <v>7</v>
      </c>
      <c r="J69" s="6" t="s">
        <v>8</v>
      </c>
      <c r="K69" s="6" t="s">
        <v>9</v>
      </c>
      <c r="L69" s="6" t="s">
        <v>10</v>
      </c>
      <c r="M69" s="6" t="s">
        <v>11</v>
      </c>
      <c r="N69" s="17" t="s">
        <v>13</v>
      </c>
    </row>
    <row r="70" spans="1:14" ht="16.5" thickTop="1">
      <c r="A70" s="4">
        <v>1983</v>
      </c>
      <c r="B70" s="12">
        <v>70.72</v>
      </c>
      <c r="C70" s="12">
        <v>74.97</v>
      </c>
      <c r="D70" s="12">
        <v>77.1</v>
      </c>
      <c r="E70" s="12">
        <v>75.06</v>
      </c>
      <c r="F70" s="12">
        <v>75.94</v>
      </c>
      <c r="G70" s="12">
        <v>75.5</v>
      </c>
      <c r="H70" s="13" t="s">
        <v>12</v>
      </c>
      <c r="I70" s="13" t="s">
        <v>12</v>
      </c>
      <c r="J70" s="12">
        <v>60.83</v>
      </c>
      <c r="K70" s="12">
        <v>62.61</v>
      </c>
      <c r="L70" s="12">
        <v>66.12</v>
      </c>
      <c r="M70" s="12">
        <v>69.84</v>
      </c>
      <c r="N70" s="25">
        <f>AVERAGE(B70:M70)</f>
        <v>70.869</v>
      </c>
    </row>
    <row r="71" spans="1:25" ht="15.75">
      <c r="A71" s="4">
        <v>1984</v>
      </c>
      <c r="B71" s="12">
        <v>70.67</v>
      </c>
      <c r="C71" s="12">
        <v>72.81</v>
      </c>
      <c r="D71" s="12">
        <v>71.93</v>
      </c>
      <c r="E71" s="12">
        <v>71.31</v>
      </c>
      <c r="F71" s="12">
        <v>70.75</v>
      </c>
      <c r="G71" s="12">
        <v>71.66</v>
      </c>
      <c r="H71" s="12">
        <v>71.5</v>
      </c>
      <c r="I71" s="12">
        <v>69</v>
      </c>
      <c r="J71" s="12">
        <v>68.64</v>
      </c>
      <c r="K71" s="12">
        <v>67.18</v>
      </c>
      <c r="L71" s="12">
        <v>67.77</v>
      </c>
      <c r="M71" s="12">
        <v>69.35</v>
      </c>
      <c r="N71" s="26">
        <f aca="true" t="shared" si="2" ref="N71:N98">AVERAGE(B71:M71)</f>
        <v>70.21416666666667</v>
      </c>
      <c r="P71" s="27"/>
      <c r="Q71" s="28"/>
      <c r="R71" s="27"/>
      <c r="S71" s="27"/>
      <c r="T71" s="27"/>
      <c r="U71" s="27"/>
      <c r="V71" s="27"/>
      <c r="W71" s="27"/>
      <c r="X71" s="29"/>
      <c r="Y71" s="27"/>
    </row>
    <row r="72" spans="1:25" ht="15.75">
      <c r="A72" s="4">
        <v>1985</v>
      </c>
      <c r="B72" s="12">
        <v>72.29</v>
      </c>
      <c r="C72" s="12">
        <v>74.71</v>
      </c>
      <c r="D72" s="12">
        <v>74.56</v>
      </c>
      <c r="E72" s="12">
        <v>76.06</v>
      </c>
      <c r="F72" s="12">
        <v>75.45</v>
      </c>
      <c r="G72" s="12">
        <v>72.92</v>
      </c>
      <c r="H72" s="12">
        <v>69.75</v>
      </c>
      <c r="I72" s="12">
        <v>69.88</v>
      </c>
      <c r="J72" s="12">
        <v>65.69</v>
      </c>
      <c r="K72" s="12">
        <v>66.42</v>
      </c>
      <c r="L72" s="12">
        <v>68.36</v>
      </c>
      <c r="M72" s="12">
        <v>66.05</v>
      </c>
      <c r="N72" s="26">
        <f t="shared" si="2"/>
        <v>71.01166666666666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14" ht="15.75">
      <c r="A73" s="4">
        <v>1986</v>
      </c>
      <c r="B73" s="12">
        <v>68.03</v>
      </c>
      <c r="C73" s="12">
        <v>69.33</v>
      </c>
      <c r="D73" s="12">
        <v>71.81</v>
      </c>
      <c r="E73" s="12">
        <v>67.5</v>
      </c>
      <c r="F73" s="12">
        <v>68.69</v>
      </c>
      <c r="G73" s="12">
        <v>65.62</v>
      </c>
      <c r="H73" s="12">
        <v>65.19</v>
      </c>
      <c r="I73" s="12">
        <v>66.38</v>
      </c>
      <c r="J73" s="12">
        <v>70.6</v>
      </c>
      <c r="K73" s="12">
        <v>69.17</v>
      </c>
      <c r="L73" s="12">
        <v>68.26</v>
      </c>
      <c r="M73" s="12">
        <v>70.1</v>
      </c>
      <c r="N73" s="26">
        <f t="shared" si="2"/>
        <v>68.39</v>
      </c>
    </row>
    <row r="74" spans="1:14" ht="15.75">
      <c r="A74" s="4">
        <v>1987</v>
      </c>
      <c r="B74" s="12">
        <v>74.74</v>
      </c>
      <c r="C74" s="12">
        <v>75.54</v>
      </c>
      <c r="D74" s="12">
        <v>78.963</v>
      </c>
      <c r="E74" s="12">
        <v>80.16</v>
      </c>
      <c r="F74" s="12">
        <v>76.22</v>
      </c>
      <c r="G74" s="12">
        <v>76.25</v>
      </c>
      <c r="H74" s="12">
        <v>79.69</v>
      </c>
      <c r="I74" s="12">
        <v>87.46</v>
      </c>
      <c r="J74" s="12">
        <v>93.49</v>
      </c>
      <c r="K74" s="12">
        <v>79.42</v>
      </c>
      <c r="L74" s="12">
        <v>86.97</v>
      </c>
      <c r="M74" s="12">
        <v>89.18</v>
      </c>
      <c r="N74" s="26">
        <f t="shared" si="2"/>
        <v>81.50691666666667</v>
      </c>
    </row>
    <row r="75" spans="1:14" ht="15.75">
      <c r="A75" s="4">
        <v>1988</v>
      </c>
      <c r="B75" s="12">
        <v>94.48</v>
      </c>
      <c r="C75" s="12">
        <v>94.44</v>
      </c>
      <c r="D75" s="12">
        <v>96.58</v>
      </c>
      <c r="E75" s="12">
        <v>96.84</v>
      </c>
      <c r="F75" s="12">
        <v>95.03</v>
      </c>
      <c r="G75" s="12">
        <v>91.78</v>
      </c>
      <c r="H75" s="12">
        <v>88.32</v>
      </c>
      <c r="I75" s="12">
        <v>93.04</v>
      </c>
      <c r="J75" s="12">
        <v>94.32</v>
      </c>
      <c r="K75" s="12">
        <v>94.78</v>
      </c>
      <c r="L75" s="12">
        <v>96.61</v>
      </c>
      <c r="M75" s="12">
        <v>91.87</v>
      </c>
      <c r="N75" s="26">
        <f t="shared" si="2"/>
        <v>94.00749999999998</v>
      </c>
    </row>
    <row r="76" spans="1:14" ht="15.75">
      <c r="A76" s="4">
        <v>1989</v>
      </c>
      <c r="B76" s="12">
        <v>95.98</v>
      </c>
      <c r="C76" s="12">
        <v>96.99</v>
      </c>
      <c r="D76" s="12">
        <v>95.09</v>
      </c>
      <c r="E76" s="12">
        <v>92.98</v>
      </c>
      <c r="F76" s="12">
        <v>95.85</v>
      </c>
      <c r="G76" s="12">
        <v>93.5</v>
      </c>
      <c r="H76" s="12">
        <v>91.38</v>
      </c>
      <c r="I76" s="12">
        <v>98.06</v>
      </c>
      <c r="J76" s="12">
        <v>91.61</v>
      </c>
      <c r="K76" s="12">
        <v>91.28</v>
      </c>
      <c r="L76" s="12">
        <v>93.04</v>
      </c>
      <c r="M76" s="12">
        <v>92.87</v>
      </c>
      <c r="N76" s="26">
        <f t="shared" si="2"/>
        <v>94.05250000000001</v>
      </c>
    </row>
    <row r="77" spans="1:14" ht="15.75">
      <c r="A77" s="4">
        <v>1990</v>
      </c>
      <c r="B77" s="12">
        <v>98.48</v>
      </c>
      <c r="C77" s="12">
        <v>99.63</v>
      </c>
      <c r="D77" s="12">
        <v>99.86</v>
      </c>
      <c r="E77" s="12">
        <v>102.28</v>
      </c>
      <c r="F77" s="12">
        <v>104.33</v>
      </c>
      <c r="G77" s="12">
        <v>105.53</v>
      </c>
      <c r="H77" s="12">
        <v>96.94</v>
      </c>
      <c r="I77" s="12">
        <v>102.53</v>
      </c>
      <c r="J77" s="12">
        <v>98.69</v>
      </c>
      <c r="K77" s="12">
        <v>98.74</v>
      </c>
      <c r="L77" s="12">
        <v>102.2</v>
      </c>
      <c r="M77" s="12">
        <v>105.83</v>
      </c>
      <c r="N77" s="26">
        <f t="shared" si="2"/>
        <v>101.25333333333333</v>
      </c>
    </row>
    <row r="78" spans="1:14" ht="15.75">
      <c r="A78" s="4">
        <v>1991</v>
      </c>
      <c r="B78" s="12">
        <v>108.46</v>
      </c>
      <c r="C78" s="12">
        <v>110.72</v>
      </c>
      <c r="D78" s="12">
        <v>112.72</v>
      </c>
      <c r="E78" s="12">
        <v>110.91</v>
      </c>
      <c r="F78" s="12">
        <v>113.93</v>
      </c>
      <c r="G78" s="13" t="s">
        <v>12</v>
      </c>
      <c r="H78" s="12">
        <v>113.25</v>
      </c>
      <c r="I78" s="12">
        <v>96.82</v>
      </c>
      <c r="J78" s="12">
        <v>101.94</v>
      </c>
      <c r="K78" s="12">
        <v>98.49</v>
      </c>
      <c r="L78" s="12">
        <v>97.58</v>
      </c>
      <c r="M78" s="12">
        <v>94.39</v>
      </c>
      <c r="N78" s="26">
        <f t="shared" si="2"/>
        <v>105.38272727272728</v>
      </c>
    </row>
    <row r="79" spans="1:14" ht="15.75">
      <c r="A79" s="4">
        <v>1992</v>
      </c>
      <c r="B79" s="12">
        <v>94.23</v>
      </c>
      <c r="C79" s="12">
        <v>99.51</v>
      </c>
      <c r="D79" s="12">
        <v>97.79</v>
      </c>
      <c r="E79" s="12">
        <v>96.18</v>
      </c>
      <c r="F79" s="12">
        <v>95.75</v>
      </c>
      <c r="G79" s="13" t="s">
        <v>12</v>
      </c>
      <c r="H79" s="13" t="s">
        <v>12</v>
      </c>
      <c r="I79" s="12">
        <v>97.19</v>
      </c>
      <c r="J79" s="12">
        <v>98.98</v>
      </c>
      <c r="K79" s="12">
        <v>93.16</v>
      </c>
      <c r="L79" s="12">
        <v>94.67</v>
      </c>
      <c r="M79" s="12">
        <v>98.04</v>
      </c>
      <c r="N79" s="26">
        <f t="shared" si="2"/>
        <v>96.55</v>
      </c>
    </row>
    <row r="80" spans="1:14" ht="15.75">
      <c r="A80" s="4">
        <v>1993</v>
      </c>
      <c r="B80" s="12">
        <v>102.98</v>
      </c>
      <c r="C80" s="12">
        <v>103.96</v>
      </c>
      <c r="D80" s="12">
        <v>108.31</v>
      </c>
      <c r="E80" s="12">
        <v>103.64</v>
      </c>
      <c r="F80" s="12">
        <v>103.99</v>
      </c>
      <c r="G80" s="12">
        <v>106.75</v>
      </c>
      <c r="H80" s="13" t="s">
        <v>12</v>
      </c>
      <c r="I80" s="12">
        <v>111</v>
      </c>
      <c r="J80" s="12">
        <v>100.63</v>
      </c>
      <c r="K80" s="12">
        <v>99.61</v>
      </c>
      <c r="L80" s="12">
        <v>100.94</v>
      </c>
      <c r="M80" s="12">
        <v>98.53</v>
      </c>
      <c r="N80" s="26">
        <f t="shared" si="2"/>
        <v>103.66727272727272</v>
      </c>
    </row>
    <row r="81" spans="1:14" ht="15.75">
      <c r="A81" s="4">
        <v>1994</v>
      </c>
      <c r="B81" s="14">
        <v>104.94</v>
      </c>
      <c r="C81" s="14">
        <v>104.31</v>
      </c>
      <c r="D81" s="14">
        <v>105.92</v>
      </c>
      <c r="E81" s="14">
        <v>105.44</v>
      </c>
      <c r="F81" s="13" t="s">
        <v>12</v>
      </c>
      <c r="G81" s="13" t="s">
        <v>12</v>
      </c>
      <c r="H81" s="13" t="s">
        <v>12</v>
      </c>
      <c r="I81" s="13" t="s">
        <v>12</v>
      </c>
      <c r="J81" s="14">
        <v>81.98</v>
      </c>
      <c r="K81" s="14">
        <v>81.89</v>
      </c>
      <c r="L81" s="14">
        <v>83.81</v>
      </c>
      <c r="M81" s="14">
        <v>84.67</v>
      </c>
      <c r="N81" s="26">
        <f t="shared" si="2"/>
        <v>94.11999999999999</v>
      </c>
    </row>
    <row r="82" spans="1:14" ht="15.75">
      <c r="A82" s="4">
        <v>1995</v>
      </c>
      <c r="B82" s="14">
        <v>87.28</v>
      </c>
      <c r="C82" s="14">
        <v>90</v>
      </c>
      <c r="D82" s="14">
        <v>86.65</v>
      </c>
      <c r="E82" s="14">
        <v>81.41</v>
      </c>
      <c r="F82" s="14">
        <v>78.43</v>
      </c>
      <c r="G82" s="14">
        <v>77.25</v>
      </c>
      <c r="H82" s="14">
        <v>67.25</v>
      </c>
      <c r="I82" s="14">
        <v>63.75</v>
      </c>
      <c r="J82" s="14">
        <v>66.67</v>
      </c>
      <c r="K82" s="14">
        <v>69.01</v>
      </c>
      <c r="L82" s="14">
        <v>69.12</v>
      </c>
      <c r="M82" s="14">
        <v>68.81</v>
      </c>
      <c r="N82" s="26">
        <f t="shared" si="2"/>
        <v>75.46916666666665</v>
      </c>
    </row>
    <row r="83" spans="1:14" ht="15.75">
      <c r="A83" s="4">
        <v>1996</v>
      </c>
      <c r="B83" s="14">
        <v>65.84</v>
      </c>
      <c r="C83" s="14">
        <v>68.6</v>
      </c>
      <c r="D83" s="14">
        <v>66.57</v>
      </c>
      <c r="E83" s="14">
        <v>63.8</v>
      </c>
      <c r="F83" s="14">
        <v>61.8</v>
      </c>
      <c r="G83" s="14">
        <v>60</v>
      </c>
      <c r="H83" s="14">
        <v>57.5</v>
      </c>
      <c r="I83" s="14">
        <v>63.8</v>
      </c>
      <c r="J83" s="14">
        <v>65.61</v>
      </c>
      <c r="K83" s="14">
        <v>64.74</v>
      </c>
      <c r="L83" s="14">
        <v>66.91</v>
      </c>
      <c r="M83" s="14">
        <v>68.99</v>
      </c>
      <c r="N83" s="26">
        <f t="shared" si="2"/>
        <v>64.51333333333334</v>
      </c>
    </row>
    <row r="84" spans="1:14" ht="15.75">
      <c r="A84" s="4">
        <v>1997</v>
      </c>
      <c r="B84" s="14">
        <v>75.4</v>
      </c>
      <c r="C84" s="14">
        <v>84.49</v>
      </c>
      <c r="D84" s="14">
        <v>88.26</v>
      </c>
      <c r="E84" s="14">
        <v>89.84</v>
      </c>
      <c r="F84" s="14">
        <v>90.07</v>
      </c>
      <c r="G84" s="14">
        <v>85.59</v>
      </c>
      <c r="H84" s="13" t="s">
        <v>12</v>
      </c>
      <c r="I84" s="13" t="s">
        <v>12</v>
      </c>
      <c r="J84" s="14">
        <v>93.5</v>
      </c>
      <c r="K84" s="14">
        <v>92.21</v>
      </c>
      <c r="L84" s="14">
        <v>91.25</v>
      </c>
      <c r="M84" s="14">
        <v>97.91</v>
      </c>
      <c r="N84" s="26">
        <f t="shared" si="2"/>
        <v>88.852</v>
      </c>
    </row>
    <row r="85" spans="1:14" ht="15.75">
      <c r="A85" s="4">
        <v>1998</v>
      </c>
      <c r="B85" s="14">
        <v>98.75</v>
      </c>
      <c r="C85" s="14">
        <v>96.68</v>
      </c>
      <c r="D85" s="14">
        <v>97.98</v>
      </c>
      <c r="E85" s="13" t="s">
        <v>12</v>
      </c>
      <c r="F85" s="14">
        <v>91.7</v>
      </c>
      <c r="G85" s="13" t="s">
        <v>12</v>
      </c>
      <c r="H85" s="13" t="s">
        <v>12</v>
      </c>
      <c r="I85" s="13" t="s">
        <v>12</v>
      </c>
      <c r="J85" s="14">
        <v>77.55</v>
      </c>
      <c r="K85" s="14">
        <v>81.22</v>
      </c>
      <c r="L85" s="14">
        <v>84.71</v>
      </c>
      <c r="M85" s="14">
        <v>85.9</v>
      </c>
      <c r="N85" s="26">
        <f t="shared" si="2"/>
        <v>89.31125</v>
      </c>
    </row>
    <row r="86" spans="1:14" ht="15.75">
      <c r="A86" s="4">
        <v>1999</v>
      </c>
      <c r="B86" s="14">
        <v>93.19</v>
      </c>
      <c r="C86" s="14">
        <v>94.93</v>
      </c>
      <c r="D86" s="14">
        <v>93.14</v>
      </c>
      <c r="E86" s="14">
        <v>93</v>
      </c>
      <c r="F86" s="14">
        <v>93</v>
      </c>
      <c r="G86" s="13" t="s">
        <v>12</v>
      </c>
      <c r="H86" s="13" t="s">
        <v>12</v>
      </c>
      <c r="I86" s="14">
        <v>97</v>
      </c>
      <c r="J86" s="14">
        <v>96.85875</v>
      </c>
      <c r="K86" s="14">
        <v>97.53</v>
      </c>
      <c r="L86" s="14">
        <v>97.83</v>
      </c>
      <c r="M86" s="14">
        <v>104.18</v>
      </c>
      <c r="N86" s="26">
        <f t="shared" si="2"/>
        <v>96.065875</v>
      </c>
    </row>
    <row r="87" spans="1:14" ht="15.75">
      <c r="A87" s="4">
        <v>2000</v>
      </c>
      <c r="B87" s="14">
        <v>111.0575</v>
      </c>
      <c r="C87" s="14">
        <v>110.55375</v>
      </c>
      <c r="D87" s="14">
        <v>109.86</v>
      </c>
      <c r="E87" s="14">
        <v>106.37125</v>
      </c>
      <c r="F87" s="14">
        <v>105.73375</v>
      </c>
      <c r="G87" s="20">
        <v>97.76</v>
      </c>
      <c r="H87" s="13" t="s">
        <v>12</v>
      </c>
      <c r="I87" s="14">
        <v>107.235</v>
      </c>
      <c r="J87" s="14">
        <v>107.27666666666667</v>
      </c>
      <c r="K87" s="14">
        <v>107.6225</v>
      </c>
      <c r="L87" s="14">
        <v>108.434</v>
      </c>
      <c r="M87" s="14">
        <v>109.56</v>
      </c>
      <c r="N87" s="26">
        <f t="shared" si="2"/>
        <v>107.40585606060604</v>
      </c>
    </row>
    <row r="88" spans="1:14" ht="15.75">
      <c r="A88" s="4">
        <v>2001</v>
      </c>
      <c r="B88" s="14">
        <v>112.924</v>
      </c>
      <c r="C88" s="14">
        <v>110.86</v>
      </c>
      <c r="D88" s="14">
        <v>112.60166666666667</v>
      </c>
      <c r="E88" s="14">
        <v>110.1025</v>
      </c>
      <c r="F88" s="14">
        <v>109.48625</v>
      </c>
      <c r="G88" s="20">
        <v>108</v>
      </c>
      <c r="H88" s="13">
        <v>109.44</v>
      </c>
      <c r="I88" s="14">
        <v>111.07333333333334</v>
      </c>
      <c r="J88" s="14">
        <v>107.28125</v>
      </c>
      <c r="K88" s="14">
        <v>104.94200000000001</v>
      </c>
      <c r="L88" s="14">
        <v>99.9675</v>
      </c>
      <c r="M88" s="14">
        <v>103.22333333333334</v>
      </c>
      <c r="N88" s="26">
        <f t="shared" si="2"/>
        <v>108.3251527777778</v>
      </c>
    </row>
    <row r="89" spans="1:14" ht="15.75">
      <c r="A89" s="4">
        <v>2002</v>
      </c>
      <c r="B89" s="14">
        <v>110.275</v>
      </c>
      <c r="C89" s="14">
        <v>111.5825</v>
      </c>
      <c r="D89" s="14">
        <v>112.475</v>
      </c>
      <c r="E89" s="13" t="s">
        <v>12</v>
      </c>
      <c r="F89" s="13" t="s">
        <v>12</v>
      </c>
      <c r="G89" s="14">
        <v>87.42</v>
      </c>
      <c r="H89" s="14">
        <v>86.5</v>
      </c>
      <c r="I89" s="14">
        <v>94.83</v>
      </c>
      <c r="J89" s="14">
        <v>87.80333333333333</v>
      </c>
      <c r="K89" s="14">
        <v>90.81800000000001</v>
      </c>
      <c r="L89" s="14">
        <v>99.42375</v>
      </c>
      <c r="M89" s="14">
        <v>105.41166666666668</v>
      </c>
      <c r="N89" s="26">
        <f t="shared" si="2"/>
        <v>98.65392499999999</v>
      </c>
    </row>
    <row r="90" spans="1:14" ht="15.75">
      <c r="A90" s="4">
        <v>2003</v>
      </c>
      <c r="B90" s="14">
        <v>103.105</v>
      </c>
      <c r="C90" s="14">
        <v>99.03375</v>
      </c>
      <c r="D90" s="14">
        <v>101.40833333333335</v>
      </c>
      <c r="E90" s="14">
        <v>107.315</v>
      </c>
      <c r="F90" s="14">
        <v>105.1825</v>
      </c>
      <c r="G90" s="14">
        <v>105</v>
      </c>
      <c r="H90" s="13" t="s">
        <v>12</v>
      </c>
      <c r="I90" s="14">
        <v>108.43</v>
      </c>
      <c r="J90" s="14">
        <v>109.44275000000002</v>
      </c>
      <c r="K90" s="14">
        <v>120.41100000000002</v>
      </c>
      <c r="L90" s="14">
        <v>121.76375</v>
      </c>
      <c r="M90" s="14">
        <v>122.34666666666665</v>
      </c>
      <c r="N90" s="26">
        <f t="shared" si="2"/>
        <v>109.40352272727273</v>
      </c>
    </row>
    <row r="91" spans="1:14" ht="15.75">
      <c r="A91" s="4">
        <v>2004</v>
      </c>
      <c r="B91" s="14">
        <v>122.73</v>
      </c>
      <c r="C91" s="14">
        <v>123.555</v>
      </c>
      <c r="D91" s="14">
        <v>121.25700000000002</v>
      </c>
      <c r="E91" s="14">
        <v>122.68</v>
      </c>
      <c r="F91" s="14">
        <v>132.25</v>
      </c>
      <c r="G91" s="14">
        <v>139.825</v>
      </c>
      <c r="H91" s="14">
        <v>127</v>
      </c>
      <c r="I91" s="14">
        <v>139</v>
      </c>
      <c r="J91" s="14">
        <v>132.58</v>
      </c>
      <c r="K91" s="14">
        <v>135.13833333333332</v>
      </c>
      <c r="L91" s="14">
        <v>135.0775</v>
      </c>
      <c r="M91" s="14">
        <v>140.64333333333332</v>
      </c>
      <c r="N91" s="26">
        <f t="shared" si="2"/>
        <v>130.97801388888888</v>
      </c>
    </row>
    <row r="92" spans="1:14" ht="15.75">
      <c r="A92" s="4">
        <v>2005</v>
      </c>
      <c r="B92" s="14">
        <v>141.97625</v>
      </c>
      <c r="C92" s="14">
        <v>139.5825</v>
      </c>
      <c r="D92" s="14">
        <v>145.435</v>
      </c>
      <c r="E92" s="14">
        <v>144.7225</v>
      </c>
      <c r="F92" s="14">
        <v>144</v>
      </c>
      <c r="G92" s="13" t="s">
        <v>12</v>
      </c>
      <c r="H92" s="13" t="s">
        <v>12</v>
      </c>
      <c r="I92" s="14">
        <v>134.71</v>
      </c>
      <c r="J92" s="14">
        <v>141.84125</v>
      </c>
      <c r="K92" s="14">
        <v>144.5675</v>
      </c>
      <c r="L92" s="14">
        <v>151.001</v>
      </c>
      <c r="M92" s="14">
        <v>155.79</v>
      </c>
      <c r="N92" s="26">
        <f t="shared" si="2"/>
        <v>144.3626</v>
      </c>
    </row>
    <row r="93" spans="1:16" ht="15.75">
      <c r="A93" s="4">
        <v>2006</v>
      </c>
      <c r="B93" s="14">
        <v>158.0475</v>
      </c>
      <c r="C93" s="14">
        <v>160.97333333333333</v>
      </c>
      <c r="D93" s="14">
        <v>143.9375</v>
      </c>
      <c r="E93" s="14">
        <v>134.125</v>
      </c>
      <c r="F93" s="14">
        <v>139.5</v>
      </c>
      <c r="G93" s="14">
        <v>133</v>
      </c>
      <c r="H93" s="14">
        <v>142</v>
      </c>
      <c r="I93" s="14">
        <v>149.1975</v>
      </c>
      <c r="J93" s="14">
        <v>138.77125</v>
      </c>
      <c r="K93" s="14">
        <v>134.72</v>
      </c>
      <c r="L93" s="14">
        <v>127.18299999999999</v>
      </c>
      <c r="M93" s="14">
        <v>120.21</v>
      </c>
      <c r="N93" s="26">
        <f t="shared" si="2"/>
        <v>140.13875694444445</v>
      </c>
      <c r="O93" s="24"/>
      <c r="P93" s="24"/>
    </row>
    <row r="94" spans="1:16" ht="15.75">
      <c r="A94" s="4">
        <v>2007</v>
      </c>
      <c r="B94" s="14">
        <v>121.68</v>
      </c>
      <c r="C94" s="14">
        <v>123.14</v>
      </c>
      <c r="D94" s="14">
        <v>135.92</v>
      </c>
      <c r="E94" s="14">
        <v>131.36</v>
      </c>
      <c r="F94" s="13" t="s">
        <v>12</v>
      </c>
      <c r="G94" s="13" t="s">
        <v>12</v>
      </c>
      <c r="H94" s="13" t="s">
        <v>12</v>
      </c>
      <c r="I94" s="14">
        <v>130.75</v>
      </c>
      <c r="J94" s="14">
        <v>132.77</v>
      </c>
      <c r="K94" s="14">
        <v>129.85</v>
      </c>
      <c r="L94" s="14">
        <v>128.48</v>
      </c>
      <c r="M94" s="14">
        <v>131.4</v>
      </c>
      <c r="N94" s="26">
        <f t="shared" si="2"/>
        <v>129.48333333333335</v>
      </c>
      <c r="O94" s="24"/>
      <c r="P94" s="24"/>
    </row>
    <row r="95" spans="1:16" ht="15.75">
      <c r="A95" s="4">
        <v>2008</v>
      </c>
      <c r="B95" s="12">
        <v>124.73</v>
      </c>
      <c r="C95" s="12">
        <v>129.58</v>
      </c>
      <c r="D95" s="12">
        <v>128.82</v>
      </c>
      <c r="E95" s="12">
        <v>117.34</v>
      </c>
      <c r="F95" s="12">
        <v>121.84</v>
      </c>
      <c r="G95" s="12">
        <v>115</v>
      </c>
      <c r="H95" s="13" t="s">
        <v>12</v>
      </c>
      <c r="I95" s="12">
        <v>109.13</v>
      </c>
      <c r="J95" s="12">
        <v>118.18</v>
      </c>
      <c r="K95" s="12">
        <v>111.09</v>
      </c>
      <c r="L95" s="12">
        <v>115.21</v>
      </c>
      <c r="M95" s="12">
        <v>106.07</v>
      </c>
      <c r="N95" s="26">
        <f t="shared" si="2"/>
        <v>117.90818181818182</v>
      </c>
      <c r="O95" s="24"/>
      <c r="P95" s="24"/>
    </row>
    <row r="96" spans="1:16" ht="15.75">
      <c r="A96" s="4">
        <v>2009</v>
      </c>
      <c r="B96" s="12">
        <v>118.53</v>
      </c>
      <c r="C96" s="12">
        <v>119.04</v>
      </c>
      <c r="D96" s="12">
        <v>114.89</v>
      </c>
      <c r="E96" s="12">
        <v>117.87</v>
      </c>
      <c r="F96" s="12">
        <v>119.86</v>
      </c>
      <c r="G96" s="12">
        <v>112</v>
      </c>
      <c r="H96" s="13" t="s">
        <v>12</v>
      </c>
      <c r="I96" s="12">
        <v>107.52</v>
      </c>
      <c r="J96" s="12">
        <v>108.97</v>
      </c>
      <c r="K96" s="12">
        <v>110.43</v>
      </c>
      <c r="L96" s="12">
        <v>114.13</v>
      </c>
      <c r="M96" s="12">
        <v>117.45</v>
      </c>
      <c r="N96" s="26">
        <f t="shared" si="2"/>
        <v>114.6081818181818</v>
      </c>
      <c r="O96" s="24"/>
      <c r="P96" s="24"/>
    </row>
    <row r="97" spans="1:14" ht="15.75">
      <c r="A97" s="4">
        <v>2010</v>
      </c>
      <c r="B97" s="14">
        <v>127.27</v>
      </c>
      <c r="C97" s="14">
        <v>129.16</v>
      </c>
      <c r="D97" s="14">
        <v>133.91</v>
      </c>
      <c r="E97" s="14">
        <v>142.35</v>
      </c>
      <c r="F97" s="14">
        <v>134.68</v>
      </c>
      <c r="G97" s="14">
        <v>134.79</v>
      </c>
      <c r="H97" s="14">
        <v>128</v>
      </c>
      <c r="I97" s="14">
        <v>140.7</v>
      </c>
      <c r="J97" s="14">
        <v>135.59</v>
      </c>
      <c r="K97" s="14">
        <v>137.06</v>
      </c>
      <c r="L97" s="14">
        <v>140.93</v>
      </c>
      <c r="M97" s="14">
        <v>147.72</v>
      </c>
      <c r="N97" s="26">
        <f t="shared" si="2"/>
        <v>136.01333333333335</v>
      </c>
    </row>
    <row r="98" spans="1:18" ht="15.75">
      <c r="A98" s="4">
        <v>2011</v>
      </c>
      <c r="B98" s="14">
        <v>159.79</v>
      </c>
      <c r="C98" s="14">
        <v>161.3</v>
      </c>
      <c r="D98" s="14">
        <v>172.48</v>
      </c>
      <c r="E98" s="14">
        <v>163.64</v>
      </c>
      <c r="F98" s="14">
        <v>154.3</v>
      </c>
      <c r="G98" s="13" t="s">
        <v>12</v>
      </c>
      <c r="H98" s="13" t="s">
        <v>12</v>
      </c>
      <c r="I98" s="14">
        <v>149</v>
      </c>
      <c r="J98" s="14">
        <v>126.42</v>
      </c>
      <c r="K98" s="14">
        <v>170.07</v>
      </c>
      <c r="L98" s="14">
        <v>176.27</v>
      </c>
      <c r="M98" s="14">
        <v>175.17</v>
      </c>
      <c r="N98" s="26">
        <f t="shared" si="2"/>
        <v>160.844</v>
      </c>
      <c r="O98" s="14"/>
      <c r="P98" s="14"/>
      <c r="Q98" s="14"/>
      <c r="R98" s="14"/>
    </row>
    <row r="99" spans="14:16" ht="15.75">
      <c r="N99" s="2"/>
      <c r="O99" s="24"/>
      <c r="P99" s="24"/>
    </row>
    <row r="100" spans="1:16" ht="15.75">
      <c r="A100" s="15" t="s">
        <v>36</v>
      </c>
      <c r="B100" s="1">
        <f>AVERAGE(B70:B98)</f>
        <v>103.05431896551727</v>
      </c>
      <c r="C100" s="1">
        <f>AVERAGE(C70:C98)</f>
        <v>104.48209770114941</v>
      </c>
      <c r="D100" s="1">
        <f aca="true" t="shared" si="3" ref="D100:M100">AVERAGE(D70:D98)</f>
        <v>105.3871551724138</v>
      </c>
      <c r="E100" s="1">
        <f t="shared" si="3"/>
        <v>103.8624537037037</v>
      </c>
      <c r="F100" s="1">
        <f t="shared" si="3"/>
        <v>102.22163461538463</v>
      </c>
      <c r="G100" s="1">
        <f t="shared" si="3"/>
        <v>95.95928571428573</v>
      </c>
      <c r="H100" s="1">
        <f t="shared" si="3"/>
        <v>92.914</v>
      </c>
      <c r="I100" s="1">
        <f t="shared" si="3"/>
        <v>103.89943333333332</v>
      </c>
      <c r="J100" s="1">
        <f t="shared" si="3"/>
        <v>99.12121551724138</v>
      </c>
      <c r="K100" s="1">
        <f t="shared" si="3"/>
        <v>100.14411494252873</v>
      </c>
      <c r="L100" s="1">
        <f t="shared" si="3"/>
        <v>101.86277586206897</v>
      </c>
      <c r="M100" s="1">
        <f t="shared" si="3"/>
        <v>103.1553448275862</v>
      </c>
      <c r="N100" s="2"/>
      <c r="O100" s="24"/>
      <c r="P100" s="24"/>
    </row>
    <row r="101" spans="1:15" ht="15.75">
      <c r="A101" s="15" t="s">
        <v>37</v>
      </c>
      <c r="B101" s="1">
        <f>STDEV(B70:B98)</f>
        <v>25.241726923752296</v>
      </c>
      <c r="C101" s="1">
        <f aca="true" t="shared" si="4" ref="C101:M101">STDEV(C70:C98)</f>
        <v>24.712078523847104</v>
      </c>
      <c r="D101" s="1">
        <f t="shared" si="4"/>
        <v>25.179800219838437</v>
      </c>
      <c r="E101" s="1">
        <f t="shared" si="4"/>
        <v>25.14320268788418</v>
      </c>
      <c r="F101" s="1">
        <f t="shared" si="4"/>
        <v>24.974353857430444</v>
      </c>
      <c r="G101" s="1">
        <f t="shared" si="4"/>
        <v>22.975775519322152</v>
      </c>
      <c r="H101" s="1">
        <f t="shared" si="4"/>
        <v>25.941145970941864</v>
      </c>
      <c r="I101" s="1">
        <f t="shared" si="4"/>
        <v>25.955606037307025</v>
      </c>
      <c r="J101" s="1">
        <f t="shared" si="4"/>
        <v>23.8836388720105</v>
      </c>
      <c r="K101" s="1">
        <f t="shared" si="4"/>
        <v>27.056369818110003</v>
      </c>
      <c r="L101" s="1">
        <f t="shared" si="4"/>
        <v>27.281585890203928</v>
      </c>
      <c r="M101" s="1">
        <f t="shared" si="4"/>
        <v>27.62040048393066</v>
      </c>
      <c r="N101" s="2"/>
      <c r="O101" s="24"/>
    </row>
    <row r="102" spans="1:15" ht="15.75">
      <c r="A102" s="15" t="s">
        <v>38</v>
      </c>
      <c r="B102" s="1">
        <f>AVERAGE(B87:B98)</f>
        <v>126.00960416666665</v>
      </c>
      <c r="C102" s="1">
        <f aca="true" t="shared" si="5" ref="C102:M102">AVERAGE(C87:C98)</f>
        <v>126.53006944444445</v>
      </c>
      <c r="D102" s="1">
        <f t="shared" si="5"/>
        <v>127.74954166666669</v>
      </c>
      <c r="E102" s="1">
        <f t="shared" si="5"/>
        <v>127.07965909090908</v>
      </c>
      <c r="F102" s="1">
        <f t="shared" si="5"/>
        <v>126.68325</v>
      </c>
      <c r="G102" s="1">
        <f>AVERAGE(G87:G98)</f>
        <v>114.75500000000001</v>
      </c>
      <c r="H102" s="1">
        <f t="shared" si="5"/>
        <v>118.58800000000001</v>
      </c>
      <c r="I102" s="1">
        <f t="shared" si="5"/>
        <v>123.4646527777778</v>
      </c>
      <c r="J102" s="1">
        <f t="shared" si="5"/>
        <v>120.57720833333333</v>
      </c>
      <c r="K102" s="1">
        <f t="shared" si="5"/>
        <v>124.7266111111111</v>
      </c>
      <c r="L102" s="1">
        <f t="shared" si="5"/>
        <v>126.48920833333335</v>
      </c>
      <c r="M102" s="1">
        <f t="shared" si="5"/>
        <v>127.91625</v>
      </c>
      <c r="O102" s="24"/>
    </row>
    <row r="103" spans="1:15" ht="15.75">
      <c r="A103" s="15" t="s">
        <v>39</v>
      </c>
      <c r="B103" s="1">
        <f>STDEV(B87:B98)</f>
        <v>18.28597213385746</v>
      </c>
      <c r="C103" s="1">
        <f aca="true" t="shared" si="6" ref="C103:M103">STDEV(C87:C98)</f>
        <v>19.396782949472133</v>
      </c>
      <c r="D103" s="1">
        <f t="shared" si="6"/>
        <v>19.92184378625787</v>
      </c>
      <c r="E103" s="1">
        <f t="shared" si="6"/>
        <v>18.043861803350566</v>
      </c>
      <c r="F103" s="1">
        <f t="shared" si="6"/>
        <v>16.959674160752286</v>
      </c>
      <c r="G103" s="1">
        <f t="shared" si="6"/>
        <v>17.843971320869066</v>
      </c>
      <c r="H103" s="1">
        <f t="shared" si="6"/>
        <v>21.335386567859434</v>
      </c>
      <c r="I103" s="1">
        <f t="shared" si="6"/>
        <v>18.9612439239551</v>
      </c>
      <c r="J103" s="1">
        <f t="shared" si="6"/>
        <v>16.590522429400114</v>
      </c>
      <c r="K103" s="1">
        <f t="shared" si="6"/>
        <v>21.48798242668122</v>
      </c>
      <c r="L103" s="1">
        <f t="shared" si="6"/>
        <v>22.21777766708477</v>
      </c>
      <c r="M103" s="1">
        <f t="shared" si="6"/>
        <v>22.776627575202863</v>
      </c>
      <c r="O103" s="24"/>
    </row>
    <row r="104" ht="15">
      <c r="O104" s="24"/>
    </row>
    <row r="105" ht="15">
      <c r="O105" s="24"/>
    </row>
    <row r="106" spans="1:15" ht="18.75">
      <c r="A106" s="2" t="s">
        <v>21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4"/>
    </row>
    <row r="107" spans="1:15" ht="16.5" thickBot="1">
      <c r="A107" s="5"/>
      <c r="B107" s="6" t="s">
        <v>0</v>
      </c>
      <c r="C107" s="6" t="s">
        <v>1</v>
      </c>
      <c r="D107" s="6" t="s">
        <v>2</v>
      </c>
      <c r="E107" s="6" t="s">
        <v>3</v>
      </c>
      <c r="F107" s="6" t="s">
        <v>4</v>
      </c>
      <c r="G107" s="6" t="s">
        <v>5</v>
      </c>
      <c r="H107" s="6" t="s">
        <v>6</v>
      </c>
      <c r="I107" s="6" t="s">
        <v>7</v>
      </c>
      <c r="J107" s="6" t="s">
        <v>8</v>
      </c>
      <c r="K107" s="6" t="s">
        <v>9</v>
      </c>
      <c r="L107" s="6" t="s">
        <v>10</v>
      </c>
      <c r="M107" s="6" t="s">
        <v>11</v>
      </c>
      <c r="N107" s="17" t="s">
        <v>13</v>
      </c>
      <c r="O107" s="24"/>
    </row>
    <row r="108" spans="1:20" ht="16.5" thickTop="1">
      <c r="A108" s="4">
        <v>1983</v>
      </c>
      <c r="B108" s="12">
        <v>67.81</v>
      </c>
      <c r="C108" s="12">
        <v>70.47</v>
      </c>
      <c r="D108" s="12">
        <v>71.71</v>
      </c>
      <c r="E108" s="12">
        <v>70.38</v>
      </c>
      <c r="F108" s="12">
        <v>70.44</v>
      </c>
      <c r="G108" s="12">
        <v>69.95</v>
      </c>
      <c r="H108" s="12">
        <v>65.19</v>
      </c>
      <c r="I108" s="12">
        <v>61.25</v>
      </c>
      <c r="J108" s="12">
        <v>58.25</v>
      </c>
      <c r="K108" s="12">
        <v>60.18</v>
      </c>
      <c r="L108" s="12">
        <v>63.42</v>
      </c>
      <c r="M108" s="12">
        <v>66.8</v>
      </c>
      <c r="N108" s="25">
        <f aca="true" t="shared" si="7" ref="N108:N136">AVERAGE(B108:M108)</f>
        <v>66.32083333333333</v>
      </c>
      <c r="O108" s="24"/>
      <c r="Q108" s="27"/>
      <c r="R108" s="30"/>
      <c r="S108" s="27"/>
      <c r="T108" s="27"/>
    </row>
    <row r="109" spans="1:14" ht="15.75">
      <c r="A109" s="4">
        <v>1984</v>
      </c>
      <c r="B109" s="12">
        <v>67.68</v>
      </c>
      <c r="C109" s="12">
        <v>69.56</v>
      </c>
      <c r="D109" s="12">
        <v>69.25</v>
      </c>
      <c r="E109" s="12">
        <v>68.19</v>
      </c>
      <c r="F109" s="12">
        <v>67.15</v>
      </c>
      <c r="G109" s="12">
        <v>67.19</v>
      </c>
      <c r="H109" s="12">
        <v>66.69</v>
      </c>
      <c r="I109" s="12">
        <v>67.15</v>
      </c>
      <c r="J109" s="12">
        <v>65.6</v>
      </c>
      <c r="K109" s="12">
        <v>65.67</v>
      </c>
      <c r="L109" s="12">
        <v>65.72</v>
      </c>
      <c r="M109" s="12">
        <v>68.07</v>
      </c>
      <c r="N109" s="26">
        <f t="shared" si="7"/>
        <v>67.32666666666667</v>
      </c>
    </row>
    <row r="110" spans="1:14" ht="15.75">
      <c r="A110" s="4">
        <v>1985</v>
      </c>
      <c r="B110" s="12">
        <v>69.39</v>
      </c>
      <c r="C110" s="12">
        <v>70.67</v>
      </c>
      <c r="D110" s="12">
        <v>70.49</v>
      </c>
      <c r="E110" s="12">
        <v>71.06</v>
      </c>
      <c r="F110" s="12">
        <v>69.82</v>
      </c>
      <c r="G110" s="12">
        <v>68.38</v>
      </c>
      <c r="H110" s="12">
        <v>62.45</v>
      </c>
      <c r="I110" s="12">
        <v>62.25</v>
      </c>
      <c r="J110" s="12">
        <v>60.19</v>
      </c>
      <c r="K110" s="12">
        <v>64.01</v>
      </c>
      <c r="L110" s="12">
        <v>64.12</v>
      </c>
      <c r="M110" s="12">
        <v>62.35</v>
      </c>
      <c r="N110" s="26">
        <f t="shared" si="7"/>
        <v>66.265</v>
      </c>
    </row>
    <row r="111" spans="1:14" ht="15.75">
      <c r="A111" s="4">
        <v>1986</v>
      </c>
      <c r="B111" s="12">
        <v>63.69</v>
      </c>
      <c r="C111" s="12">
        <v>64.46</v>
      </c>
      <c r="D111" s="12">
        <v>65.43</v>
      </c>
      <c r="E111" s="12">
        <v>61.65</v>
      </c>
      <c r="F111" s="12">
        <v>63.12</v>
      </c>
      <c r="G111" s="12">
        <v>62.97</v>
      </c>
      <c r="H111" s="12">
        <v>59.71</v>
      </c>
      <c r="I111" s="12">
        <v>61.62</v>
      </c>
      <c r="J111" s="12">
        <v>66.13</v>
      </c>
      <c r="K111" s="12">
        <v>65.73</v>
      </c>
      <c r="L111" s="12">
        <v>66.71</v>
      </c>
      <c r="M111" s="12">
        <v>67.3</v>
      </c>
      <c r="N111" s="26">
        <f t="shared" si="7"/>
        <v>64.04333333333334</v>
      </c>
    </row>
    <row r="112" spans="1:14" ht="15.75">
      <c r="A112" s="4">
        <v>1987</v>
      </c>
      <c r="B112" s="12">
        <v>70.28</v>
      </c>
      <c r="C112" s="12">
        <v>71.29</v>
      </c>
      <c r="D112" s="12">
        <v>74.34</v>
      </c>
      <c r="E112" s="12">
        <v>76.53</v>
      </c>
      <c r="F112" s="12">
        <v>74.27</v>
      </c>
      <c r="G112" s="12">
        <v>74.22</v>
      </c>
      <c r="H112" s="12">
        <v>76.08</v>
      </c>
      <c r="I112" s="12">
        <v>77.52</v>
      </c>
      <c r="J112" s="12">
        <v>85.99</v>
      </c>
      <c r="K112" s="12">
        <v>77.11</v>
      </c>
      <c r="L112" s="12">
        <v>82.7</v>
      </c>
      <c r="M112" s="12">
        <v>83.54</v>
      </c>
      <c r="N112" s="26">
        <f t="shared" si="7"/>
        <v>76.98916666666666</v>
      </c>
    </row>
    <row r="113" spans="1:14" ht="15.75">
      <c r="A113" s="4">
        <v>1988</v>
      </c>
      <c r="B113" s="12">
        <v>88.54</v>
      </c>
      <c r="C113" s="12">
        <v>87.23</v>
      </c>
      <c r="D113" s="12">
        <v>90.49</v>
      </c>
      <c r="E113" s="12">
        <v>88.57</v>
      </c>
      <c r="F113" s="12">
        <v>90.81</v>
      </c>
      <c r="G113" s="12">
        <v>89.11</v>
      </c>
      <c r="H113" s="12">
        <v>82.19</v>
      </c>
      <c r="I113" s="12">
        <v>86.45</v>
      </c>
      <c r="J113" s="12">
        <v>88.13</v>
      </c>
      <c r="K113" s="12">
        <v>90.33</v>
      </c>
      <c r="L113" s="12">
        <v>87.36</v>
      </c>
      <c r="M113" s="12">
        <v>85.78</v>
      </c>
      <c r="N113" s="26">
        <f t="shared" si="7"/>
        <v>87.91583333333335</v>
      </c>
    </row>
    <row r="114" spans="1:14" ht="15.75">
      <c r="A114" s="4">
        <v>1989</v>
      </c>
      <c r="B114" s="12">
        <v>89.11</v>
      </c>
      <c r="C114" s="12">
        <v>89.48</v>
      </c>
      <c r="D114" s="12">
        <v>89.42</v>
      </c>
      <c r="E114" s="12">
        <v>89.88</v>
      </c>
      <c r="F114" s="12">
        <v>89.97</v>
      </c>
      <c r="G114" s="12">
        <v>91.55</v>
      </c>
      <c r="H114" s="12">
        <v>87.46</v>
      </c>
      <c r="I114" s="12">
        <v>90.44</v>
      </c>
      <c r="J114" s="12">
        <v>86.58</v>
      </c>
      <c r="K114" s="12">
        <v>87.3</v>
      </c>
      <c r="L114" s="12">
        <v>88.24</v>
      </c>
      <c r="M114" s="12">
        <v>88.52</v>
      </c>
      <c r="N114" s="26">
        <f t="shared" si="7"/>
        <v>88.99583333333334</v>
      </c>
    </row>
    <row r="115" spans="1:14" ht="15.75">
      <c r="A115" s="4">
        <v>1990</v>
      </c>
      <c r="B115" s="12">
        <v>90.71</v>
      </c>
      <c r="C115" s="12">
        <v>91.67</v>
      </c>
      <c r="D115" s="12">
        <v>92.51</v>
      </c>
      <c r="E115" s="12">
        <v>94.62</v>
      </c>
      <c r="F115" s="12">
        <v>97.1</v>
      </c>
      <c r="G115" s="12">
        <v>97.49</v>
      </c>
      <c r="H115" s="12">
        <v>93.32</v>
      </c>
      <c r="I115" s="12">
        <v>93.36</v>
      </c>
      <c r="J115" s="12">
        <v>92.03</v>
      </c>
      <c r="K115" s="12">
        <v>94.02</v>
      </c>
      <c r="L115" s="12">
        <v>96.51</v>
      </c>
      <c r="M115" s="12">
        <v>99.88</v>
      </c>
      <c r="N115" s="26">
        <f t="shared" si="7"/>
        <v>94.43500000000002</v>
      </c>
    </row>
    <row r="116" spans="1:14" ht="15.75">
      <c r="A116" s="4">
        <v>1991</v>
      </c>
      <c r="B116" s="12">
        <v>100.47</v>
      </c>
      <c r="C116" s="12">
        <v>103.57</v>
      </c>
      <c r="D116" s="12">
        <v>105.6</v>
      </c>
      <c r="E116" s="12">
        <v>105.73</v>
      </c>
      <c r="F116" s="12">
        <v>107.75</v>
      </c>
      <c r="G116" s="12">
        <v>106.92</v>
      </c>
      <c r="H116" s="12">
        <v>105.75</v>
      </c>
      <c r="I116" s="12">
        <v>88.13</v>
      </c>
      <c r="J116" s="12">
        <v>94.08</v>
      </c>
      <c r="K116" s="12">
        <v>93.05</v>
      </c>
      <c r="L116" s="12">
        <v>91.07</v>
      </c>
      <c r="M116" s="12">
        <v>88.46</v>
      </c>
      <c r="N116" s="26">
        <f t="shared" si="7"/>
        <v>99.21499999999999</v>
      </c>
    </row>
    <row r="117" spans="1:14" ht="15.75">
      <c r="A117" s="4">
        <v>1992</v>
      </c>
      <c r="B117" s="12">
        <v>89.83</v>
      </c>
      <c r="C117" s="12">
        <v>94.04</v>
      </c>
      <c r="D117" s="12">
        <v>92.11</v>
      </c>
      <c r="E117" s="12">
        <v>91.9</v>
      </c>
      <c r="F117" s="12">
        <v>87.48</v>
      </c>
      <c r="G117" s="12">
        <v>90.22</v>
      </c>
      <c r="H117" s="12" t="s">
        <v>12</v>
      </c>
      <c r="I117" s="12">
        <v>89.58</v>
      </c>
      <c r="J117" s="12">
        <v>92.56</v>
      </c>
      <c r="K117" s="12">
        <v>89.18</v>
      </c>
      <c r="L117" s="12">
        <v>89.61</v>
      </c>
      <c r="M117" s="12">
        <v>93.04</v>
      </c>
      <c r="N117" s="26">
        <f t="shared" si="7"/>
        <v>90.86818181818182</v>
      </c>
    </row>
    <row r="118" spans="1:14" ht="15.75">
      <c r="A118" s="4">
        <v>1993</v>
      </c>
      <c r="B118" s="12">
        <v>96.46</v>
      </c>
      <c r="C118" s="12">
        <v>97.41</v>
      </c>
      <c r="D118" s="12">
        <v>102.65</v>
      </c>
      <c r="E118" s="12">
        <v>98.39</v>
      </c>
      <c r="F118" s="12">
        <v>98.54</v>
      </c>
      <c r="G118" s="12">
        <v>102.92</v>
      </c>
      <c r="H118" s="12" t="s">
        <v>12</v>
      </c>
      <c r="I118" s="12" t="s">
        <v>12</v>
      </c>
      <c r="J118" s="12">
        <v>95.11</v>
      </c>
      <c r="K118" s="12">
        <v>93.71</v>
      </c>
      <c r="L118" s="12">
        <v>93.42</v>
      </c>
      <c r="M118" s="12">
        <v>92.51</v>
      </c>
      <c r="N118" s="26">
        <f t="shared" si="7"/>
        <v>97.112</v>
      </c>
    </row>
    <row r="119" spans="1:15" ht="15.75">
      <c r="A119" s="4">
        <v>1994</v>
      </c>
      <c r="B119" s="12">
        <v>95.77</v>
      </c>
      <c r="C119" s="12">
        <v>97.83</v>
      </c>
      <c r="D119" s="12">
        <v>99.98</v>
      </c>
      <c r="E119" s="12">
        <v>95.8</v>
      </c>
      <c r="F119" s="12">
        <v>91.02</v>
      </c>
      <c r="G119" s="12">
        <v>87.34</v>
      </c>
      <c r="H119" s="12" t="s">
        <v>12</v>
      </c>
      <c r="I119" s="12">
        <v>81.84</v>
      </c>
      <c r="J119" s="12">
        <v>79.36</v>
      </c>
      <c r="K119" s="12">
        <v>77.96</v>
      </c>
      <c r="L119" s="12">
        <v>78.62</v>
      </c>
      <c r="M119" s="12">
        <v>78.99</v>
      </c>
      <c r="N119" s="26">
        <f t="shared" si="7"/>
        <v>87.68272727272728</v>
      </c>
      <c r="O119" s="24"/>
    </row>
    <row r="120" spans="1:15" ht="15.75">
      <c r="A120" s="4">
        <v>1995</v>
      </c>
      <c r="B120" s="12">
        <v>82.07</v>
      </c>
      <c r="C120" s="12">
        <v>83.96</v>
      </c>
      <c r="D120" s="12">
        <v>81.38</v>
      </c>
      <c r="E120" s="12">
        <v>78.95</v>
      </c>
      <c r="F120" s="12">
        <v>77.69</v>
      </c>
      <c r="G120" s="12">
        <v>78.7</v>
      </c>
      <c r="H120" s="12">
        <v>64.19</v>
      </c>
      <c r="I120" s="12">
        <v>62.25</v>
      </c>
      <c r="J120" s="12">
        <v>65.2</v>
      </c>
      <c r="K120" s="12">
        <v>65.22</v>
      </c>
      <c r="L120" s="12">
        <v>63.84</v>
      </c>
      <c r="M120" s="12">
        <v>64.29</v>
      </c>
      <c r="N120" s="26">
        <f t="shared" si="7"/>
        <v>72.31166666666667</v>
      </c>
      <c r="O120" s="24"/>
    </row>
    <row r="121" spans="1:15" ht="15.75">
      <c r="A121" s="4">
        <v>1996</v>
      </c>
      <c r="B121" s="12">
        <v>63.13</v>
      </c>
      <c r="C121" s="12">
        <v>64.77</v>
      </c>
      <c r="D121" s="12">
        <v>64.54</v>
      </c>
      <c r="E121" s="12">
        <v>62.94</v>
      </c>
      <c r="F121" s="12">
        <v>61.18</v>
      </c>
      <c r="G121" s="12">
        <v>62.85</v>
      </c>
      <c r="H121" s="12">
        <v>60.07</v>
      </c>
      <c r="I121" s="12">
        <v>60.3</v>
      </c>
      <c r="J121" s="12">
        <v>62.94</v>
      </c>
      <c r="K121" s="12">
        <v>63.63</v>
      </c>
      <c r="L121" s="12">
        <v>64.41</v>
      </c>
      <c r="M121" s="12">
        <v>66.68</v>
      </c>
      <c r="N121" s="26">
        <f t="shared" si="7"/>
        <v>63.120000000000005</v>
      </c>
      <c r="O121" s="24"/>
    </row>
    <row r="122" spans="1:15" ht="15.75">
      <c r="A122" s="4">
        <v>1997</v>
      </c>
      <c r="B122" s="12">
        <v>73.78</v>
      </c>
      <c r="C122" s="12">
        <v>82.27</v>
      </c>
      <c r="D122" s="12">
        <v>86.88</v>
      </c>
      <c r="E122" s="12">
        <v>87.25</v>
      </c>
      <c r="F122" s="12">
        <v>90.24</v>
      </c>
      <c r="G122" s="12">
        <v>88.08</v>
      </c>
      <c r="H122" s="12">
        <v>83.75</v>
      </c>
      <c r="I122" s="12" t="s">
        <v>12</v>
      </c>
      <c r="J122" s="12">
        <v>87.76</v>
      </c>
      <c r="K122" s="12">
        <v>87.24</v>
      </c>
      <c r="L122" s="12">
        <v>84.63</v>
      </c>
      <c r="M122" s="12">
        <v>88.28</v>
      </c>
      <c r="N122" s="26">
        <f t="shared" si="7"/>
        <v>85.46909090909091</v>
      </c>
      <c r="O122" s="24"/>
    </row>
    <row r="123" spans="1:15" ht="15.75">
      <c r="A123" s="4">
        <v>1998</v>
      </c>
      <c r="B123" s="12">
        <v>91.45</v>
      </c>
      <c r="C123" s="12">
        <v>92.5</v>
      </c>
      <c r="D123" s="12">
        <v>94.62</v>
      </c>
      <c r="E123" s="12">
        <v>94.92</v>
      </c>
      <c r="F123" s="12">
        <v>88.15</v>
      </c>
      <c r="G123" s="12">
        <v>87.13</v>
      </c>
      <c r="H123" s="12" t="s">
        <v>12</v>
      </c>
      <c r="I123" s="12">
        <v>69.5</v>
      </c>
      <c r="J123" s="12">
        <v>72.53</v>
      </c>
      <c r="K123" s="12">
        <v>74.5</v>
      </c>
      <c r="L123" s="12">
        <v>75.62</v>
      </c>
      <c r="M123" s="12">
        <v>77.96</v>
      </c>
      <c r="N123" s="26">
        <f t="shared" si="7"/>
        <v>83.53454545454545</v>
      </c>
      <c r="O123" s="24"/>
    </row>
    <row r="124" spans="1:15" ht="15.75">
      <c r="A124" s="4">
        <v>1999</v>
      </c>
      <c r="B124" s="12">
        <v>84.79</v>
      </c>
      <c r="C124" s="12">
        <v>88.46</v>
      </c>
      <c r="D124" s="12">
        <v>86.89</v>
      </c>
      <c r="E124" s="12">
        <v>86.77</v>
      </c>
      <c r="F124" s="12">
        <v>85.24</v>
      </c>
      <c r="G124" s="12">
        <v>87.36</v>
      </c>
      <c r="H124" s="12" t="s">
        <v>12</v>
      </c>
      <c r="I124" s="12">
        <v>85</v>
      </c>
      <c r="J124" s="12">
        <v>88.3475</v>
      </c>
      <c r="K124" s="12">
        <v>88.82</v>
      </c>
      <c r="L124" s="12">
        <v>90.38</v>
      </c>
      <c r="M124" s="12">
        <v>93.72</v>
      </c>
      <c r="N124" s="26">
        <f t="shared" si="7"/>
        <v>87.79795454545454</v>
      </c>
      <c r="O124" s="24"/>
    </row>
    <row r="125" spans="1:15" ht="15.75">
      <c r="A125" s="4">
        <v>2000</v>
      </c>
      <c r="B125" s="12">
        <v>100.5025</v>
      </c>
      <c r="C125" s="12">
        <v>102.34</v>
      </c>
      <c r="D125" s="12">
        <v>103.50900000000001</v>
      </c>
      <c r="E125" s="12">
        <v>102.34291666666667</v>
      </c>
      <c r="F125" s="12">
        <v>98.2895</v>
      </c>
      <c r="G125" s="12">
        <v>96.965</v>
      </c>
      <c r="H125" s="12">
        <v>94.25</v>
      </c>
      <c r="I125" s="12">
        <v>98.05799999999999</v>
      </c>
      <c r="J125" s="12">
        <v>99.50833333333333</v>
      </c>
      <c r="K125" s="12">
        <v>97.28875</v>
      </c>
      <c r="L125" s="12">
        <v>96.58800000000001</v>
      </c>
      <c r="M125" s="12">
        <v>97.59166666666667</v>
      </c>
      <c r="N125" s="26">
        <f t="shared" si="7"/>
        <v>98.93613888888889</v>
      </c>
      <c r="O125" s="24"/>
    </row>
    <row r="126" spans="1:15" ht="15.75">
      <c r="A126" s="4">
        <v>2001</v>
      </c>
      <c r="B126" s="12">
        <v>102.627</v>
      </c>
      <c r="C126" s="12">
        <v>104.17625</v>
      </c>
      <c r="D126" s="12">
        <v>105.10166666666667</v>
      </c>
      <c r="E126" s="12">
        <v>103.28</v>
      </c>
      <c r="F126" s="12">
        <v>105.05700000000002</v>
      </c>
      <c r="G126" s="12">
        <v>105.92375</v>
      </c>
      <c r="H126" s="12">
        <v>98</v>
      </c>
      <c r="I126" s="12">
        <v>101.17</v>
      </c>
      <c r="J126" s="12">
        <v>97.65625</v>
      </c>
      <c r="K126" s="12">
        <v>94.33</v>
      </c>
      <c r="L126" s="12">
        <v>89.535</v>
      </c>
      <c r="M126" s="12">
        <v>90.76666666666667</v>
      </c>
      <c r="N126" s="26">
        <f t="shared" si="7"/>
        <v>99.8019652777778</v>
      </c>
      <c r="O126" s="24"/>
    </row>
    <row r="127" spans="1:15" ht="15.75">
      <c r="A127" s="4">
        <v>2002</v>
      </c>
      <c r="B127" s="12">
        <v>99.28099999999999</v>
      </c>
      <c r="C127" s="12">
        <v>103.2375</v>
      </c>
      <c r="D127" s="12">
        <v>100.63125</v>
      </c>
      <c r="E127" s="12">
        <v>100.06666666666666</v>
      </c>
      <c r="F127" s="12">
        <v>93.05625</v>
      </c>
      <c r="G127" s="12">
        <v>92.13</v>
      </c>
      <c r="H127" s="12" t="s">
        <v>12</v>
      </c>
      <c r="I127" s="12">
        <v>84.98</v>
      </c>
      <c r="J127" s="12">
        <v>82.89666666666666</v>
      </c>
      <c r="K127" s="12">
        <v>83.021</v>
      </c>
      <c r="L127" s="12">
        <v>87.21</v>
      </c>
      <c r="M127" s="12">
        <v>92.75</v>
      </c>
      <c r="N127" s="26">
        <f t="shared" si="7"/>
        <v>92.6600303030303</v>
      </c>
      <c r="O127" s="24"/>
    </row>
    <row r="128" spans="1:15" ht="15.75">
      <c r="A128" s="4">
        <v>2003</v>
      </c>
      <c r="B128" s="12">
        <v>95.119</v>
      </c>
      <c r="C128" s="12">
        <v>93.36</v>
      </c>
      <c r="D128" s="12">
        <v>95.55375</v>
      </c>
      <c r="E128" s="12">
        <v>100.096</v>
      </c>
      <c r="F128" s="12">
        <v>101.615</v>
      </c>
      <c r="G128" s="12">
        <v>98.22666666666667</v>
      </c>
      <c r="H128" s="12">
        <v>102.6</v>
      </c>
      <c r="I128" s="12" t="s">
        <v>12</v>
      </c>
      <c r="J128" s="12">
        <v>105.27125</v>
      </c>
      <c r="K128" s="12">
        <v>106.18699999999998</v>
      </c>
      <c r="L128" s="12">
        <v>106.555</v>
      </c>
      <c r="M128" s="12">
        <v>111.61166666666668</v>
      </c>
      <c r="N128" s="26">
        <f t="shared" si="7"/>
        <v>101.47230303030302</v>
      </c>
      <c r="O128" s="24"/>
    </row>
    <row r="129" spans="1:15" ht="15.75">
      <c r="A129" s="4">
        <v>2004</v>
      </c>
      <c r="B129" s="12">
        <v>113.52875</v>
      </c>
      <c r="C129" s="12">
        <v>112.04875</v>
      </c>
      <c r="D129" s="12">
        <v>115.68799999999999</v>
      </c>
      <c r="E129" s="12">
        <v>115.95125</v>
      </c>
      <c r="F129" s="12">
        <v>122.235</v>
      </c>
      <c r="G129" s="12">
        <v>132.87125</v>
      </c>
      <c r="H129" s="12">
        <v>126.345</v>
      </c>
      <c r="I129" s="12">
        <v>126.25</v>
      </c>
      <c r="J129" s="12">
        <v>121.6325</v>
      </c>
      <c r="K129" s="12">
        <v>120.22666666666667</v>
      </c>
      <c r="L129" s="12">
        <v>116.135</v>
      </c>
      <c r="M129" s="12">
        <v>119.99833333333333</v>
      </c>
      <c r="N129" s="26">
        <f t="shared" si="7"/>
        <v>120.24254166666667</v>
      </c>
      <c r="O129" s="24"/>
    </row>
    <row r="130" spans="1:15" ht="15.75">
      <c r="A130" s="4">
        <v>2005</v>
      </c>
      <c r="B130" s="12">
        <v>124.195</v>
      </c>
      <c r="C130" s="12">
        <v>128.3</v>
      </c>
      <c r="D130" s="12">
        <v>133.748</v>
      </c>
      <c r="E130" s="12">
        <v>139.53125</v>
      </c>
      <c r="F130" s="12">
        <v>143.535</v>
      </c>
      <c r="G130" s="12">
        <v>132.75</v>
      </c>
      <c r="H130" s="12">
        <v>130</v>
      </c>
      <c r="I130" s="12">
        <v>120.5</v>
      </c>
      <c r="J130" s="12">
        <v>126.955</v>
      </c>
      <c r="K130" s="12">
        <v>126.12</v>
      </c>
      <c r="L130" s="12">
        <v>130.96</v>
      </c>
      <c r="M130" s="12">
        <v>137.3175</v>
      </c>
      <c r="N130" s="26">
        <f t="shared" si="7"/>
        <v>131.15931249999997</v>
      </c>
      <c r="O130" s="24"/>
    </row>
    <row r="131" spans="1:15" ht="15.75">
      <c r="A131" s="4">
        <v>2006</v>
      </c>
      <c r="B131" s="12">
        <v>144.53125</v>
      </c>
      <c r="C131" s="12">
        <v>143.04375</v>
      </c>
      <c r="D131" s="12">
        <v>135.86</v>
      </c>
      <c r="E131" s="12">
        <v>128.52</v>
      </c>
      <c r="F131" s="12">
        <v>123.66625</v>
      </c>
      <c r="G131" s="12">
        <v>130.985</v>
      </c>
      <c r="H131" s="12" t="s">
        <v>12</v>
      </c>
      <c r="I131" s="12">
        <v>120.5</v>
      </c>
      <c r="J131" s="12">
        <v>127.0425</v>
      </c>
      <c r="K131" s="12">
        <v>118.4925</v>
      </c>
      <c r="L131" s="12">
        <v>110.05799999999999</v>
      </c>
      <c r="M131" s="12">
        <v>111.00166666666667</v>
      </c>
      <c r="N131" s="26">
        <f t="shared" si="7"/>
        <v>126.70008333333334</v>
      </c>
      <c r="O131" s="24"/>
    </row>
    <row r="132" spans="1:15" ht="15.75">
      <c r="A132" s="4">
        <v>2007</v>
      </c>
      <c r="B132" s="12">
        <v>111.37</v>
      </c>
      <c r="C132" s="12">
        <v>118.4</v>
      </c>
      <c r="D132" s="12">
        <v>124.65</v>
      </c>
      <c r="E132" s="12">
        <v>124.02</v>
      </c>
      <c r="F132" s="12">
        <v>126</v>
      </c>
      <c r="G132" s="12">
        <v>119.75</v>
      </c>
      <c r="H132" s="12">
        <v>115.26</v>
      </c>
      <c r="I132" s="12">
        <v>121</v>
      </c>
      <c r="J132" s="12">
        <v>123.96</v>
      </c>
      <c r="K132" s="12">
        <v>115.55</v>
      </c>
      <c r="L132" s="12">
        <v>115.05</v>
      </c>
      <c r="M132" s="12">
        <v>118.17</v>
      </c>
      <c r="N132" s="26">
        <f t="shared" si="7"/>
        <v>119.43166666666667</v>
      </c>
      <c r="O132" s="24"/>
    </row>
    <row r="133" spans="1:15" ht="15.75">
      <c r="A133" s="4">
        <v>2008</v>
      </c>
      <c r="B133" s="12">
        <v>117.75</v>
      </c>
      <c r="C133" s="12">
        <v>125.96</v>
      </c>
      <c r="D133" s="12">
        <v>123.48</v>
      </c>
      <c r="E133" s="12">
        <v>117.32</v>
      </c>
      <c r="F133" s="12">
        <v>117.48</v>
      </c>
      <c r="G133" s="12">
        <v>119.38</v>
      </c>
      <c r="H133" s="12">
        <v>113.75</v>
      </c>
      <c r="I133" s="12">
        <v>107.13</v>
      </c>
      <c r="J133" s="12">
        <v>109.91</v>
      </c>
      <c r="K133" s="12">
        <v>99.04</v>
      </c>
      <c r="L133" s="12">
        <v>101.84</v>
      </c>
      <c r="M133" s="12">
        <v>94.95</v>
      </c>
      <c r="N133" s="26">
        <f t="shared" si="7"/>
        <v>112.3325</v>
      </c>
      <c r="O133" s="24"/>
    </row>
    <row r="134" spans="1:15" ht="15.75">
      <c r="A134" s="4">
        <v>2009</v>
      </c>
      <c r="B134" s="12">
        <v>110.24</v>
      </c>
      <c r="C134" s="12">
        <v>112.04</v>
      </c>
      <c r="D134" s="12">
        <v>113.53</v>
      </c>
      <c r="E134" s="12">
        <v>117.96</v>
      </c>
      <c r="F134" s="12">
        <v>117.52</v>
      </c>
      <c r="G134" s="12">
        <v>109.76</v>
      </c>
      <c r="H134" s="12">
        <v>106.5</v>
      </c>
      <c r="I134" s="12">
        <v>102.17</v>
      </c>
      <c r="J134" s="12">
        <v>102.76</v>
      </c>
      <c r="K134" s="12">
        <v>99.19</v>
      </c>
      <c r="L134" s="12">
        <v>102.71</v>
      </c>
      <c r="M134" s="12">
        <v>105.65</v>
      </c>
      <c r="N134" s="26">
        <f t="shared" si="7"/>
        <v>108.33583333333333</v>
      </c>
      <c r="O134" s="24"/>
    </row>
    <row r="135" spans="1:14" ht="15.75">
      <c r="A135" s="4">
        <v>2010</v>
      </c>
      <c r="B135" s="12">
        <v>115</v>
      </c>
      <c r="C135" s="12">
        <v>121.18</v>
      </c>
      <c r="D135" s="12">
        <v>124.79</v>
      </c>
      <c r="E135" s="12">
        <v>132.67</v>
      </c>
      <c r="F135" s="12">
        <v>129.4</v>
      </c>
      <c r="G135" s="12">
        <v>128.6</v>
      </c>
      <c r="H135" s="12">
        <v>124.7</v>
      </c>
      <c r="I135" s="12">
        <v>126.38</v>
      </c>
      <c r="J135" s="12">
        <v>125.99</v>
      </c>
      <c r="K135" s="12">
        <v>120.71</v>
      </c>
      <c r="L135" s="14">
        <v>123.81</v>
      </c>
      <c r="M135" s="14">
        <v>136.66</v>
      </c>
      <c r="N135" s="26">
        <f t="shared" si="7"/>
        <v>125.82416666666667</v>
      </c>
    </row>
    <row r="136" spans="1:18" ht="15.75">
      <c r="A136" s="4">
        <v>2011</v>
      </c>
      <c r="B136" s="14">
        <v>147.18</v>
      </c>
      <c r="C136" s="14">
        <v>148.07</v>
      </c>
      <c r="D136" s="14">
        <v>155.52</v>
      </c>
      <c r="E136" s="14">
        <v>157.13</v>
      </c>
      <c r="F136" s="14">
        <v>153.75</v>
      </c>
      <c r="G136" s="12">
        <v>148.62</v>
      </c>
      <c r="H136" s="12">
        <v>154.46</v>
      </c>
      <c r="I136" s="12">
        <v>140</v>
      </c>
      <c r="J136" s="12">
        <v>145.31</v>
      </c>
      <c r="K136" s="12">
        <v>149.53</v>
      </c>
      <c r="L136" s="14">
        <v>158.36</v>
      </c>
      <c r="M136" s="14">
        <v>160.85</v>
      </c>
      <c r="N136" s="26">
        <f t="shared" si="7"/>
        <v>151.56499999999997</v>
      </c>
      <c r="O136" s="14"/>
      <c r="P136" s="14"/>
      <c r="Q136" s="14"/>
      <c r="R136" s="34"/>
    </row>
    <row r="137" spans="14:15" ht="15.75">
      <c r="N137" s="2"/>
      <c r="O137" s="24"/>
    </row>
    <row r="138" spans="1:15" ht="15.75">
      <c r="A138" s="15" t="s">
        <v>36</v>
      </c>
      <c r="B138" s="1">
        <f>AVERAGE(B108:B136)</f>
        <v>95.38912068965514</v>
      </c>
      <c r="C138" s="1">
        <f>AVERAGE(C108:C136)</f>
        <v>97.64814655172412</v>
      </c>
      <c r="D138" s="1">
        <f aca="true" t="shared" si="8" ref="D138:M138">AVERAGE(D108:D136)</f>
        <v>98.97764367816094</v>
      </c>
      <c r="E138" s="1">
        <f t="shared" si="8"/>
        <v>98.70407183908047</v>
      </c>
      <c r="F138" s="1">
        <f t="shared" si="8"/>
        <v>97.98531034482761</v>
      </c>
      <c r="G138" s="1">
        <f t="shared" si="8"/>
        <v>97.52902298850574</v>
      </c>
      <c r="H138" s="1">
        <f t="shared" si="8"/>
        <v>94.21431818181817</v>
      </c>
      <c r="I138" s="1">
        <f t="shared" si="8"/>
        <v>91.72223076923078</v>
      </c>
      <c r="J138" s="1">
        <f t="shared" si="8"/>
        <v>93.43724137931034</v>
      </c>
      <c r="K138" s="1">
        <f t="shared" si="8"/>
        <v>91.97744540229886</v>
      </c>
      <c r="L138" s="1">
        <f t="shared" si="8"/>
        <v>92.5927931034483</v>
      </c>
      <c r="M138" s="1">
        <f t="shared" si="8"/>
        <v>94.6030172413793</v>
      </c>
      <c r="N138" s="2"/>
      <c r="O138" s="24"/>
    </row>
    <row r="139" spans="1:20" ht="15.75">
      <c r="A139" s="15" t="s">
        <v>37</v>
      </c>
      <c r="B139" s="1">
        <f>STDEV(B108:B136)</f>
        <v>21.981420281807395</v>
      </c>
      <c r="C139" s="1">
        <f aca="true" t="shared" si="9" ref="C139:M139">STDEV(C108:C136)</f>
        <v>22.18744298690038</v>
      </c>
      <c r="D139" s="1">
        <f t="shared" si="9"/>
        <v>22.791454371561613</v>
      </c>
      <c r="E139" s="1">
        <f t="shared" si="9"/>
        <v>23.480778353129836</v>
      </c>
      <c r="F139" s="1">
        <f t="shared" si="9"/>
        <v>23.747595915603323</v>
      </c>
      <c r="G139" s="1">
        <f t="shared" si="9"/>
        <v>23.078536300290754</v>
      </c>
      <c r="H139" s="1">
        <f t="shared" si="9"/>
        <v>26.33241169102006</v>
      </c>
      <c r="I139" s="1">
        <f t="shared" si="9"/>
        <v>23.50324634140171</v>
      </c>
      <c r="J139" s="1">
        <f t="shared" si="9"/>
        <v>23.00269589084503</v>
      </c>
      <c r="K139" s="1">
        <f t="shared" si="9"/>
        <v>21.768282054842654</v>
      </c>
      <c r="L139" s="1">
        <f t="shared" si="9"/>
        <v>22.337064230906904</v>
      </c>
      <c r="M139" s="1">
        <f t="shared" si="9"/>
        <v>23.696150127683243</v>
      </c>
      <c r="N139" s="2"/>
      <c r="O139" s="24"/>
      <c r="T139" s="33"/>
    </row>
    <row r="140" spans="1:20" ht="15.75">
      <c r="A140" s="15" t="s">
        <v>38</v>
      </c>
      <c r="B140" s="1">
        <f>AVERAGE(B125:B136)</f>
        <v>115.11037499999999</v>
      </c>
      <c r="C140" s="1">
        <f aca="true" t="shared" si="10" ref="C140:M140">AVERAGE(C125:C136)</f>
        <v>117.6796875</v>
      </c>
      <c r="D140" s="1">
        <f t="shared" si="10"/>
        <v>119.33847222222222</v>
      </c>
      <c r="E140" s="1">
        <f t="shared" si="10"/>
        <v>119.90734027777778</v>
      </c>
      <c r="F140" s="1">
        <f t="shared" si="10"/>
        <v>119.30033333333334</v>
      </c>
      <c r="G140" s="1">
        <f t="shared" si="10"/>
        <v>117.99680555555555</v>
      </c>
      <c r="H140" s="1">
        <f t="shared" si="10"/>
        <v>116.5865</v>
      </c>
      <c r="I140" s="1">
        <f t="shared" si="10"/>
        <v>113.4670909090909</v>
      </c>
      <c r="J140" s="1">
        <f t="shared" si="10"/>
        <v>114.07437499999999</v>
      </c>
      <c r="K140" s="1">
        <f t="shared" si="10"/>
        <v>110.80715972222221</v>
      </c>
      <c r="L140" s="1">
        <f t="shared" si="10"/>
        <v>111.5675833333333</v>
      </c>
      <c r="M140" s="1">
        <f t="shared" si="10"/>
        <v>114.77645833333334</v>
      </c>
      <c r="N140" s="2"/>
      <c r="O140" s="24"/>
      <c r="T140" s="33"/>
    </row>
    <row r="141" spans="1:20" ht="15.75">
      <c r="A141" s="15" t="s">
        <v>39</v>
      </c>
      <c r="B141" s="1">
        <f>STDEV(B125:B136)</f>
        <v>16.632991021918706</v>
      </c>
      <c r="C141" s="1">
        <f aca="true" t="shared" si="11" ref="C141:M141">STDEV(C125:C136)</f>
        <v>16.630253810356418</v>
      </c>
      <c r="D141" s="1">
        <f t="shared" si="11"/>
        <v>17.26999066359392</v>
      </c>
      <c r="E141" s="1">
        <f t="shared" si="11"/>
        <v>17.637402557822654</v>
      </c>
      <c r="F141" s="1">
        <f t="shared" si="11"/>
        <v>18.093179744768964</v>
      </c>
      <c r="G141" s="1">
        <f t="shared" si="11"/>
        <v>17.525784197945345</v>
      </c>
      <c r="H141" s="1">
        <f t="shared" si="11"/>
        <v>18.033682690701056</v>
      </c>
      <c r="I141" s="1">
        <f t="shared" si="11"/>
        <v>15.993015509618857</v>
      </c>
      <c r="J141" s="1">
        <f t="shared" si="11"/>
        <v>17.276379028393134</v>
      </c>
      <c r="K141" s="1">
        <f t="shared" si="11"/>
        <v>17.897127682491725</v>
      </c>
      <c r="L141" s="1">
        <f t="shared" si="11"/>
        <v>19.660905770581987</v>
      </c>
      <c r="M141" s="1">
        <f t="shared" si="11"/>
        <v>21.33316022694029</v>
      </c>
      <c r="O141" s="24"/>
      <c r="T141" s="33"/>
    </row>
    <row r="142" ht="15">
      <c r="O142" s="24"/>
    </row>
    <row r="143" spans="1:14" ht="15.7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</row>
    <row r="144" spans="1:14" ht="18.75">
      <c r="A144" s="2" t="s">
        <v>22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</row>
    <row r="145" spans="1:14" ht="16.5" thickBot="1">
      <c r="A145" s="5"/>
      <c r="B145" s="6" t="s">
        <v>0</v>
      </c>
      <c r="C145" s="6" t="s">
        <v>1</v>
      </c>
      <c r="D145" s="6" t="s">
        <v>2</v>
      </c>
      <c r="E145" s="6" t="s">
        <v>3</v>
      </c>
      <c r="F145" s="6" t="s">
        <v>4</v>
      </c>
      <c r="G145" s="6" t="s">
        <v>5</v>
      </c>
      <c r="H145" s="6" t="s">
        <v>6</v>
      </c>
      <c r="I145" s="6" t="s">
        <v>7</v>
      </c>
      <c r="J145" s="6" t="s">
        <v>8</v>
      </c>
      <c r="K145" s="6" t="s">
        <v>9</v>
      </c>
      <c r="L145" s="6" t="s">
        <v>10</v>
      </c>
      <c r="M145" s="6" t="s">
        <v>11</v>
      </c>
      <c r="N145" s="17" t="s">
        <v>13</v>
      </c>
    </row>
    <row r="146" spans="1:25" ht="16.5" thickTop="1">
      <c r="A146" s="4">
        <v>1983</v>
      </c>
      <c r="B146" s="12">
        <v>66.28</v>
      </c>
      <c r="C146" s="12">
        <v>67.69</v>
      </c>
      <c r="D146" s="12">
        <v>68.46</v>
      </c>
      <c r="E146" s="12">
        <v>68.22</v>
      </c>
      <c r="F146" s="12">
        <v>67</v>
      </c>
      <c r="G146" s="12">
        <v>66.87</v>
      </c>
      <c r="H146" s="12">
        <v>63.63</v>
      </c>
      <c r="I146" s="12">
        <v>60.1</v>
      </c>
      <c r="J146" s="12">
        <v>56.21</v>
      </c>
      <c r="K146" s="12">
        <v>56.96</v>
      </c>
      <c r="L146" s="12">
        <v>60.31</v>
      </c>
      <c r="M146" s="12">
        <v>64.88</v>
      </c>
      <c r="N146" s="25">
        <f aca="true" t="shared" si="12" ref="N146:N174">AVERAGE(B146:M146)</f>
        <v>63.884166666666665</v>
      </c>
      <c r="P146" s="27"/>
      <c r="Q146" s="29"/>
      <c r="R146" s="27"/>
      <c r="S146" s="27"/>
      <c r="T146" s="27"/>
      <c r="U146" s="27"/>
      <c r="V146" s="27"/>
      <c r="W146" s="27"/>
      <c r="X146" s="27"/>
      <c r="Y146" s="27"/>
    </row>
    <row r="147" spans="1:25" ht="15.75">
      <c r="A147" s="4">
        <v>1984</v>
      </c>
      <c r="B147" s="12">
        <v>66.15</v>
      </c>
      <c r="C147" s="12">
        <v>68.02</v>
      </c>
      <c r="D147" s="12">
        <v>67.34</v>
      </c>
      <c r="E147" s="12">
        <v>65.56</v>
      </c>
      <c r="F147" s="12">
        <v>65.35</v>
      </c>
      <c r="G147" s="12">
        <v>65.25</v>
      </c>
      <c r="H147" s="12">
        <v>65.12</v>
      </c>
      <c r="I147" s="12">
        <v>65.45</v>
      </c>
      <c r="J147" s="12">
        <v>63.31</v>
      </c>
      <c r="K147" s="12">
        <v>64.22</v>
      </c>
      <c r="L147" s="12">
        <v>64.58</v>
      </c>
      <c r="M147" s="12">
        <v>66.62</v>
      </c>
      <c r="N147" s="26">
        <f t="shared" si="12"/>
        <v>65.58083333333336</v>
      </c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15.75">
      <c r="A148" s="4">
        <v>1985</v>
      </c>
      <c r="B148" s="12">
        <v>67.75</v>
      </c>
      <c r="C148" s="12">
        <v>68.58</v>
      </c>
      <c r="D148" s="12">
        <v>67.26</v>
      </c>
      <c r="E148" s="12">
        <v>67.25</v>
      </c>
      <c r="F148" s="12">
        <v>66.6</v>
      </c>
      <c r="G148" s="12">
        <v>65.88</v>
      </c>
      <c r="H148" s="12">
        <v>59.65</v>
      </c>
      <c r="I148" s="12">
        <v>60.75</v>
      </c>
      <c r="J148" s="12">
        <v>58.38</v>
      </c>
      <c r="K148" s="12">
        <v>60.46</v>
      </c>
      <c r="L148" s="12">
        <v>61.15</v>
      </c>
      <c r="M148" s="12">
        <v>59.61</v>
      </c>
      <c r="N148" s="26">
        <f t="shared" si="12"/>
        <v>63.60999999999999</v>
      </c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15.75">
      <c r="A149" s="4">
        <v>1986</v>
      </c>
      <c r="B149" s="12">
        <v>60.86</v>
      </c>
      <c r="C149" s="12">
        <v>61.9</v>
      </c>
      <c r="D149" s="12">
        <v>61.33</v>
      </c>
      <c r="E149" s="12">
        <v>58.3</v>
      </c>
      <c r="F149" s="12">
        <v>58.94</v>
      </c>
      <c r="G149" s="12">
        <v>58.74</v>
      </c>
      <c r="H149" s="12">
        <v>58.4</v>
      </c>
      <c r="I149" s="12">
        <v>61.85</v>
      </c>
      <c r="J149" s="12">
        <v>62.97</v>
      </c>
      <c r="K149" s="12">
        <v>61.64</v>
      </c>
      <c r="L149" s="12">
        <v>63.04</v>
      </c>
      <c r="M149" s="12">
        <v>63.13</v>
      </c>
      <c r="N149" s="26">
        <f t="shared" si="12"/>
        <v>60.92499999999999</v>
      </c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5.75">
      <c r="A150" s="4">
        <v>1987</v>
      </c>
      <c r="B150" s="12">
        <v>65.07</v>
      </c>
      <c r="C150" s="12">
        <v>67.99</v>
      </c>
      <c r="D150" s="12">
        <v>68.28</v>
      </c>
      <c r="E150" s="12">
        <v>71.26</v>
      </c>
      <c r="F150" s="12">
        <v>70.36</v>
      </c>
      <c r="G150" s="12">
        <v>70.08</v>
      </c>
      <c r="H150" s="12">
        <v>71.85</v>
      </c>
      <c r="I150" s="12">
        <v>73.19</v>
      </c>
      <c r="J150" s="12">
        <v>77.34</v>
      </c>
      <c r="K150" s="12">
        <v>77.73</v>
      </c>
      <c r="L150" s="12">
        <v>76.89</v>
      </c>
      <c r="M150" s="12">
        <v>77.9</v>
      </c>
      <c r="N150" s="26">
        <f t="shared" si="12"/>
        <v>72.32833333333333</v>
      </c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15.75">
      <c r="A151" s="4">
        <v>1988</v>
      </c>
      <c r="B151" s="12">
        <v>83.18</v>
      </c>
      <c r="C151" s="12">
        <v>81.34</v>
      </c>
      <c r="D151" s="12">
        <v>82.02</v>
      </c>
      <c r="E151" s="12">
        <v>82.35</v>
      </c>
      <c r="F151" s="12">
        <v>84.3</v>
      </c>
      <c r="G151" s="12">
        <v>81.32</v>
      </c>
      <c r="H151" s="12">
        <v>76.66</v>
      </c>
      <c r="I151" s="12">
        <v>81.26</v>
      </c>
      <c r="J151" s="12">
        <v>82.24</v>
      </c>
      <c r="K151" s="12">
        <v>84.81</v>
      </c>
      <c r="L151" s="12">
        <v>83.81</v>
      </c>
      <c r="M151" s="12">
        <v>82.69</v>
      </c>
      <c r="N151" s="26">
        <f t="shared" si="12"/>
        <v>82.165</v>
      </c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15.75">
      <c r="A152" s="4">
        <v>1989</v>
      </c>
      <c r="B152" s="12">
        <v>83.59</v>
      </c>
      <c r="C152" s="12">
        <v>82.47</v>
      </c>
      <c r="D152" s="12">
        <v>81.4</v>
      </c>
      <c r="E152" s="12">
        <v>82.54</v>
      </c>
      <c r="F152" s="12">
        <v>81.97</v>
      </c>
      <c r="G152" s="12">
        <v>84.72</v>
      </c>
      <c r="H152" s="12">
        <v>84.21</v>
      </c>
      <c r="I152" s="12">
        <v>85.26</v>
      </c>
      <c r="J152" s="12">
        <v>83.36</v>
      </c>
      <c r="K152" s="12">
        <v>83.85</v>
      </c>
      <c r="L152" s="12">
        <v>84.21</v>
      </c>
      <c r="M152" s="12">
        <v>84.49</v>
      </c>
      <c r="N152" s="26">
        <f t="shared" si="12"/>
        <v>83.50583333333334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5.75">
      <c r="A153" s="4">
        <v>1990</v>
      </c>
      <c r="B153" s="12">
        <v>84.18</v>
      </c>
      <c r="C153" s="12">
        <v>83.56</v>
      </c>
      <c r="D153" s="12">
        <v>84.78</v>
      </c>
      <c r="E153" s="12">
        <v>87.81</v>
      </c>
      <c r="F153" s="12">
        <v>89.35</v>
      </c>
      <c r="G153" s="12">
        <v>89.77</v>
      </c>
      <c r="H153" s="12">
        <v>90.73</v>
      </c>
      <c r="I153" s="12">
        <v>89.16</v>
      </c>
      <c r="J153" s="12">
        <v>87.47</v>
      </c>
      <c r="K153" s="12">
        <v>88.83</v>
      </c>
      <c r="L153" s="12">
        <v>90.65</v>
      </c>
      <c r="M153" s="12">
        <v>92.73</v>
      </c>
      <c r="N153" s="26">
        <f t="shared" si="12"/>
        <v>88.25166666666667</v>
      </c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5.75">
      <c r="A154" s="4">
        <v>1991</v>
      </c>
      <c r="B154" s="12">
        <v>92.75</v>
      </c>
      <c r="C154" s="12">
        <v>94.48</v>
      </c>
      <c r="D154" s="12">
        <v>96.88</v>
      </c>
      <c r="E154" s="12">
        <v>98.13</v>
      </c>
      <c r="F154" s="12">
        <v>99.4</v>
      </c>
      <c r="G154" s="12">
        <v>100.25</v>
      </c>
      <c r="H154" s="12">
        <v>92.94</v>
      </c>
      <c r="I154" s="12">
        <v>85.49</v>
      </c>
      <c r="J154" s="12">
        <v>86.13</v>
      </c>
      <c r="K154" s="12">
        <v>86.95</v>
      </c>
      <c r="L154" s="12">
        <v>86.53</v>
      </c>
      <c r="M154" s="12">
        <v>81.84</v>
      </c>
      <c r="N154" s="26">
        <f t="shared" si="12"/>
        <v>91.81416666666667</v>
      </c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5.75">
      <c r="A155" s="4">
        <v>1992</v>
      </c>
      <c r="B155" s="12">
        <v>81.49</v>
      </c>
      <c r="C155" s="12">
        <v>84.27</v>
      </c>
      <c r="D155" s="12">
        <v>85.45</v>
      </c>
      <c r="E155" s="12">
        <v>86.45</v>
      </c>
      <c r="F155" s="12">
        <v>84.14</v>
      </c>
      <c r="G155" s="12">
        <v>88.25</v>
      </c>
      <c r="H155" s="12">
        <v>86.5</v>
      </c>
      <c r="I155" s="12">
        <v>86.67</v>
      </c>
      <c r="J155" s="12">
        <v>85.78</v>
      </c>
      <c r="K155" s="12">
        <v>85.13</v>
      </c>
      <c r="L155" s="12">
        <v>84.65</v>
      </c>
      <c r="M155" s="12">
        <v>87.01</v>
      </c>
      <c r="N155" s="26">
        <f t="shared" si="12"/>
        <v>85.4825</v>
      </c>
      <c r="O155" s="24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5.75">
      <c r="A156" s="4">
        <v>1993</v>
      </c>
      <c r="B156" s="12">
        <v>90.61</v>
      </c>
      <c r="C156" s="12">
        <v>88.06</v>
      </c>
      <c r="D156" s="12">
        <v>92.29</v>
      </c>
      <c r="E156" s="12">
        <v>93.11</v>
      </c>
      <c r="F156" s="12">
        <v>93.49</v>
      </c>
      <c r="G156" s="12">
        <v>94.84</v>
      </c>
      <c r="H156" s="12">
        <v>89.38</v>
      </c>
      <c r="I156" s="12">
        <v>91.4</v>
      </c>
      <c r="J156" s="12">
        <v>89.81</v>
      </c>
      <c r="K156" s="12">
        <v>88.84</v>
      </c>
      <c r="L156" s="12">
        <v>88.12</v>
      </c>
      <c r="M156" s="12">
        <v>86.17</v>
      </c>
      <c r="N156" s="26">
        <f t="shared" si="12"/>
        <v>90.51</v>
      </c>
      <c r="O156" s="24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15.75">
      <c r="A157" s="4">
        <v>1994</v>
      </c>
      <c r="B157" s="12">
        <v>86.78</v>
      </c>
      <c r="C157" s="12">
        <v>85.81</v>
      </c>
      <c r="D157" s="12">
        <v>90.07</v>
      </c>
      <c r="E157" s="12">
        <v>87.97</v>
      </c>
      <c r="F157" s="12">
        <v>84.07</v>
      </c>
      <c r="G157" s="12">
        <v>77.96</v>
      </c>
      <c r="H157" s="12">
        <v>78.38</v>
      </c>
      <c r="I157" s="12">
        <v>77.68</v>
      </c>
      <c r="J157" s="12">
        <v>74.12</v>
      </c>
      <c r="K157" s="12">
        <v>75.47</v>
      </c>
      <c r="L157" s="12">
        <v>75.28</v>
      </c>
      <c r="M157" s="12">
        <v>75.46</v>
      </c>
      <c r="N157" s="26">
        <f t="shared" si="12"/>
        <v>80.75416666666668</v>
      </c>
      <c r="O157" s="24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5.75">
      <c r="A158" s="4">
        <v>1995</v>
      </c>
      <c r="B158" s="12">
        <v>76.33</v>
      </c>
      <c r="C158" s="12">
        <v>74.68</v>
      </c>
      <c r="D158" s="12">
        <v>62.01</v>
      </c>
      <c r="E158" s="12">
        <v>74.27</v>
      </c>
      <c r="F158" s="12">
        <v>73.31</v>
      </c>
      <c r="G158" s="12">
        <v>73.37</v>
      </c>
      <c r="H158" s="12">
        <v>68.5</v>
      </c>
      <c r="I158" s="12">
        <v>67.61</v>
      </c>
      <c r="J158" s="12">
        <v>65.8</v>
      </c>
      <c r="K158" s="12">
        <v>65.54</v>
      </c>
      <c r="L158" s="12">
        <v>62.67</v>
      </c>
      <c r="M158" s="12">
        <v>62.82</v>
      </c>
      <c r="N158" s="26">
        <f t="shared" si="12"/>
        <v>68.90916666666665</v>
      </c>
      <c r="O158" s="24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15.75">
      <c r="A159" s="4">
        <v>1996</v>
      </c>
      <c r="B159" s="12">
        <v>58.92</v>
      </c>
      <c r="C159" s="12">
        <v>58.13</v>
      </c>
      <c r="D159" s="12">
        <v>59.75</v>
      </c>
      <c r="E159" s="12">
        <v>58.91</v>
      </c>
      <c r="F159" s="12">
        <v>59.72</v>
      </c>
      <c r="G159" s="12">
        <v>62.01</v>
      </c>
      <c r="H159" s="12">
        <v>61.08</v>
      </c>
      <c r="I159" s="12">
        <v>61.78</v>
      </c>
      <c r="J159" s="12">
        <v>61.97</v>
      </c>
      <c r="K159" s="12">
        <v>62.19</v>
      </c>
      <c r="L159" s="12">
        <v>63.33</v>
      </c>
      <c r="M159" s="12">
        <v>64.35</v>
      </c>
      <c r="N159" s="26">
        <f t="shared" si="12"/>
        <v>61.01166666666668</v>
      </c>
      <c r="O159" s="24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5.75">
      <c r="A160" s="4">
        <v>1997</v>
      </c>
      <c r="B160" s="12">
        <v>70.04</v>
      </c>
      <c r="C160" s="12">
        <v>74.75</v>
      </c>
      <c r="D160" s="12">
        <v>78.9</v>
      </c>
      <c r="E160" s="12">
        <v>82.78</v>
      </c>
      <c r="F160" s="12">
        <v>85.09</v>
      </c>
      <c r="G160" s="12">
        <v>85.42</v>
      </c>
      <c r="H160" s="12">
        <v>81.63</v>
      </c>
      <c r="I160" s="12">
        <v>83.97</v>
      </c>
      <c r="J160" s="12">
        <v>82.33</v>
      </c>
      <c r="K160" s="12">
        <v>83.38</v>
      </c>
      <c r="L160" s="12">
        <v>81</v>
      </c>
      <c r="M160" s="12">
        <v>83.11</v>
      </c>
      <c r="N160" s="26">
        <f t="shared" si="12"/>
        <v>81.03333333333335</v>
      </c>
      <c r="O160" s="24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5.75">
      <c r="A161" s="4">
        <v>1998</v>
      </c>
      <c r="B161" s="12">
        <v>83.14</v>
      </c>
      <c r="C161" s="12">
        <v>83.43</v>
      </c>
      <c r="D161" s="12">
        <v>86.36</v>
      </c>
      <c r="E161" s="12">
        <v>85.73</v>
      </c>
      <c r="F161" s="12">
        <v>82.66</v>
      </c>
      <c r="G161" s="12">
        <v>85.54</v>
      </c>
      <c r="H161" s="12">
        <v>73.09</v>
      </c>
      <c r="I161" s="12">
        <v>68.53</v>
      </c>
      <c r="J161" s="12">
        <v>67.78</v>
      </c>
      <c r="K161" s="12">
        <v>71.75</v>
      </c>
      <c r="L161" s="12">
        <v>71.37</v>
      </c>
      <c r="M161" s="12">
        <v>72.98</v>
      </c>
      <c r="N161" s="26">
        <f t="shared" si="12"/>
        <v>77.69666666666667</v>
      </c>
      <c r="O161" s="24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5.75">
      <c r="A162" s="4">
        <v>1999</v>
      </c>
      <c r="B162" s="12">
        <v>76.32</v>
      </c>
      <c r="C162" s="12">
        <v>79.16</v>
      </c>
      <c r="D162" s="12">
        <v>79.45</v>
      </c>
      <c r="E162" s="12">
        <v>79.75</v>
      </c>
      <c r="F162" s="12">
        <v>78.34</v>
      </c>
      <c r="G162" s="12">
        <v>82.74</v>
      </c>
      <c r="H162" s="12" t="s">
        <v>12</v>
      </c>
      <c r="I162" s="12">
        <v>80.21</v>
      </c>
      <c r="J162" s="12">
        <v>81.995</v>
      </c>
      <c r="K162" s="12">
        <v>84.05</v>
      </c>
      <c r="L162" s="12">
        <v>84.08</v>
      </c>
      <c r="M162" s="12">
        <v>88.5</v>
      </c>
      <c r="N162" s="26">
        <f t="shared" si="12"/>
        <v>81.32681818181818</v>
      </c>
      <c r="O162" s="24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15.75">
      <c r="A163" s="4">
        <v>2000</v>
      </c>
      <c r="B163" s="12">
        <v>90.47</v>
      </c>
      <c r="C163" s="12">
        <v>91.89875</v>
      </c>
      <c r="D163" s="12">
        <v>94.147</v>
      </c>
      <c r="E163" s="12">
        <v>93.75875</v>
      </c>
      <c r="F163" s="12">
        <v>92.92875</v>
      </c>
      <c r="G163" s="12">
        <v>93.76083333333334</v>
      </c>
      <c r="H163" s="12">
        <v>91.06166666666667</v>
      </c>
      <c r="I163" s="12">
        <v>90.72666666666667</v>
      </c>
      <c r="J163" s="12">
        <v>92.38958333333333</v>
      </c>
      <c r="K163" s="12">
        <v>91.89375</v>
      </c>
      <c r="L163" s="12">
        <v>90.505</v>
      </c>
      <c r="M163" s="12">
        <v>90.89333333333335</v>
      </c>
      <c r="N163" s="26">
        <f t="shared" si="12"/>
        <v>92.03617361111111</v>
      </c>
      <c r="O163" s="24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15.75">
      <c r="A164" s="4">
        <v>2001</v>
      </c>
      <c r="B164" s="12">
        <v>93.032</v>
      </c>
      <c r="C164" s="12">
        <v>92.74875</v>
      </c>
      <c r="D164" s="12">
        <v>94.585</v>
      </c>
      <c r="E164" s="12">
        <v>96.40625</v>
      </c>
      <c r="F164" s="12">
        <v>96.19899999999998</v>
      </c>
      <c r="G164" s="12">
        <v>101.11</v>
      </c>
      <c r="H164" s="12">
        <v>95.0125</v>
      </c>
      <c r="I164" s="12">
        <v>95.1925</v>
      </c>
      <c r="J164" s="12">
        <v>94.49</v>
      </c>
      <c r="K164" s="12">
        <v>89.776</v>
      </c>
      <c r="L164" s="12">
        <v>84.1025</v>
      </c>
      <c r="M164" s="12">
        <v>84.22166666666666</v>
      </c>
      <c r="N164" s="26">
        <f t="shared" si="12"/>
        <v>93.0730138888889</v>
      </c>
      <c r="O164" s="24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15.75">
      <c r="A165" s="4">
        <v>2002</v>
      </c>
      <c r="B165" s="12">
        <v>87.11</v>
      </c>
      <c r="C165" s="12">
        <v>89.7225</v>
      </c>
      <c r="D165" s="12">
        <v>88.89125</v>
      </c>
      <c r="E165" s="12">
        <v>89.58</v>
      </c>
      <c r="F165" s="12">
        <v>87.88</v>
      </c>
      <c r="G165" s="12">
        <v>84.1775</v>
      </c>
      <c r="H165" s="12">
        <v>77.06</v>
      </c>
      <c r="I165" s="12">
        <v>81</v>
      </c>
      <c r="J165" s="12">
        <v>81.025</v>
      </c>
      <c r="K165" s="12">
        <v>81.082</v>
      </c>
      <c r="L165" s="12">
        <v>82.4725</v>
      </c>
      <c r="M165" s="12">
        <v>84.875</v>
      </c>
      <c r="N165" s="26">
        <f t="shared" si="12"/>
        <v>84.57297916666666</v>
      </c>
      <c r="O165" s="24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15" ht="15.75">
      <c r="A166" s="4">
        <v>2003</v>
      </c>
      <c r="B166" s="12">
        <v>84.503</v>
      </c>
      <c r="C166" s="12">
        <v>83.26375</v>
      </c>
      <c r="D166" s="12">
        <v>85.69375</v>
      </c>
      <c r="E166" s="12">
        <v>94.002</v>
      </c>
      <c r="F166" s="12">
        <v>97.1575</v>
      </c>
      <c r="G166" s="12">
        <v>96.62</v>
      </c>
      <c r="H166" s="12">
        <v>95.1875</v>
      </c>
      <c r="I166" s="12">
        <v>97.02666666666666</v>
      </c>
      <c r="J166" s="12">
        <v>102</v>
      </c>
      <c r="K166" s="12">
        <v>103.45</v>
      </c>
      <c r="L166" s="12">
        <v>102.05725000000001</v>
      </c>
      <c r="M166" s="12">
        <v>102.06166666666665</v>
      </c>
      <c r="N166" s="26">
        <f t="shared" si="12"/>
        <v>95.25192361111112</v>
      </c>
      <c r="O166" s="24"/>
    </row>
    <row r="167" spans="1:14" ht="15.75">
      <c r="A167" s="4">
        <v>2004</v>
      </c>
      <c r="B167" s="12">
        <v>96.37125</v>
      </c>
      <c r="C167" s="12">
        <v>98.68125</v>
      </c>
      <c r="D167" s="12">
        <v>104.34200000000001</v>
      </c>
      <c r="E167" s="12">
        <v>107.595</v>
      </c>
      <c r="F167" s="12">
        <v>115.175</v>
      </c>
      <c r="G167" s="12">
        <v>123.875</v>
      </c>
      <c r="H167" s="12">
        <v>124</v>
      </c>
      <c r="I167" s="12">
        <v>120.25</v>
      </c>
      <c r="J167" s="12">
        <v>116.17625</v>
      </c>
      <c r="K167" s="12">
        <v>114.36833333333334</v>
      </c>
      <c r="L167" s="12">
        <v>106.31125</v>
      </c>
      <c r="M167" s="12">
        <v>107.08666666666666</v>
      </c>
      <c r="N167" s="26">
        <f t="shared" si="12"/>
        <v>111.18599999999998</v>
      </c>
    </row>
    <row r="168" spans="1:14" ht="15.75">
      <c r="A168" s="4">
        <v>2005</v>
      </c>
      <c r="B168" s="12">
        <v>111.98</v>
      </c>
      <c r="C168" s="12">
        <v>113.2325</v>
      </c>
      <c r="D168" s="12">
        <v>120.98600000000002</v>
      </c>
      <c r="E168" s="12">
        <v>130.18166666666664</v>
      </c>
      <c r="F168" s="12">
        <v>134.945</v>
      </c>
      <c r="G168" s="12">
        <v>122.33333333333333</v>
      </c>
      <c r="H168" s="12">
        <v>119.66666666666667</v>
      </c>
      <c r="I168" s="12">
        <v>112.58</v>
      </c>
      <c r="J168" s="12">
        <v>117.76333333333334</v>
      </c>
      <c r="K168" s="12">
        <v>119.8625</v>
      </c>
      <c r="L168" s="12">
        <v>119.11100000000002</v>
      </c>
      <c r="M168" s="12">
        <v>121.4675</v>
      </c>
      <c r="N168" s="26">
        <f t="shared" si="12"/>
        <v>120.34245833333335</v>
      </c>
    </row>
    <row r="169" spans="1:15" ht="15.75">
      <c r="A169" s="4">
        <v>2006</v>
      </c>
      <c r="B169" s="12">
        <v>124.72125</v>
      </c>
      <c r="C169" s="12">
        <v>125.01875</v>
      </c>
      <c r="D169" s="12">
        <v>122.451</v>
      </c>
      <c r="E169" s="12">
        <v>116.77875</v>
      </c>
      <c r="F169" s="12">
        <v>117.62</v>
      </c>
      <c r="G169" s="12">
        <v>118.75</v>
      </c>
      <c r="H169" s="12">
        <v>118.3</v>
      </c>
      <c r="I169" s="12">
        <v>116.375</v>
      </c>
      <c r="J169" s="12">
        <v>116.55875</v>
      </c>
      <c r="K169" s="12">
        <v>109.935</v>
      </c>
      <c r="L169" s="12">
        <v>100.59400000000001</v>
      </c>
      <c r="M169" s="12">
        <v>98.49</v>
      </c>
      <c r="N169" s="26">
        <f t="shared" si="12"/>
        <v>115.46604166666667</v>
      </c>
      <c r="O169" s="24"/>
    </row>
    <row r="170" spans="1:15" ht="15.75">
      <c r="A170" s="4">
        <v>2007</v>
      </c>
      <c r="B170" s="12">
        <v>98.43</v>
      </c>
      <c r="C170" s="12">
        <v>106.79</v>
      </c>
      <c r="D170" s="12">
        <v>111.71</v>
      </c>
      <c r="E170" s="12">
        <v>117.41</v>
      </c>
      <c r="F170" s="12">
        <v>115.22</v>
      </c>
      <c r="G170" s="12">
        <v>113.76</v>
      </c>
      <c r="H170" s="12">
        <v>109.25</v>
      </c>
      <c r="I170" s="12">
        <v>109.5</v>
      </c>
      <c r="J170" s="12">
        <v>121.69</v>
      </c>
      <c r="K170" s="12">
        <v>108.83</v>
      </c>
      <c r="L170" s="12">
        <v>105.89</v>
      </c>
      <c r="M170" s="12">
        <v>103.05</v>
      </c>
      <c r="N170" s="26">
        <f t="shared" si="12"/>
        <v>110.1275</v>
      </c>
      <c r="O170" s="24"/>
    </row>
    <row r="171" spans="1:15" ht="15.75">
      <c r="A171" s="4">
        <v>2008</v>
      </c>
      <c r="B171" s="12">
        <v>105.48</v>
      </c>
      <c r="C171" s="12">
        <v>115.47</v>
      </c>
      <c r="D171" s="12">
        <v>115.76</v>
      </c>
      <c r="E171" s="12">
        <v>110.81</v>
      </c>
      <c r="F171" s="12">
        <v>114.64</v>
      </c>
      <c r="G171" s="12">
        <v>115.75</v>
      </c>
      <c r="H171" s="12">
        <v>113.15</v>
      </c>
      <c r="I171" s="12">
        <v>103.25</v>
      </c>
      <c r="J171" s="12">
        <v>110.43</v>
      </c>
      <c r="K171" s="12">
        <v>93.65</v>
      </c>
      <c r="L171" s="12">
        <v>94.1</v>
      </c>
      <c r="M171" s="12">
        <v>87.87</v>
      </c>
      <c r="N171" s="26">
        <f t="shared" si="12"/>
        <v>106.69666666666667</v>
      </c>
      <c r="O171" s="24"/>
    </row>
    <row r="172" spans="1:15" ht="15.75">
      <c r="A172" s="4">
        <v>2009</v>
      </c>
      <c r="B172" s="12">
        <v>99.09</v>
      </c>
      <c r="C172" s="12">
        <v>100.54</v>
      </c>
      <c r="D172" s="12">
        <v>103.43</v>
      </c>
      <c r="E172" s="12">
        <v>109.1</v>
      </c>
      <c r="F172" s="12">
        <v>112.86</v>
      </c>
      <c r="G172" s="12">
        <v>106.62</v>
      </c>
      <c r="H172" s="12">
        <v>114.6</v>
      </c>
      <c r="I172" s="12">
        <v>99.95</v>
      </c>
      <c r="J172" s="12">
        <v>97.07</v>
      </c>
      <c r="K172" s="12">
        <v>93.73</v>
      </c>
      <c r="L172" s="12">
        <v>94.01</v>
      </c>
      <c r="M172" s="12">
        <v>97.45</v>
      </c>
      <c r="N172" s="26">
        <f t="shared" si="12"/>
        <v>102.37083333333334</v>
      </c>
      <c r="O172" s="24"/>
    </row>
    <row r="173" spans="1:23" ht="15.75">
      <c r="A173" s="4">
        <v>2010</v>
      </c>
      <c r="B173" s="12">
        <v>102.52</v>
      </c>
      <c r="C173" s="12">
        <v>108.59</v>
      </c>
      <c r="D173" s="12">
        <v>113.6</v>
      </c>
      <c r="E173" s="12">
        <v>120.99</v>
      </c>
      <c r="F173" s="12">
        <v>123.06</v>
      </c>
      <c r="G173" s="12">
        <v>129.38</v>
      </c>
      <c r="H173" s="12">
        <v>123.5</v>
      </c>
      <c r="I173" s="12">
        <v>119.74</v>
      </c>
      <c r="J173" s="12">
        <v>118.41</v>
      </c>
      <c r="K173" s="12">
        <v>111.41</v>
      </c>
      <c r="L173" s="14">
        <v>114.26</v>
      </c>
      <c r="M173" s="14">
        <v>122.05</v>
      </c>
      <c r="N173" s="26">
        <f t="shared" si="12"/>
        <v>117.2925</v>
      </c>
      <c r="S173" s="14"/>
      <c r="T173" s="14"/>
      <c r="U173" s="14"/>
      <c r="V173" s="14"/>
      <c r="W173" s="14"/>
    </row>
    <row r="174" spans="1:23" ht="15.75">
      <c r="A174" s="4">
        <v>2011</v>
      </c>
      <c r="B174" s="14">
        <v>134.05</v>
      </c>
      <c r="C174" s="14">
        <v>131.49</v>
      </c>
      <c r="D174" s="14">
        <v>140.86</v>
      </c>
      <c r="E174" s="14">
        <v>146.46</v>
      </c>
      <c r="F174" s="14">
        <v>148.42</v>
      </c>
      <c r="G174" s="12">
        <v>139.94</v>
      </c>
      <c r="H174" s="12">
        <v>135.92</v>
      </c>
      <c r="I174" s="12">
        <v>135.11</v>
      </c>
      <c r="J174" s="12">
        <v>134.86</v>
      </c>
      <c r="K174" s="12">
        <v>140.5</v>
      </c>
      <c r="L174" s="14">
        <v>148.26</v>
      </c>
      <c r="M174" s="14">
        <v>147.96</v>
      </c>
      <c r="N174" s="26">
        <f t="shared" si="12"/>
        <v>140.3191666666667</v>
      </c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4:15" ht="15.75">
      <c r="N175" s="2"/>
      <c r="O175" s="24"/>
    </row>
    <row r="176" spans="1:15" ht="15.75">
      <c r="A176" s="15" t="s">
        <v>36</v>
      </c>
      <c r="B176" s="1">
        <f>AVERAGE(B146:B174)</f>
        <v>86.93784482758622</v>
      </c>
      <c r="C176" s="1">
        <f>AVERAGE(C146:C174)</f>
        <v>88.33676724137933</v>
      </c>
      <c r="D176" s="1">
        <f aca="true" t="shared" si="13" ref="D176:M176">AVERAGE(D146:D174)</f>
        <v>89.94779310344828</v>
      </c>
      <c r="E176" s="1">
        <f t="shared" si="13"/>
        <v>91.8435316091954</v>
      </c>
      <c r="F176" s="1">
        <f t="shared" si="13"/>
        <v>92.42052586206896</v>
      </c>
      <c r="G176" s="1">
        <f t="shared" si="13"/>
        <v>92.38229885057471</v>
      </c>
      <c r="H176" s="1">
        <f t="shared" si="13"/>
        <v>89.94494047619047</v>
      </c>
      <c r="I176" s="1">
        <f t="shared" si="13"/>
        <v>88.31244252873562</v>
      </c>
      <c r="J176" s="1">
        <f t="shared" si="13"/>
        <v>88.61579022988505</v>
      </c>
      <c r="K176" s="1">
        <f t="shared" si="13"/>
        <v>87.59612356321838</v>
      </c>
      <c r="L176" s="1">
        <f t="shared" si="13"/>
        <v>87.0118448275862</v>
      </c>
      <c r="M176" s="1">
        <f t="shared" si="13"/>
        <v>87.64709770114942</v>
      </c>
      <c r="N176" s="2"/>
      <c r="O176" s="24"/>
    </row>
    <row r="177" spans="1:15" ht="15.75">
      <c r="A177" s="15" t="s">
        <v>37</v>
      </c>
      <c r="B177" s="1">
        <f>STDEV(B146:B174)</f>
        <v>18.01845633790404</v>
      </c>
      <c r="C177" s="1">
        <f aca="true" t="shared" si="14" ref="C177:M177">STDEV(C146:C174)</f>
        <v>18.45001955548837</v>
      </c>
      <c r="D177" s="1">
        <f t="shared" si="14"/>
        <v>20.44897322726538</v>
      </c>
      <c r="E177" s="1">
        <f t="shared" si="14"/>
        <v>21.42892587991232</v>
      </c>
      <c r="F177" s="1">
        <f t="shared" si="14"/>
        <v>22.624720294871803</v>
      </c>
      <c r="G177" s="1">
        <f t="shared" si="14"/>
        <v>21.75803476917496</v>
      </c>
      <c r="H177" s="1">
        <f t="shared" si="14"/>
        <v>22.26648068476035</v>
      </c>
      <c r="I177" s="1">
        <f t="shared" si="14"/>
        <v>20.153768624709564</v>
      </c>
      <c r="J177" s="1">
        <f t="shared" si="14"/>
        <v>21.36076053518881</v>
      </c>
      <c r="K177" s="1">
        <f t="shared" si="14"/>
        <v>19.864914740370065</v>
      </c>
      <c r="L177" s="1">
        <f t="shared" si="14"/>
        <v>19.80730306327041</v>
      </c>
      <c r="M177" s="1">
        <f t="shared" si="14"/>
        <v>19.924018720012047</v>
      </c>
      <c r="N177" s="2"/>
      <c r="O177" s="24"/>
    </row>
    <row r="178" spans="1:15" ht="15.75">
      <c r="A178" s="15" t="s">
        <v>38</v>
      </c>
      <c r="B178" s="1">
        <f>AVERAGE(B163:B174)</f>
        <v>102.31312500000001</v>
      </c>
      <c r="C178" s="1">
        <f aca="true" t="shared" si="15" ref="C178:M178">AVERAGE(C163:C174)</f>
        <v>104.7871875</v>
      </c>
      <c r="D178" s="1">
        <f t="shared" si="15"/>
        <v>108.03800000000001</v>
      </c>
      <c r="E178" s="1">
        <f t="shared" si="15"/>
        <v>111.08936805555555</v>
      </c>
      <c r="F178" s="1">
        <f t="shared" si="15"/>
        <v>113.00877083333334</v>
      </c>
      <c r="G178" s="1">
        <f t="shared" si="15"/>
        <v>112.17305555555556</v>
      </c>
      <c r="H178" s="1">
        <f t="shared" si="15"/>
        <v>109.72569444444444</v>
      </c>
      <c r="I178" s="1">
        <f t="shared" si="15"/>
        <v>106.72506944444444</v>
      </c>
      <c r="J178" s="1">
        <f t="shared" si="15"/>
        <v>108.57190972222224</v>
      </c>
      <c r="K178" s="1">
        <f t="shared" si="15"/>
        <v>104.8739652777778</v>
      </c>
      <c r="L178" s="1">
        <f t="shared" si="15"/>
        <v>103.47279166666668</v>
      </c>
      <c r="M178" s="1">
        <f t="shared" si="15"/>
        <v>103.95631944444445</v>
      </c>
      <c r="N178" s="2"/>
      <c r="O178" s="24"/>
    </row>
    <row r="179" spans="1:15" ht="15.75">
      <c r="A179" s="15" t="s">
        <v>39</v>
      </c>
      <c r="B179" s="1">
        <f>STDEV(B163:B174)</f>
        <v>14.919118892875975</v>
      </c>
      <c r="C179" s="1">
        <f aca="true" t="shared" si="16" ref="C179:M179">STDEV(C163:C174)</f>
        <v>14.718061840938729</v>
      </c>
      <c r="D179" s="1">
        <f t="shared" si="16"/>
        <v>16.043742429611783</v>
      </c>
      <c r="E179" s="1">
        <f t="shared" si="16"/>
        <v>16.713524783312355</v>
      </c>
      <c r="F179" s="1">
        <f t="shared" si="16"/>
        <v>17.679476058367506</v>
      </c>
      <c r="G179" s="1">
        <f t="shared" si="16"/>
        <v>16.191199155485368</v>
      </c>
      <c r="H179" s="1">
        <f t="shared" si="16"/>
        <v>16.87093332530354</v>
      </c>
      <c r="I179" s="1">
        <f t="shared" si="16"/>
        <v>15.063148877252535</v>
      </c>
      <c r="J179" s="1">
        <f t="shared" si="16"/>
        <v>15.26722695587808</v>
      </c>
      <c r="K179" s="1">
        <f t="shared" si="16"/>
        <v>16.18833129909658</v>
      </c>
      <c r="L179" s="1">
        <f t="shared" si="16"/>
        <v>17.97164462323955</v>
      </c>
      <c r="M179" s="1">
        <f t="shared" si="16"/>
        <v>18.683328039960635</v>
      </c>
      <c r="N179" s="2"/>
      <c r="O179" s="24"/>
    </row>
    <row r="180" spans="1:15" ht="15.7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4"/>
    </row>
    <row r="181" spans="1:14" ht="15.7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</row>
    <row r="182" spans="1:14" ht="18.75">
      <c r="A182" s="2" t="s">
        <v>23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</row>
    <row r="183" spans="1:14" ht="16.5" thickBot="1">
      <c r="A183" s="5"/>
      <c r="B183" s="6" t="s">
        <v>0</v>
      </c>
      <c r="C183" s="6" t="s">
        <v>1</v>
      </c>
      <c r="D183" s="6" t="s">
        <v>2</v>
      </c>
      <c r="E183" s="6" t="s">
        <v>3</v>
      </c>
      <c r="F183" s="6" t="s">
        <v>4</v>
      </c>
      <c r="G183" s="6" t="s">
        <v>5</v>
      </c>
      <c r="H183" s="6" t="s">
        <v>6</v>
      </c>
      <c r="I183" s="6" t="s">
        <v>7</v>
      </c>
      <c r="J183" s="6" t="s">
        <v>8</v>
      </c>
      <c r="K183" s="6" t="s">
        <v>9</v>
      </c>
      <c r="L183" s="6" t="s">
        <v>10</v>
      </c>
      <c r="M183" s="6" t="s">
        <v>11</v>
      </c>
      <c r="N183" s="17" t="s">
        <v>13</v>
      </c>
    </row>
    <row r="184" spans="1:14" ht="16.5" thickTop="1">
      <c r="A184" s="7">
        <v>1983</v>
      </c>
      <c r="B184" s="12">
        <v>64.16</v>
      </c>
      <c r="C184" s="12">
        <v>66.62</v>
      </c>
      <c r="D184" s="12">
        <v>66.98</v>
      </c>
      <c r="E184" s="12">
        <v>66.19</v>
      </c>
      <c r="F184" s="12">
        <v>65.19</v>
      </c>
      <c r="G184" s="12">
        <v>64.17</v>
      </c>
      <c r="H184" s="12">
        <v>62</v>
      </c>
      <c r="I184" s="12">
        <v>58.83</v>
      </c>
      <c r="J184" s="12">
        <v>53.79</v>
      </c>
      <c r="K184" s="12">
        <v>55.55</v>
      </c>
      <c r="L184" s="12">
        <v>58</v>
      </c>
      <c r="M184" s="12">
        <v>62.74</v>
      </c>
      <c r="N184" s="25">
        <f>AVERAGE(B184:M184)</f>
        <v>62.018333333333324</v>
      </c>
    </row>
    <row r="185" spans="1:14" ht="15.75">
      <c r="A185" s="4">
        <v>1984</v>
      </c>
      <c r="B185" s="12">
        <v>64.71</v>
      </c>
      <c r="C185" s="12">
        <v>66.78</v>
      </c>
      <c r="D185" s="12">
        <v>66.14</v>
      </c>
      <c r="E185" s="12">
        <v>64.12</v>
      </c>
      <c r="F185" s="12">
        <v>62.7</v>
      </c>
      <c r="G185" s="12">
        <v>62.44</v>
      </c>
      <c r="H185" s="12">
        <v>63.81</v>
      </c>
      <c r="I185" s="12">
        <v>64.2</v>
      </c>
      <c r="J185" s="12">
        <v>62.42</v>
      </c>
      <c r="K185" s="12">
        <v>62.7</v>
      </c>
      <c r="L185" s="12">
        <v>63.1</v>
      </c>
      <c r="M185" s="12">
        <v>65.03</v>
      </c>
      <c r="N185" s="26">
        <f aca="true" t="shared" si="17" ref="N185:N207">AVERAGE(B185:M185)</f>
        <v>64.0125</v>
      </c>
    </row>
    <row r="186" spans="1:14" ht="15.75">
      <c r="A186" s="4">
        <v>1985</v>
      </c>
      <c r="B186" s="12">
        <v>66.47</v>
      </c>
      <c r="C186" s="12">
        <v>66.71</v>
      </c>
      <c r="D186" s="12">
        <v>64.82</v>
      </c>
      <c r="E186" s="12">
        <v>65.12</v>
      </c>
      <c r="F186" s="12">
        <v>63.2</v>
      </c>
      <c r="G186" s="12">
        <v>61.75</v>
      </c>
      <c r="H186" s="12">
        <v>57.1</v>
      </c>
      <c r="I186" s="12">
        <v>58.56</v>
      </c>
      <c r="J186" s="12">
        <v>55.31</v>
      </c>
      <c r="K186" s="12">
        <v>58.4</v>
      </c>
      <c r="L186" s="12">
        <v>58.57</v>
      </c>
      <c r="M186" s="12">
        <v>58.06</v>
      </c>
      <c r="N186" s="26">
        <f t="shared" si="17"/>
        <v>61.17249999999999</v>
      </c>
    </row>
    <row r="187" spans="1:14" ht="15.75">
      <c r="A187" s="4">
        <v>1986</v>
      </c>
      <c r="B187" s="12">
        <v>58.73</v>
      </c>
      <c r="C187" s="12">
        <v>60.04</v>
      </c>
      <c r="D187" s="12">
        <v>58.54</v>
      </c>
      <c r="E187" s="12">
        <v>54.65</v>
      </c>
      <c r="F187" s="12">
        <v>55.5</v>
      </c>
      <c r="G187" s="12">
        <v>55.45</v>
      </c>
      <c r="H187" s="12">
        <v>56.24</v>
      </c>
      <c r="I187" s="12">
        <v>60.47</v>
      </c>
      <c r="J187" s="12">
        <v>60.95</v>
      </c>
      <c r="K187" s="12">
        <v>59.36</v>
      </c>
      <c r="L187" s="12">
        <v>60.31</v>
      </c>
      <c r="M187" s="12">
        <v>60.42</v>
      </c>
      <c r="N187" s="26">
        <f t="shared" si="17"/>
        <v>58.38833333333333</v>
      </c>
    </row>
    <row r="188" spans="1:14" ht="15.75">
      <c r="A188" s="4">
        <v>1987</v>
      </c>
      <c r="B188" s="12">
        <v>63.34</v>
      </c>
      <c r="C188" s="12">
        <v>65.98</v>
      </c>
      <c r="D188" s="12">
        <v>66.42</v>
      </c>
      <c r="E188" s="12">
        <v>68.46</v>
      </c>
      <c r="F188" s="12">
        <v>67.33</v>
      </c>
      <c r="G188" s="12">
        <v>67.36</v>
      </c>
      <c r="H188" s="12">
        <v>68.5</v>
      </c>
      <c r="I188" s="12">
        <v>70.41</v>
      </c>
      <c r="J188" s="12">
        <v>74.04</v>
      </c>
      <c r="K188" s="12">
        <v>71.94</v>
      </c>
      <c r="L188" s="12">
        <v>71.3</v>
      </c>
      <c r="M188" s="12">
        <v>72.51</v>
      </c>
      <c r="N188" s="26">
        <f t="shared" si="17"/>
        <v>68.96583333333332</v>
      </c>
    </row>
    <row r="189" spans="1:14" ht="15.75">
      <c r="A189" s="4">
        <v>1988</v>
      </c>
      <c r="B189" s="12">
        <v>78.15</v>
      </c>
      <c r="C189" s="12">
        <v>76.75</v>
      </c>
      <c r="D189" s="12">
        <v>77.67</v>
      </c>
      <c r="E189" s="12">
        <v>76.46</v>
      </c>
      <c r="F189" s="12">
        <v>77.08</v>
      </c>
      <c r="G189" s="12">
        <v>75.34</v>
      </c>
      <c r="H189" s="12">
        <v>73.99</v>
      </c>
      <c r="I189" s="12">
        <v>78.17</v>
      </c>
      <c r="J189" s="12">
        <v>77.88</v>
      </c>
      <c r="K189" s="12">
        <v>80.01</v>
      </c>
      <c r="L189" s="12">
        <v>78.22</v>
      </c>
      <c r="M189" s="12">
        <v>78.44</v>
      </c>
      <c r="N189" s="26">
        <f t="shared" si="17"/>
        <v>77.34666666666665</v>
      </c>
    </row>
    <row r="190" spans="1:14" ht="15.75">
      <c r="A190" s="4">
        <v>1989</v>
      </c>
      <c r="B190" s="12">
        <v>80.57</v>
      </c>
      <c r="C190" s="12">
        <v>79.31</v>
      </c>
      <c r="D190" s="12">
        <v>77.92</v>
      </c>
      <c r="E190" s="12">
        <v>75.9</v>
      </c>
      <c r="F190" s="12">
        <v>75.2</v>
      </c>
      <c r="G190" s="12">
        <v>78.35</v>
      </c>
      <c r="H190" s="12">
        <v>78.65</v>
      </c>
      <c r="I190" s="12">
        <v>83.18</v>
      </c>
      <c r="J190" s="12">
        <v>80.39</v>
      </c>
      <c r="K190" s="12">
        <v>80.69</v>
      </c>
      <c r="L190" s="12">
        <v>80.6</v>
      </c>
      <c r="M190" s="12">
        <v>80.97</v>
      </c>
      <c r="N190" s="26">
        <f t="shared" si="17"/>
        <v>79.31083333333332</v>
      </c>
    </row>
    <row r="191" spans="1:14" ht="15.75">
      <c r="A191" s="4">
        <v>1990</v>
      </c>
      <c r="B191" s="12">
        <v>81.05</v>
      </c>
      <c r="C191" s="12">
        <v>79.26</v>
      </c>
      <c r="D191" s="12">
        <v>79.56</v>
      </c>
      <c r="E191" s="12">
        <v>80.98</v>
      </c>
      <c r="F191" s="12">
        <v>82.24</v>
      </c>
      <c r="G191" s="12">
        <v>83.71</v>
      </c>
      <c r="H191" s="12">
        <v>86.09</v>
      </c>
      <c r="I191" s="12">
        <v>85.55</v>
      </c>
      <c r="J191" s="12">
        <v>85.03</v>
      </c>
      <c r="K191" s="12">
        <v>84.93</v>
      </c>
      <c r="L191" s="12">
        <v>86.02</v>
      </c>
      <c r="M191" s="12">
        <v>87.51</v>
      </c>
      <c r="N191" s="26">
        <f t="shared" si="17"/>
        <v>83.49416666666666</v>
      </c>
    </row>
    <row r="192" spans="1:14" ht="15.75">
      <c r="A192" s="4">
        <v>1991</v>
      </c>
      <c r="B192" s="12">
        <v>86.44</v>
      </c>
      <c r="C192" s="12">
        <v>88.18</v>
      </c>
      <c r="D192" s="12">
        <v>88.98</v>
      </c>
      <c r="E192" s="12">
        <v>88.58</v>
      </c>
      <c r="F192" s="12">
        <v>88.06</v>
      </c>
      <c r="G192" s="12">
        <v>87.63</v>
      </c>
      <c r="H192" s="12">
        <v>84</v>
      </c>
      <c r="I192" s="12">
        <v>82.03</v>
      </c>
      <c r="J192" s="12">
        <v>82.42</v>
      </c>
      <c r="K192" s="12">
        <v>83.65</v>
      </c>
      <c r="L192" s="12">
        <v>81.33</v>
      </c>
      <c r="M192" s="12">
        <v>78.21</v>
      </c>
      <c r="N192" s="26">
        <f t="shared" si="17"/>
        <v>84.95916666666666</v>
      </c>
    </row>
    <row r="193" spans="1:14" ht="15.75">
      <c r="A193" s="4">
        <v>1992</v>
      </c>
      <c r="B193" s="12">
        <v>77.89</v>
      </c>
      <c r="C193" s="12">
        <v>80.46</v>
      </c>
      <c r="D193" s="12">
        <v>81.02</v>
      </c>
      <c r="E193" s="12">
        <v>79.1</v>
      </c>
      <c r="F193" s="12">
        <v>77</v>
      </c>
      <c r="G193" s="12">
        <v>83.25</v>
      </c>
      <c r="H193" s="12">
        <v>83</v>
      </c>
      <c r="I193" s="12">
        <v>80.92</v>
      </c>
      <c r="J193" s="12">
        <v>81.55</v>
      </c>
      <c r="K193" s="12">
        <v>81.93</v>
      </c>
      <c r="L193" s="12">
        <v>82.32</v>
      </c>
      <c r="M193" s="12">
        <v>82.1</v>
      </c>
      <c r="N193" s="26">
        <f t="shared" si="17"/>
        <v>80.87833333333332</v>
      </c>
    </row>
    <row r="194" spans="1:14" ht="15.75">
      <c r="A194" s="4">
        <v>1993</v>
      </c>
      <c r="B194" s="12">
        <v>85.63</v>
      </c>
      <c r="C194" s="12">
        <v>84.37</v>
      </c>
      <c r="D194" s="12">
        <v>85.23</v>
      </c>
      <c r="E194" s="12">
        <v>86.87</v>
      </c>
      <c r="F194" s="12">
        <v>88.45</v>
      </c>
      <c r="G194" s="12">
        <v>90.06</v>
      </c>
      <c r="H194" s="12">
        <v>85.28</v>
      </c>
      <c r="I194" s="12">
        <v>90.04</v>
      </c>
      <c r="J194" s="12">
        <v>85.62</v>
      </c>
      <c r="K194" s="12">
        <v>83.7</v>
      </c>
      <c r="L194" s="12">
        <v>82.1</v>
      </c>
      <c r="M194" s="12">
        <v>80.86</v>
      </c>
      <c r="N194" s="26">
        <f t="shared" si="17"/>
        <v>85.68416666666667</v>
      </c>
    </row>
    <row r="195" spans="1:14" ht="15.75">
      <c r="A195" s="4">
        <v>1994</v>
      </c>
      <c r="B195" s="12">
        <v>83.01</v>
      </c>
      <c r="C195" s="12">
        <v>81.28</v>
      </c>
      <c r="D195" s="12">
        <v>81</v>
      </c>
      <c r="E195" s="12">
        <v>79.18</v>
      </c>
      <c r="F195" s="12">
        <v>76.64</v>
      </c>
      <c r="G195" s="12">
        <v>75.25</v>
      </c>
      <c r="H195" s="12">
        <v>74.22</v>
      </c>
      <c r="I195" s="12">
        <v>75.58</v>
      </c>
      <c r="J195" s="12">
        <v>72.95</v>
      </c>
      <c r="K195" s="12">
        <v>71.95</v>
      </c>
      <c r="L195" s="12">
        <v>71.95</v>
      </c>
      <c r="M195" s="12">
        <v>72.76</v>
      </c>
      <c r="N195" s="26">
        <f t="shared" si="17"/>
        <v>76.31416666666668</v>
      </c>
    </row>
    <row r="196" spans="1:14" ht="15.75">
      <c r="A196" s="4">
        <v>1995</v>
      </c>
      <c r="B196" s="12">
        <v>75.6</v>
      </c>
      <c r="C196" s="12">
        <v>71.23</v>
      </c>
      <c r="D196" s="12">
        <v>66.38</v>
      </c>
      <c r="E196" s="12">
        <v>64.8</v>
      </c>
      <c r="F196" s="12">
        <v>66.44</v>
      </c>
      <c r="G196" s="12">
        <v>64.56</v>
      </c>
      <c r="H196" s="12">
        <v>65.56</v>
      </c>
      <c r="I196" s="12">
        <v>64.81</v>
      </c>
      <c r="J196" s="12">
        <v>65.19</v>
      </c>
      <c r="K196" s="12">
        <v>65.31</v>
      </c>
      <c r="L196" s="12">
        <v>63.35</v>
      </c>
      <c r="M196" s="12">
        <v>64.14</v>
      </c>
      <c r="N196" s="26">
        <f t="shared" si="17"/>
        <v>66.44749999999999</v>
      </c>
    </row>
    <row r="197" spans="1:16" ht="15.75">
      <c r="A197" s="4">
        <v>1996</v>
      </c>
      <c r="B197" s="12">
        <v>58.07</v>
      </c>
      <c r="C197" s="12">
        <v>56.48</v>
      </c>
      <c r="D197" s="12">
        <v>55.2</v>
      </c>
      <c r="E197" s="12">
        <v>51.61</v>
      </c>
      <c r="F197" s="12">
        <v>52.45</v>
      </c>
      <c r="G197" s="12">
        <v>59.49</v>
      </c>
      <c r="H197" s="12">
        <v>60.79</v>
      </c>
      <c r="I197" s="12">
        <v>61.78</v>
      </c>
      <c r="J197" s="12">
        <v>62.43</v>
      </c>
      <c r="K197" s="12">
        <v>62.32</v>
      </c>
      <c r="L197" s="12">
        <v>63.95</v>
      </c>
      <c r="M197" s="12">
        <v>63.78</v>
      </c>
      <c r="N197" s="26">
        <f t="shared" si="17"/>
        <v>59.02916666666667</v>
      </c>
      <c r="P197" s="24"/>
    </row>
    <row r="198" spans="1:16" ht="15.75">
      <c r="A198" s="4">
        <v>1997</v>
      </c>
      <c r="B198" s="12">
        <v>68.63</v>
      </c>
      <c r="C198" s="12">
        <v>69.96</v>
      </c>
      <c r="D198" s="12">
        <v>69.52</v>
      </c>
      <c r="E198" s="12">
        <v>74.32</v>
      </c>
      <c r="F198" s="12">
        <v>77.4</v>
      </c>
      <c r="G198" s="12">
        <v>77.27</v>
      </c>
      <c r="H198" s="12">
        <v>79</v>
      </c>
      <c r="I198" s="12">
        <v>82.09</v>
      </c>
      <c r="J198" s="12">
        <v>78.78</v>
      </c>
      <c r="K198" s="12">
        <v>76.97</v>
      </c>
      <c r="L198" s="12">
        <v>74.64</v>
      </c>
      <c r="M198" s="12">
        <v>75.78</v>
      </c>
      <c r="N198" s="26">
        <f t="shared" si="17"/>
        <v>75.36333333333333</v>
      </c>
      <c r="P198" s="24"/>
    </row>
    <row r="199" spans="1:16" ht="15.75">
      <c r="A199" s="4">
        <v>1998</v>
      </c>
      <c r="B199" s="12">
        <v>78.06</v>
      </c>
      <c r="C199" s="12">
        <v>75.93</v>
      </c>
      <c r="D199" s="12">
        <v>76.02</v>
      </c>
      <c r="E199" s="12">
        <v>77.13</v>
      </c>
      <c r="F199" s="12">
        <v>74.66</v>
      </c>
      <c r="G199" s="12">
        <v>74.58</v>
      </c>
      <c r="H199" s="12">
        <v>71.87</v>
      </c>
      <c r="I199" s="12">
        <v>65.37</v>
      </c>
      <c r="J199" s="12">
        <v>68.05</v>
      </c>
      <c r="K199" s="12">
        <v>69.3</v>
      </c>
      <c r="L199" s="12">
        <v>67.99</v>
      </c>
      <c r="M199" s="12">
        <v>67.94</v>
      </c>
      <c r="N199" s="26">
        <f t="shared" si="17"/>
        <v>72.24166666666666</v>
      </c>
      <c r="P199" s="24"/>
    </row>
    <row r="200" spans="1:16" ht="15.75">
      <c r="A200" s="4">
        <v>1999</v>
      </c>
      <c r="B200" s="12">
        <v>72.64</v>
      </c>
      <c r="C200" s="12">
        <v>73.04</v>
      </c>
      <c r="D200" s="12">
        <v>72.02</v>
      </c>
      <c r="E200" s="12">
        <v>71.27</v>
      </c>
      <c r="F200" s="12">
        <v>70.21</v>
      </c>
      <c r="G200" s="12">
        <v>71.12</v>
      </c>
      <c r="H200" s="12">
        <v>78.34</v>
      </c>
      <c r="I200" s="12">
        <v>76.45</v>
      </c>
      <c r="J200" s="12">
        <v>78.02</v>
      </c>
      <c r="K200" s="12">
        <v>80.6</v>
      </c>
      <c r="L200" s="12">
        <v>80.69</v>
      </c>
      <c r="M200" s="12">
        <v>83.51</v>
      </c>
      <c r="N200" s="26">
        <f t="shared" si="17"/>
        <v>75.65916666666668</v>
      </c>
      <c r="P200" s="24"/>
    </row>
    <row r="201" spans="1:16" ht="15.75">
      <c r="A201" s="4">
        <v>2000</v>
      </c>
      <c r="B201" s="12">
        <v>84.20625</v>
      </c>
      <c r="C201" s="12">
        <v>83.01625</v>
      </c>
      <c r="D201" s="12">
        <v>84.223</v>
      </c>
      <c r="E201" s="12">
        <v>85.33</v>
      </c>
      <c r="F201" s="12">
        <v>84.04291666666667</v>
      </c>
      <c r="G201" s="12">
        <v>87.1325</v>
      </c>
      <c r="H201" s="12">
        <v>88.79458333333334</v>
      </c>
      <c r="I201" s="12">
        <v>85.45</v>
      </c>
      <c r="J201" s="12">
        <v>87.48625</v>
      </c>
      <c r="K201" s="12">
        <v>86.66625</v>
      </c>
      <c r="L201" s="12">
        <v>86.18633333333334</v>
      </c>
      <c r="M201" s="12">
        <v>86.355</v>
      </c>
      <c r="N201" s="26">
        <f t="shared" si="17"/>
        <v>85.74077777777778</v>
      </c>
      <c r="P201" s="24"/>
    </row>
    <row r="202" spans="1:16" ht="15.75">
      <c r="A202" s="4">
        <v>2001</v>
      </c>
      <c r="B202" s="12">
        <v>86.1</v>
      </c>
      <c r="C202" s="12">
        <v>83.255</v>
      </c>
      <c r="D202" s="12">
        <v>83.945</v>
      </c>
      <c r="E202" s="12">
        <v>86.9125</v>
      </c>
      <c r="F202" s="12">
        <v>91.909</v>
      </c>
      <c r="G202" s="12">
        <v>87.515</v>
      </c>
      <c r="H202" s="12">
        <v>83.325</v>
      </c>
      <c r="I202" s="12">
        <v>88</v>
      </c>
      <c r="J202" s="12">
        <v>88.682</v>
      </c>
      <c r="K202" s="12">
        <v>85.096</v>
      </c>
      <c r="L202" s="12">
        <v>80.87875</v>
      </c>
      <c r="M202" s="12">
        <v>79.80333333333333</v>
      </c>
      <c r="N202" s="26">
        <f t="shared" si="17"/>
        <v>85.4517986111111</v>
      </c>
      <c r="P202" s="24"/>
    </row>
    <row r="203" spans="1:16" ht="15.75">
      <c r="A203" s="4">
        <v>2002</v>
      </c>
      <c r="B203" s="12">
        <v>80.949</v>
      </c>
      <c r="C203" s="12">
        <v>81.12875</v>
      </c>
      <c r="D203" s="12">
        <v>78.10625</v>
      </c>
      <c r="E203" s="12">
        <v>79.44666666666667</v>
      </c>
      <c r="F203" s="12">
        <v>78.87333333333333</v>
      </c>
      <c r="G203" s="13" t="s">
        <v>12</v>
      </c>
      <c r="H203" s="12">
        <v>80</v>
      </c>
      <c r="I203" s="12">
        <v>77.47</v>
      </c>
      <c r="J203" s="12">
        <v>79.64</v>
      </c>
      <c r="K203" s="12">
        <v>79.896</v>
      </c>
      <c r="L203" s="12">
        <v>78.70625</v>
      </c>
      <c r="M203" s="12">
        <v>80.74666666666667</v>
      </c>
      <c r="N203" s="26">
        <f t="shared" si="17"/>
        <v>79.54208333333332</v>
      </c>
      <c r="P203" s="24"/>
    </row>
    <row r="204" spans="1:16" ht="15.75">
      <c r="A204" s="4">
        <v>2003</v>
      </c>
      <c r="B204" s="12">
        <v>80.286</v>
      </c>
      <c r="C204" s="12">
        <v>75.93924999999999</v>
      </c>
      <c r="D204" s="12">
        <v>73.31625</v>
      </c>
      <c r="E204" s="12">
        <v>81.05</v>
      </c>
      <c r="F204" s="12">
        <v>82.99375</v>
      </c>
      <c r="G204" s="13" t="s">
        <v>12</v>
      </c>
      <c r="H204" s="12">
        <v>90.28125</v>
      </c>
      <c r="I204" s="12">
        <v>95.855</v>
      </c>
      <c r="J204" s="12">
        <v>102.6125</v>
      </c>
      <c r="K204" s="12">
        <v>101.338</v>
      </c>
      <c r="L204" s="12">
        <v>99.54333333333334</v>
      </c>
      <c r="M204" s="12">
        <v>98.75</v>
      </c>
      <c r="N204" s="26">
        <f t="shared" si="17"/>
        <v>89.26957575757575</v>
      </c>
      <c r="P204" s="24"/>
    </row>
    <row r="205" spans="1:16" ht="15.75">
      <c r="A205" s="4">
        <v>2004</v>
      </c>
      <c r="B205" s="12">
        <v>88.3725</v>
      </c>
      <c r="C205" s="12">
        <v>88.27125</v>
      </c>
      <c r="D205" s="12">
        <v>89.394</v>
      </c>
      <c r="E205" s="12">
        <v>95.55666666666667</v>
      </c>
      <c r="F205" s="12">
        <v>104.625</v>
      </c>
      <c r="G205" s="12">
        <v>113.79875</v>
      </c>
      <c r="H205" s="12">
        <v>117.125</v>
      </c>
      <c r="I205" s="12">
        <v>117.40625</v>
      </c>
      <c r="J205" s="12">
        <v>111.55875</v>
      </c>
      <c r="K205" s="12">
        <v>110.77333333333333</v>
      </c>
      <c r="L205" s="12">
        <v>99.1075</v>
      </c>
      <c r="M205" s="12">
        <v>98.53</v>
      </c>
      <c r="N205" s="26">
        <f t="shared" si="17"/>
        <v>102.87658333333336</v>
      </c>
      <c r="P205" s="24"/>
    </row>
    <row r="206" spans="1:16" ht="15.75">
      <c r="A206" s="4">
        <v>2005</v>
      </c>
      <c r="B206" s="12">
        <v>103.1975</v>
      </c>
      <c r="C206" s="12">
        <v>103.68775</v>
      </c>
      <c r="D206" s="12">
        <v>108.53399999999999</v>
      </c>
      <c r="E206" s="12">
        <v>116.85</v>
      </c>
      <c r="F206" s="12">
        <v>126.16</v>
      </c>
      <c r="G206" s="12">
        <v>109.235</v>
      </c>
      <c r="H206" s="12">
        <v>105.75</v>
      </c>
      <c r="I206" s="12">
        <v>108.625</v>
      </c>
      <c r="J206" s="12">
        <v>114.745</v>
      </c>
      <c r="K206" s="12">
        <v>113.89125</v>
      </c>
      <c r="L206" s="12">
        <v>111.099</v>
      </c>
      <c r="M206" s="12">
        <v>110.755</v>
      </c>
      <c r="N206" s="26">
        <f t="shared" si="17"/>
        <v>111.04412499999997</v>
      </c>
      <c r="P206" s="24"/>
    </row>
    <row r="207" spans="1:16" ht="15.75">
      <c r="A207" s="4">
        <v>2006</v>
      </c>
      <c r="B207" s="12">
        <v>111.89375</v>
      </c>
      <c r="C207" s="12">
        <v>109.90875</v>
      </c>
      <c r="D207" s="12">
        <v>106.076</v>
      </c>
      <c r="E207" s="12">
        <v>103.40125</v>
      </c>
      <c r="F207" s="12">
        <v>107.247</v>
      </c>
      <c r="G207" s="12">
        <v>112</v>
      </c>
      <c r="H207" s="12">
        <v>111.625</v>
      </c>
      <c r="I207" s="12">
        <v>116.625</v>
      </c>
      <c r="J207" s="12">
        <v>114.13375</v>
      </c>
      <c r="K207" s="12">
        <v>105.68125</v>
      </c>
      <c r="L207" s="12">
        <v>92.875</v>
      </c>
      <c r="M207" s="12">
        <v>87.92833333333334</v>
      </c>
      <c r="N207" s="26">
        <f t="shared" si="17"/>
        <v>106.61625694444444</v>
      </c>
      <c r="P207" s="24"/>
    </row>
    <row r="208" spans="1:16" ht="15.75">
      <c r="A208" s="4">
        <v>2007</v>
      </c>
      <c r="B208" s="12">
        <v>92.9</v>
      </c>
      <c r="C208" s="12">
        <v>96.4</v>
      </c>
      <c r="D208" s="12">
        <v>99.3</v>
      </c>
      <c r="E208" s="12">
        <v>101.43</v>
      </c>
      <c r="F208" s="12">
        <v>107.84</v>
      </c>
      <c r="G208" s="12">
        <v>107.22</v>
      </c>
      <c r="H208" s="12">
        <v>107.5</v>
      </c>
      <c r="I208" s="12">
        <v>111.8</v>
      </c>
      <c r="J208" s="12">
        <v>117.19</v>
      </c>
      <c r="K208" s="12">
        <v>108.18</v>
      </c>
      <c r="L208" s="12">
        <v>100.01</v>
      </c>
      <c r="M208" s="12">
        <v>98.99</v>
      </c>
      <c r="N208" s="26">
        <f>AVERAGE(B208:M208)</f>
        <v>104.06333333333333</v>
      </c>
      <c r="P208" s="24"/>
    </row>
    <row r="209" spans="1:16" ht="15.75">
      <c r="A209" s="4">
        <v>2008</v>
      </c>
      <c r="B209" s="12">
        <v>96.17</v>
      </c>
      <c r="C209" s="12">
        <v>100.9</v>
      </c>
      <c r="D209" s="12">
        <v>100.35</v>
      </c>
      <c r="E209" s="12">
        <v>99.08</v>
      </c>
      <c r="F209" s="12">
        <v>110.37</v>
      </c>
      <c r="G209" s="12">
        <v>110.5</v>
      </c>
      <c r="H209" s="13" t="s">
        <v>12</v>
      </c>
      <c r="I209" s="12">
        <v>107.6</v>
      </c>
      <c r="J209" s="12">
        <v>107.57</v>
      </c>
      <c r="K209" s="12">
        <v>91.33</v>
      </c>
      <c r="L209" s="12">
        <v>87.24</v>
      </c>
      <c r="M209" s="12">
        <v>83.38</v>
      </c>
      <c r="N209" s="26">
        <f>AVERAGE(B209:M209)</f>
        <v>99.49909090909091</v>
      </c>
      <c r="P209" s="24"/>
    </row>
    <row r="210" spans="1:16" ht="15.75">
      <c r="A210" s="4">
        <v>2009</v>
      </c>
      <c r="B210" s="12">
        <v>92.54</v>
      </c>
      <c r="C210" s="12">
        <v>92.85</v>
      </c>
      <c r="D210" s="12">
        <v>92.96</v>
      </c>
      <c r="E210" s="12">
        <v>99.22</v>
      </c>
      <c r="F210" s="12">
        <v>101.14</v>
      </c>
      <c r="G210" s="12">
        <v>92.38</v>
      </c>
      <c r="H210" s="12">
        <v>102.18</v>
      </c>
      <c r="I210" s="12">
        <v>96.76</v>
      </c>
      <c r="J210" s="12">
        <v>96.18</v>
      </c>
      <c r="K210" s="12">
        <v>90.5</v>
      </c>
      <c r="L210" s="12">
        <v>89.76</v>
      </c>
      <c r="M210" s="12">
        <v>90.65</v>
      </c>
      <c r="N210" s="26">
        <f>AVERAGE(B210:M210)</f>
        <v>94.76</v>
      </c>
      <c r="P210" s="24"/>
    </row>
    <row r="211" spans="1:14" ht="15.75">
      <c r="A211" s="4">
        <v>2010</v>
      </c>
      <c r="B211" s="12">
        <v>94.05</v>
      </c>
      <c r="C211" s="12">
        <v>98.66</v>
      </c>
      <c r="D211" s="12">
        <v>104.27</v>
      </c>
      <c r="E211" s="12">
        <v>112.42</v>
      </c>
      <c r="F211" s="12">
        <v>115.48</v>
      </c>
      <c r="G211" s="12">
        <v>113.44</v>
      </c>
      <c r="H211" s="12">
        <v>110.24</v>
      </c>
      <c r="I211" s="12">
        <v>113</v>
      </c>
      <c r="J211" s="12">
        <v>111.61</v>
      </c>
      <c r="K211" s="12">
        <v>106.71</v>
      </c>
      <c r="L211" s="14">
        <v>108.68</v>
      </c>
      <c r="M211" s="14">
        <v>113.41</v>
      </c>
      <c r="N211" s="26">
        <f>AVERAGE(B211:M211)</f>
        <v>108.4975</v>
      </c>
    </row>
    <row r="212" spans="1:21" ht="15.75">
      <c r="A212" s="4">
        <v>2011</v>
      </c>
      <c r="B212" s="14">
        <v>124.07</v>
      </c>
      <c r="C212" s="14">
        <v>124.63</v>
      </c>
      <c r="D212" s="14">
        <v>128.45</v>
      </c>
      <c r="E212" s="14">
        <v>132.02</v>
      </c>
      <c r="F212" s="14">
        <v>133.83</v>
      </c>
      <c r="G212" s="12">
        <v>133.01</v>
      </c>
      <c r="H212" s="12">
        <v>131.06</v>
      </c>
      <c r="I212" s="12">
        <v>131.36</v>
      </c>
      <c r="J212" s="12">
        <v>127.65</v>
      </c>
      <c r="K212" s="12">
        <v>135.96</v>
      </c>
      <c r="L212" s="14">
        <v>137.47</v>
      </c>
      <c r="M212" s="14">
        <v>139.89</v>
      </c>
      <c r="N212" s="26">
        <f>AVERAGE(B212:M212)</f>
        <v>131.61666666666667</v>
      </c>
      <c r="O212" s="14"/>
      <c r="P212" s="14"/>
      <c r="Q212" s="14"/>
      <c r="R212" s="14"/>
      <c r="S212" s="33">
        <f>MIN($C$201:$C$212)</f>
        <v>75.93924999999999</v>
      </c>
      <c r="U212" s="15" t="s">
        <v>35</v>
      </c>
    </row>
    <row r="213" spans="1:21" ht="15.75">
      <c r="A213" s="16"/>
      <c r="N213" s="2"/>
      <c r="P213" s="24"/>
      <c r="S213" s="33">
        <f>MAX($C$201:$C$212)</f>
        <v>124.63</v>
      </c>
      <c r="U213" s="15" t="s">
        <v>34</v>
      </c>
    </row>
    <row r="214" spans="1:16" ht="15.75">
      <c r="A214" s="15" t="s">
        <v>36</v>
      </c>
      <c r="B214" s="1">
        <f>AVERAGE(B184:B212)</f>
        <v>81.99603448275863</v>
      </c>
      <c r="C214" s="1">
        <f>AVERAGE(C184:C212)</f>
        <v>82.10437931034483</v>
      </c>
      <c r="D214" s="1">
        <f aca="true" t="shared" si="18" ref="D214:M214">AVERAGE(D184:D212)</f>
        <v>82.14981034482759</v>
      </c>
      <c r="E214" s="1">
        <f t="shared" si="18"/>
        <v>83.36058908045976</v>
      </c>
      <c r="F214" s="1">
        <f t="shared" si="18"/>
        <v>84.97451724137933</v>
      </c>
      <c r="G214" s="1">
        <f t="shared" si="18"/>
        <v>85.11152777777777</v>
      </c>
      <c r="H214" s="1">
        <f t="shared" si="18"/>
        <v>84.15431547619046</v>
      </c>
      <c r="I214" s="1">
        <f t="shared" si="18"/>
        <v>85.80659482758621</v>
      </c>
      <c r="J214" s="1">
        <f t="shared" si="18"/>
        <v>85.65097413793104</v>
      </c>
      <c r="K214" s="1">
        <f t="shared" si="18"/>
        <v>84.32179597701149</v>
      </c>
      <c r="L214" s="1">
        <f t="shared" si="18"/>
        <v>82.62055747126438</v>
      </c>
      <c r="M214" s="1">
        <f t="shared" si="18"/>
        <v>82.89477011494252</v>
      </c>
      <c r="N214" s="2"/>
      <c r="P214" s="24"/>
    </row>
    <row r="215" spans="1:19" ht="15.75">
      <c r="A215" s="15" t="s">
        <v>37</v>
      </c>
      <c r="B215" s="1">
        <f>STDEV(B184:B212)</f>
        <v>15.197771372792078</v>
      </c>
      <c r="C215" s="1">
        <f aca="true" t="shared" si="19" ref="C215:M215">STDEV(C184:C212)</f>
        <v>15.42811649832235</v>
      </c>
      <c r="D215" s="1">
        <f t="shared" si="19"/>
        <v>16.65608959218584</v>
      </c>
      <c r="E215" s="1">
        <f t="shared" si="19"/>
        <v>18.5105331050272</v>
      </c>
      <c r="F215" s="1">
        <f t="shared" si="19"/>
        <v>20.753648281046903</v>
      </c>
      <c r="G215" s="1">
        <f t="shared" si="19"/>
        <v>20.41458647991276</v>
      </c>
      <c r="H215" s="1">
        <f t="shared" si="19"/>
        <v>19.37748286069807</v>
      </c>
      <c r="I215" s="1">
        <f t="shared" si="19"/>
        <v>20.096742142519442</v>
      </c>
      <c r="J215" s="1">
        <f t="shared" si="19"/>
        <v>20.318518016136668</v>
      </c>
      <c r="K215" s="1">
        <f t="shared" si="19"/>
        <v>19.12762030984394</v>
      </c>
      <c r="L215" s="1">
        <f t="shared" si="19"/>
        <v>17.84014258473013</v>
      </c>
      <c r="M215" s="1">
        <f t="shared" si="19"/>
        <v>17.872289786347274</v>
      </c>
      <c r="N215" s="2"/>
      <c r="P215" s="24"/>
      <c r="S215" s="33">
        <f>S213-S212</f>
        <v>48.69075000000001</v>
      </c>
    </row>
    <row r="216" spans="1:16" ht="15.75">
      <c r="A216" s="15" t="s">
        <v>38</v>
      </c>
      <c r="B216" s="1">
        <f>AVERAGE(B201:B212)</f>
        <v>94.56124999999999</v>
      </c>
      <c r="C216" s="1">
        <f aca="true" t="shared" si="20" ref="C216:M216">AVERAGE(C201:C212)</f>
        <v>94.88725</v>
      </c>
      <c r="D216" s="1">
        <f t="shared" si="20"/>
        <v>95.74370833333334</v>
      </c>
      <c r="E216" s="1">
        <f t="shared" si="20"/>
        <v>99.39309027777779</v>
      </c>
      <c r="F216" s="1">
        <f t="shared" si="20"/>
        <v>103.70925</v>
      </c>
      <c r="G216" s="1">
        <f t="shared" si="20"/>
        <v>106.623125</v>
      </c>
      <c r="H216" s="1">
        <f t="shared" si="20"/>
        <v>102.53462121212122</v>
      </c>
      <c r="I216" s="1">
        <f t="shared" si="20"/>
        <v>104.16260416666667</v>
      </c>
      <c r="J216" s="1">
        <f t="shared" si="20"/>
        <v>104.92152083333333</v>
      </c>
      <c r="K216" s="1">
        <f t="shared" si="20"/>
        <v>101.3351736111111</v>
      </c>
      <c r="L216" s="1">
        <f t="shared" si="20"/>
        <v>97.62968055555557</v>
      </c>
      <c r="M216" s="1">
        <f t="shared" si="20"/>
        <v>97.43236111111112</v>
      </c>
      <c r="N216" s="2"/>
      <c r="P216" s="24"/>
    </row>
    <row r="217" spans="1:16" ht="15.75">
      <c r="A217" s="15" t="s">
        <v>39</v>
      </c>
      <c r="B217" s="1">
        <f>STDEV(B201:B212)</f>
        <v>13.009286434470264</v>
      </c>
      <c r="C217" s="1">
        <f aca="true" t="shared" si="21" ref="C217:M217">STDEV(C201:C212)</f>
        <v>13.859277852841894</v>
      </c>
      <c r="D217" s="1">
        <f t="shared" si="21"/>
        <v>15.316915782897643</v>
      </c>
      <c r="E217" s="1">
        <f t="shared" si="21"/>
        <v>15.55601084382018</v>
      </c>
      <c r="F217" s="1">
        <f t="shared" si="21"/>
        <v>17.064571433405792</v>
      </c>
      <c r="G217" s="1">
        <f t="shared" si="21"/>
        <v>14.11546496324055</v>
      </c>
      <c r="H217" s="1">
        <f t="shared" si="21"/>
        <v>15.554600887383186</v>
      </c>
      <c r="I217" s="1">
        <f t="shared" si="21"/>
        <v>15.627083519798317</v>
      </c>
      <c r="J217" s="1">
        <f t="shared" si="21"/>
        <v>14.24742409631335</v>
      </c>
      <c r="K217" s="1">
        <f t="shared" si="21"/>
        <v>15.656169395181916</v>
      </c>
      <c r="L217" s="1">
        <f t="shared" si="21"/>
        <v>16.136969223360893</v>
      </c>
      <c r="M217" s="1">
        <f t="shared" si="21"/>
        <v>17.285029627437105</v>
      </c>
      <c r="N217" s="2"/>
      <c r="P217" s="24"/>
    </row>
    <row r="218" spans="1:16" ht="15.7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P218" s="24"/>
    </row>
    <row r="219" spans="1:14" ht="15.7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</row>
    <row r="220" spans="1:14" ht="18.75">
      <c r="A220" s="2" t="s">
        <v>24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</row>
    <row r="221" spans="1:14" ht="16.5" thickBot="1">
      <c r="A221" s="5"/>
      <c r="B221" s="6" t="s">
        <v>0</v>
      </c>
      <c r="C221" s="6" t="s">
        <v>1</v>
      </c>
      <c r="D221" s="6" t="s">
        <v>2</v>
      </c>
      <c r="E221" s="6" t="s">
        <v>3</v>
      </c>
      <c r="F221" s="6" t="s">
        <v>4</v>
      </c>
      <c r="G221" s="6" t="s">
        <v>5</v>
      </c>
      <c r="H221" s="6" t="s">
        <v>6</v>
      </c>
      <c r="I221" s="6" t="s">
        <v>7</v>
      </c>
      <c r="J221" s="6" t="s">
        <v>8</v>
      </c>
      <c r="K221" s="6" t="s">
        <v>9</v>
      </c>
      <c r="L221" s="6" t="s">
        <v>10</v>
      </c>
      <c r="M221" s="6" t="s">
        <v>11</v>
      </c>
      <c r="N221" s="17" t="s">
        <v>13</v>
      </c>
    </row>
    <row r="222" spans="1:14" ht="16.5" thickTop="1">
      <c r="A222" s="8">
        <v>1983</v>
      </c>
      <c r="B222" s="12">
        <v>61.75</v>
      </c>
      <c r="C222" s="12">
        <v>65.63</v>
      </c>
      <c r="D222" s="12">
        <v>67.99</v>
      </c>
      <c r="E222" s="12">
        <v>66.12</v>
      </c>
      <c r="F222" s="12">
        <v>65.63</v>
      </c>
      <c r="G222" s="12">
        <v>65.8</v>
      </c>
      <c r="H222" s="13" t="s">
        <v>12</v>
      </c>
      <c r="I222" s="13" t="s">
        <v>12</v>
      </c>
      <c r="J222" s="13" t="s">
        <v>12</v>
      </c>
      <c r="K222" s="12">
        <v>52.94</v>
      </c>
      <c r="L222" s="12">
        <v>55.51</v>
      </c>
      <c r="M222" s="12">
        <v>60.16</v>
      </c>
      <c r="N222" s="25">
        <f aca="true" t="shared" si="22" ref="N222:N250">AVERAGE(B222:M222)</f>
        <v>62.392222222222216</v>
      </c>
    </row>
    <row r="223" spans="1:14" ht="15.75">
      <c r="A223" s="9">
        <v>1984</v>
      </c>
      <c r="B223" s="12">
        <v>60.89</v>
      </c>
      <c r="C223" s="12">
        <v>62.34</v>
      </c>
      <c r="D223" s="12">
        <v>61.62</v>
      </c>
      <c r="E223" s="12">
        <v>61.81</v>
      </c>
      <c r="F223" s="12">
        <v>61.05</v>
      </c>
      <c r="G223" s="12">
        <v>62.56</v>
      </c>
      <c r="H223" s="13" t="s">
        <v>12</v>
      </c>
      <c r="I223" s="12">
        <v>61.38</v>
      </c>
      <c r="J223" s="12">
        <v>59.27</v>
      </c>
      <c r="K223" s="12">
        <v>57.52</v>
      </c>
      <c r="L223" s="12">
        <v>57.44</v>
      </c>
      <c r="M223" s="12">
        <v>60.29</v>
      </c>
      <c r="N223" s="26">
        <f t="shared" si="22"/>
        <v>60.56090909090908</v>
      </c>
    </row>
    <row r="224" spans="1:14" ht="15.75">
      <c r="A224" s="9">
        <v>1985</v>
      </c>
      <c r="B224" s="12">
        <v>62.31</v>
      </c>
      <c r="C224" s="12">
        <v>63.94</v>
      </c>
      <c r="D224" s="12">
        <v>64.39</v>
      </c>
      <c r="E224" s="12">
        <v>66.22</v>
      </c>
      <c r="F224" s="12">
        <v>66.2</v>
      </c>
      <c r="G224" s="12">
        <v>63.67</v>
      </c>
      <c r="H224" s="12">
        <v>60</v>
      </c>
      <c r="I224" s="12">
        <v>61.38</v>
      </c>
      <c r="J224" s="12">
        <v>57.31</v>
      </c>
      <c r="K224" s="12">
        <v>57.46</v>
      </c>
      <c r="L224" s="12">
        <v>57.78</v>
      </c>
      <c r="M224" s="12">
        <v>56.34</v>
      </c>
      <c r="N224" s="26">
        <f t="shared" si="22"/>
        <v>61.41666666666668</v>
      </c>
    </row>
    <row r="225" spans="1:14" ht="15.75">
      <c r="A225" s="9">
        <v>1986</v>
      </c>
      <c r="B225" s="12">
        <v>58.83</v>
      </c>
      <c r="C225" s="12">
        <v>59.76</v>
      </c>
      <c r="D225" s="12">
        <v>61.9</v>
      </c>
      <c r="E225" s="12">
        <v>58.5</v>
      </c>
      <c r="F225" s="12">
        <v>61.62</v>
      </c>
      <c r="G225" s="13" t="s">
        <v>12</v>
      </c>
      <c r="H225" s="13" t="s">
        <v>12</v>
      </c>
      <c r="I225" s="12">
        <v>58.91</v>
      </c>
      <c r="J225" s="12">
        <v>61.8</v>
      </c>
      <c r="K225" s="12">
        <v>60.85</v>
      </c>
      <c r="L225" s="12">
        <v>60.15</v>
      </c>
      <c r="M225" s="12">
        <v>62.75</v>
      </c>
      <c r="N225" s="26">
        <f t="shared" si="22"/>
        <v>60.507000000000005</v>
      </c>
    </row>
    <row r="226" spans="1:14" ht="15.75">
      <c r="A226" s="9">
        <v>1987</v>
      </c>
      <c r="B226" s="12">
        <v>66.93</v>
      </c>
      <c r="C226" s="12">
        <v>69.42</v>
      </c>
      <c r="D226" s="12">
        <v>70.99</v>
      </c>
      <c r="E226" s="12">
        <v>74.45</v>
      </c>
      <c r="F226" s="12">
        <v>71.58</v>
      </c>
      <c r="G226" s="12">
        <v>73.45</v>
      </c>
      <c r="H226" s="12">
        <v>75.17</v>
      </c>
      <c r="I226" s="12">
        <v>78.07</v>
      </c>
      <c r="J226" s="12">
        <v>85.92</v>
      </c>
      <c r="K226" s="12">
        <v>74.82</v>
      </c>
      <c r="L226" s="12">
        <v>82.93</v>
      </c>
      <c r="M226" s="12">
        <v>84.27</v>
      </c>
      <c r="N226" s="26">
        <f t="shared" si="22"/>
        <v>75.66666666666667</v>
      </c>
    </row>
    <row r="227" spans="1:14" ht="15.75">
      <c r="A227" s="9">
        <v>1988</v>
      </c>
      <c r="B227" s="12">
        <v>88.13</v>
      </c>
      <c r="C227" s="12">
        <v>88.69</v>
      </c>
      <c r="D227" s="12">
        <v>89.65</v>
      </c>
      <c r="E227" s="12">
        <v>87.02</v>
      </c>
      <c r="F227" s="12">
        <v>85.47</v>
      </c>
      <c r="G227" s="12">
        <v>82.56</v>
      </c>
      <c r="H227" s="12">
        <v>80.81</v>
      </c>
      <c r="I227" s="12">
        <v>86.24</v>
      </c>
      <c r="J227" s="12">
        <v>87.93</v>
      </c>
      <c r="K227" s="12">
        <v>86.92</v>
      </c>
      <c r="L227" s="12">
        <v>84.76</v>
      </c>
      <c r="M227" s="12">
        <v>84.61</v>
      </c>
      <c r="N227" s="26">
        <f t="shared" si="22"/>
        <v>86.06583333333333</v>
      </c>
    </row>
    <row r="228" spans="1:14" ht="15.75">
      <c r="A228" s="9">
        <v>1989</v>
      </c>
      <c r="B228" s="12">
        <v>88.58</v>
      </c>
      <c r="C228" s="12">
        <v>87.68</v>
      </c>
      <c r="D228" s="12">
        <v>86.67</v>
      </c>
      <c r="E228" s="12">
        <v>83.5</v>
      </c>
      <c r="F228" s="12">
        <v>83.83</v>
      </c>
      <c r="G228" s="12">
        <v>88</v>
      </c>
      <c r="H228" s="12">
        <v>86.69</v>
      </c>
      <c r="I228" s="12">
        <v>89.64</v>
      </c>
      <c r="J228" s="12">
        <v>85.52</v>
      </c>
      <c r="K228" s="12">
        <v>84.13</v>
      </c>
      <c r="L228" s="12">
        <v>84.95</v>
      </c>
      <c r="M228" s="12">
        <v>84.39</v>
      </c>
      <c r="N228" s="26">
        <f t="shared" si="22"/>
        <v>86.13166666666667</v>
      </c>
    </row>
    <row r="229" spans="1:14" ht="15.75">
      <c r="A229" s="9">
        <v>1990</v>
      </c>
      <c r="B229" s="12">
        <v>88.81</v>
      </c>
      <c r="C229" s="12">
        <v>88.94</v>
      </c>
      <c r="D229" s="12">
        <v>90.41</v>
      </c>
      <c r="E229" s="12">
        <v>93.28</v>
      </c>
      <c r="F229" s="12">
        <v>93.84</v>
      </c>
      <c r="G229" s="12">
        <v>96.63</v>
      </c>
      <c r="H229" s="12">
        <v>95.33</v>
      </c>
      <c r="I229" s="12">
        <v>92.52</v>
      </c>
      <c r="J229" s="12">
        <v>91.41</v>
      </c>
      <c r="K229" s="12">
        <v>90.88</v>
      </c>
      <c r="L229" s="12">
        <v>95.07</v>
      </c>
      <c r="M229" s="12">
        <v>98.2</v>
      </c>
      <c r="N229" s="26">
        <f t="shared" si="22"/>
        <v>92.94333333333333</v>
      </c>
    </row>
    <row r="230" spans="1:14" ht="15.75">
      <c r="A230" s="9">
        <v>1991</v>
      </c>
      <c r="B230" s="12">
        <v>98.3</v>
      </c>
      <c r="C230" s="12">
        <v>102.57</v>
      </c>
      <c r="D230" s="12">
        <v>106.28</v>
      </c>
      <c r="E230" s="12">
        <v>104.37</v>
      </c>
      <c r="F230" s="12">
        <v>103.03</v>
      </c>
      <c r="G230" s="12">
        <v>100.13</v>
      </c>
      <c r="H230" s="12">
        <v>94.5</v>
      </c>
      <c r="I230" s="12">
        <v>93.63</v>
      </c>
      <c r="J230" s="12">
        <v>91.79</v>
      </c>
      <c r="K230" s="12">
        <v>89.61</v>
      </c>
      <c r="L230" s="12">
        <v>89.44</v>
      </c>
      <c r="M230" s="12">
        <v>85.68</v>
      </c>
      <c r="N230" s="26">
        <f t="shared" si="22"/>
        <v>96.61083333333333</v>
      </c>
    </row>
    <row r="231" spans="1:14" ht="15.75">
      <c r="A231" s="9">
        <v>1992</v>
      </c>
      <c r="B231" s="12">
        <v>86.88</v>
      </c>
      <c r="C231" s="12">
        <v>91.86</v>
      </c>
      <c r="D231" s="12">
        <v>92.19</v>
      </c>
      <c r="E231" s="12">
        <v>89.45</v>
      </c>
      <c r="F231" s="12">
        <v>85.75</v>
      </c>
      <c r="G231" s="13" t="s">
        <v>12</v>
      </c>
      <c r="H231" s="12">
        <v>85.13</v>
      </c>
      <c r="I231" s="12">
        <v>86.32</v>
      </c>
      <c r="J231" s="12">
        <v>88.1</v>
      </c>
      <c r="K231" s="12">
        <v>86.28</v>
      </c>
      <c r="L231" s="12">
        <v>85.72</v>
      </c>
      <c r="M231" s="12">
        <v>90.94</v>
      </c>
      <c r="N231" s="26">
        <f t="shared" si="22"/>
        <v>88.05636363636363</v>
      </c>
    </row>
    <row r="232" spans="1:15" ht="15.75">
      <c r="A232" s="9">
        <v>1993</v>
      </c>
      <c r="B232" s="12">
        <v>94.35</v>
      </c>
      <c r="C232" s="12">
        <v>93.95</v>
      </c>
      <c r="D232" s="12">
        <v>98.75</v>
      </c>
      <c r="E232" s="12">
        <v>95.46</v>
      </c>
      <c r="F232" s="12">
        <v>94.25</v>
      </c>
      <c r="G232" s="12">
        <v>96.21</v>
      </c>
      <c r="H232" s="13" t="s">
        <v>12</v>
      </c>
      <c r="I232" s="13" t="s">
        <v>12</v>
      </c>
      <c r="J232" s="12">
        <v>93.55</v>
      </c>
      <c r="K232" s="12">
        <v>90.59</v>
      </c>
      <c r="L232" s="12">
        <v>90.02</v>
      </c>
      <c r="M232" s="12">
        <v>90.21</v>
      </c>
      <c r="N232" s="26">
        <f t="shared" si="22"/>
        <v>93.73400000000001</v>
      </c>
      <c r="O232" s="24"/>
    </row>
    <row r="233" spans="1:15" ht="15.75">
      <c r="A233" s="9">
        <v>1994</v>
      </c>
      <c r="B233" s="12">
        <v>92.77</v>
      </c>
      <c r="C233" s="12">
        <v>94.96</v>
      </c>
      <c r="D233" s="12">
        <v>98.22</v>
      </c>
      <c r="E233" s="12">
        <v>90.97</v>
      </c>
      <c r="F233" s="12">
        <v>81.86</v>
      </c>
      <c r="G233" s="12">
        <v>85.12</v>
      </c>
      <c r="H233" s="13" t="s">
        <v>12</v>
      </c>
      <c r="I233" s="12">
        <v>75</v>
      </c>
      <c r="J233" s="12">
        <v>75.31</v>
      </c>
      <c r="K233" s="12">
        <v>73.01</v>
      </c>
      <c r="L233" s="12">
        <v>73.78</v>
      </c>
      <c r="M233" s="12">
        <v>75.05</v>
      </c>
      <c r="N233" s="26">
        <f t="shared" si="22"/>
        <v>83.27727272727272</v>
      </c>
      <c r="O233" s="24"/>
    </row>
    <row r="234" spans="1:15" ht="15.75">
      <c r="A234" s="9">
        <v>1995</v>
      </c>
      <c r="B234" s="12">
        <v>78.65</v>
      </c>
      <c r="C234" s="12">
        <v>81.73</v>
      </c>
      <c r="D234" s="12">
        <v>76.63</v>
      </c>
      <c r="E234" s="12">
        <v>73.88</v>
      </c>
      <c r="F234" s="12">
        <v>71.59</v>
      </c>
      <c r="G234" s="12">
        <v>70.64</v>
      </c>
      <c r="H234" s="13" t="s">
        <v>12</v>
      </c>
      <c r="I234" s="12">
        <v>61.94</v>
      </c>
      <c r="J234" s="12">
        <v>63.29</v>
      </c>
      <c r="K234" s="12">
        <v>60.31</v>
      </c>
      <c r="L234" s="12">
        <v>59.5</v>
      </c>
      <c r="M234" s="12">
        <v>59.53</v>
      </c>
      <c r="N234" s="26">
        <f t="shared" si="22"/>
        <v>68.88090909090907</v>
      </c>
      <c r="O234" s="24"/>
    </row>
    <row r="235" spans="1:15" ht="15.75">
      <c r="A235" s="9">
        <v>1996</v>
      </c>
      <c r="B235" s="12">
        <v>58.32</v>
      </c>
      <c r="C235" s="12">
        <v>59.16</v>
      </c>
      <c r="D235" s="12">
        <v>57.9</v>
      </c>
      <c r="E235" s="12">
        <v>55.21</v>
      </c>
      <c r="F235" s="12">
        <v>51.42</v>
      </c>
      <c r="G235" s="12">
        <v>57</v>
      </c>
      <c r="H235" s="12">
        <v>54.8</v>
      </c>
      <c r="I235" s="12">
        <v>53.5</v>
      </c>
      <c r="J235" s="12">
        <v>55.55</v>
      </c>
      <c r="K235" s="12">
        <v>55.86</v>
      </c>
      <c r="L235" s="12">
        <v>57.93</v>
      </c>
      <c r="M235" s="12">
        <v>59.23</v>
      </c>
      <c r="N235" s="26">
        <f t="shared" si="22"/>
        <v>56.32333333333333</v>
      </c>
      <c r="O235" s="24"/>
    </row>
    <row r="236" spans="1:16" ht="15.75">
      <c r="A236" s="9">
        <v>1997</v>
      </c>
      <c r="B236" s="12">
        <v>66.53</v>
      </c>
      <c r="C236" s="12">
        <v>72.69</v>
      </c>
      <c r="D236" s="12">
        <v>76.9</v>
      </c>
      <c r="E236" s="12">
        <v>79.7</v>
      </c>
      <c r="F236" s="12">
        <v>83.51</v>
      </c>
      <c r="G236" s="12">
        <v>81</v>
      </c>
      <c r="H236" s="13" t="s">
        <v>12</v>
      </c>
      <c r="I236" s="13" t="s">
        <v>12</v>
      </c>
      <c r="J236" s="12">
        <v>80.94</v>
      </c>
      <c r="K236" s="12">
        <v>81.79</v>
      </c>
      <c r="L236" s="12">
        <v>81.57</v>
      </c>
      <c r="M236" s="12">
        <v>83.6</v>
      </c>
      <c r="N236" s="26">
        <f t="shared" si="22"/>
        <v>78.823</v>
      </c>
      <c r="O236" s="24"/>
      <c r="P236" s="24"/>
    </row>
    <row r="237" spans="1:16" ht="15.75">
      <c r="A237" s="9">
        <v>1998</v>
      </c>
      <c r="B237" s="12">
        <v>88.95</v>
      </c>
      <c r="C237" s="12">
        <v>88.15</v>
      </c>
      <c r="D237" s="12">
        <v>88.63</v>
      </c>
      <c r="E237" s="12">
        <v>87.25</v>
      </c>
      <c r="F237" s="12">
        <v>82.47</v>
      </c>
      <c r="G237" s="12">
        <v>74.58</v>
      </c>
      <c r="H237" s="12">
        <v>71.87</v>
      </c>
      <c r="I237" s="13" t="s">
        <v>12</v>
      </c>
      <c r="J237" s="12">
        <v>70.43</v>
      </c>
      <c r="K237" s="12">
        <v>72.07</v>
      </c>
      <c r="L237" s="12">
        <v>73.77</v>
      </c>
      <c r="M237" s="12">
        <v>74.7</v>
      </c>
      <c r="N237" s="26">
        <f t="shared" si="22"/>
        <v>79.35181818181819</v>
      </c>
      <c r="O237" s="24"/>
      <c r="P237" s="24"/>
    </row>
    <row r="238" spans="1:16" ht="15.75">
      <c r="A238" s="9">
        <v>1999</v>
      </c>
      <c r="B238" s="12">
        <v>80.86</v>
      </c>
      <c r="C238" s="12">
        <v>83.26</v>
      </c>
      <c r="D238" s="12">
        <v>83.23</v>
      </c>
      <c r="E238" s="12">
        <v>84.97</v>
      </c>
      <c r="F238" s="12">
        <v>82.86</v>
      </c>
      <c r="G238" s="13" t="s">
        <v>12</v>
      </c>
      <c r="H238" s="13" t="s">
        <v>12</v>
      </c>
      <c r="I238" s="12">
        <v>84</v>
      </c>
      <c r="J238" s="12">
        <v>89.34125</v>
      </c>
      <c r="K238" s="12">
        <v>88.01</v>
      </c>
      <c r="L238" s="12">
        <v>88.54</v>
      </c>
      <c r="M238" s="12">
        <v>93.15</v>
      </c>
      <c r="N238" s="26">
        <f t="shared" si="22"/>
        <v>85.822125</v>
      </c>
      <c r="O238" s="24"/>
      <c r="P238" s="24"/>
    </row>
    <row r="239" spans="1:16" ht="15.75">
      <c r="A239" s="9">
        <v>2000</v>
      </c>
      <c r="B239" s="12">
        <v>101.33666666666667</v>
      </c>
      <c r="C239" s="12">
        <v>102.22875</v>
      </c>
      <c r="D239" s="12">
        <v>103.019</v>
      </c>
      <c r="E239" s="12">
        <v>100.90125</v>
      </c>
      <c r="F239" s="12">
        <v>96.21833333333333</v>
      </c>
      <c r="G239" s="20">
        <v>94.88625</v>
      </c>
      <c r="H239" s="13" t="s">
        <v>12</v>
      </c>
      <c r="I239" s="12">
        <v>98.05233333333334</v>
      </c>
      <c r="J239" s="12">
        <v>96.13333333333333</v>
      </c>
      <c r="K239" s="12">
        <v>97.8975</v>
      </c>
      <c r="L239" s="12">
        <v>96.934</v>
      </c>
      <c r="M239" s="12">
        <v>100.36666666666667</v>
      </c>
      <c r="N239" s="26">
        <f t="shared" si="22"/>
        <v>98.90673484848486</v>
      </c>
      <c r="O239" s="24"/>
      <c r="P239" s="24"/>
    </row>
    <row r="240" spans="1:15" ht="15.75">
      <c r="A240" s="9">
        <v>2001</v>
      </c>
      <c r="B240" s="12">
        <v>103.31800000000001</v>
      </c>
      <c r="C240" s="12">
        <v>104.89625</v>
      </c>
      <c r="D240" s="12">
        <v>102.90666666666668</v>
      </c>
      <c r="E240" s="12">
        <v>102.08</v>
      </c>
      <c r="F240" s="12">
        <v>100.58375</v>
      </c>
      <c r="G240" s="20">
        <v>106.165</v>
      </c>
      <c r="H240" s="12">
        <v>104.375</v>
      </c>
      <c r="I240" s="12">
        <v>103.64333333333333</v>
      </c>
      <c r="J240" s="12">
        <v>96.94</v>
      </c>
      <c r="K240" s="12">
        <v>92.255</v>
      </c>
      <c r="L240" s="12">
        <v>89.89625</v>
      </c>
      <c r="M240" s="12">
        <v>94.155</v>
      </c>
      <c r="N240" s="26">
        <f t="shared" si="22"/>
        <v>100.10118749999998</v>
      </c>
      <c r="O240" s="24"/>
    </row>
    <row r="241" spans="1:15" ht="15.75">
      <c r="A241" s="9">
        <v>2002</v>
      </c>
      <c r="B241" s="12">
        <v>98.269</v>
      </c>
      <c r="C241" s="12">
        <v>101.69375</v>
      </c>
      <c r="D241" s="12">
        <v>98.985</v>
      </c>
      <c r="E241" s="12">
        <v>95.015</v>
      </c>
      <c r="F241" s="12">
        <v>92.08333333333333</v>
      </c>
      <c r="G241" s="20">
        <v>86.89</v>
      </c>
      <c r="H241" s="13" t="s">
        <v>12</v>
      </c>
      <c r="I241" s="12">
        <v>85.245</v>
      </c>
      <c r="J241" s="12">
        <v>79.69833333333334</v>
      </c>
      <c r="K241" s="12">
        <v>80.44669999999999</v>
      </c>
      <c r="L241" s="12">
        <v>86.25875</v>
      </c>
      <c r="M241" s="12">
        <v>93.19666666666667</v>
      </c>
      <c r="N241" s="26">
        <f t="shared" si="22"/>
        <v>90.70741212121212</v>
      </c>
      <c r="O241" s="24"/>
    </row>
    <row r="242" spans="1:15" ht="15.75">
      <c r="A242" s="9">
        <v>2003</v>
      </c>
      <c r="B242" s="12">
        <v>94.48599999999999</v>
      </c>
      <c r="C242" s="12">
        <v>90.64125</v>
      </c>
      <c r="D242" s="12">
        <v>92.76166666666667</v>
      </c>
      <c r="E242" s="12">
        <v>94.79400000000001</v>
      </c>
      <c r="F242" s="12">
        <v>96.375</v>
      </c>
      <c r="G242" s="20">
        <v>101</v>
      </c>
      <c r="H242" s="12">
        <v>99.5</v>
      </c>
      <c r="I242" s="12">
        <v>101.11</v>
      </c>
      <c r="J242" s="12">
        <v>102.9825</v>
      </c>
      <c r="K242" s="12">
        <v>108.157</v>
      </c>
      <c r="L242" s="12">
        <v>106.2275</v>
      </c>
      <c r="M242" s="12">
        <v>111.77833333333335</v>
      </c>
      <c r="N242" s="26">
        <f t="shared" si="22"/>
        <v>99.98443750000001</v>
      </c>
      <c r="O242" s="24"/>
    </row>
    <row r="243" spans="1:15" ht="15.75">
      <c r="A243" s="9">
        <v>2004</v>
      </c>
      <c r="B243" s="12">
        <v>114.1425</v>
      </c>
      <c r="C243" s="12">
        <v>111.7825</v>
      </c>
      <c r="D243" s="12">
        <v>111.898</v>
      </c>
      <c r="E243" s="12">
        <v>113.23125</v>
      </c>
      <c r="F243" s="12">
        <v>115.705</v>
      </c>
      <c r="G243" s="20">
        <v>124.34833333333334</v>
      </c>
      <c r="H243" s="12">
        <v>125</v>
      </c>
      <c r="I243" s="12">
        <v>128.6475</v>
      </c>
      <c r="J243" s="12">
        <v>124.35125</v>
      </c>
      <c r="K243" s="12">
        <v>125.24833333333333</v>
      </c>
      <c r="L243" s="12">
        <v>118.065</v>
      </c>
      <c r="M243" s="12">
        <v>122.69</v>
      </c>
      <c r="N243" s="26">
        <f t="shared" si="22"/>
        <v>119.59247222222223</v>
      </c>
      <c r="O243" s="24"/>
    </row>
    <row r="244" spans="1:14" ht="15.75">
      <c r="A244" s="9">
        <v>2005</v>
      </c>
      <c r="B244" s="12">
        <v>127.2225</v>
      </c>
      <c r="C244" s="12">
        <v>127.65625</v>
      </c>
      <c r="D244" s="12">
        <v>131.892</v>
      </c>
      <c r="E244" s="12">
        <v>135.34833333333333</v>
      </c>
      <c r="F244" s="12">
        <v>140.0425</v>
      </c>
      <c r="G244" s="20">
        <v>129</v>
      </c>
      <c r="H244" s="13" t="s">
        <v>12</v>
      </c>
      <c r="I244" s="12">
        <v>120.83333333333333</v>
      </c>
      <c r="J244" s="12">
        <v>133.24225</v>
      </c>
      <c r="K244" s="12">
        <v>132.20125</v>
      </c>
      <c r="L244" s="12">
        <v>135.91799999999998</v>
      </c>
      <c r="M244" s="12">
        <v>141.9225</v>
      </c>
      <c r="N244" s="26">
        <f t="shared" si="22"/>
        <v>132.29808333333332</v>
      </c>
    </row>
    <row r="245" spans="1:14" ht="15.75">
      <c r="A245" s="9">
        <v>2006</v>
      </c>
      <c r="B245" s="12">
        <v>144.98625</v>
      </c>
      <c r="C245" s="12">
        <v>142.355</v>
      </c>
      <c r="D245" s="12">
        <v>136.6725</v>
      </c>
      <c r="E245" s="12">
        <v>127.975</v>
      </c>
      <c r="F245" s="12">
        <v>125</v>
      </c>
      <c r="G245" s="13" t="s">
        <v>12</v>
      </c>
      <c r="H245" s="13" t="s">
        <v>12</v>
      </c>
      <c r="I245" s="12">
        <v>129.83333333333334</v>
      </c>
      <c r="J245" s="12">
        <v>128.25666666666666</v>
      </c>
      <c r="K245" s="12">
        <v>121.47875</v>
      </c>
      <c r="L245" s="12">
        <v>110.235</v>
      </c>
      <c r="M245" s="12">
        <v>105.5075</v>
      </c>
      <c r="N245" s="26">
        <f t="shared" si="22"/>
        <v>127.22999999999999</v>
      </c>
    </row>
    <row r="246" spans="1:15" ht="15.75">
      <c r="A246" s="9">
        <v>2007</v>
      </c>
      <c r="B246" s="12">
        <v>109.42</v>
      </c>
      <c r="C246" s="12">
        <v>107.92</v>
      </c>
      <c r="D246" s="12">
        <v>115.39</v>
      </c>
      <c r="E246" s="12">
        <v>115.53</v>
      </c>
      <c r="F246" s="12">
        <v>115.33</v>
      </c>
      <c r="G246" s="20">
        <v>116.11</v>
      </c>
      <c r="H246" s="13" t="s">
        <v>12</v>
      </c>
      <c r="I246" s="12">
        <v>118</v>
      </c>
      <c r="J246" s="12">
        <v>120.61</v>
      </c>
      <c r="K246" s="12">
        <v>113.34</v>
      </c>
      <c r="L246" s="12">
        <v>111.81</v>
      </c>
      <c r="M246" s="12">
        <v>112.88</v>
      </c>
      <c r="N246" s="26">
        <f t="shared" si="22"/>
        <v>114.21272727272729</v>
      </c>
      <c r="O246" s="24"/>
    </row>
    <row r="247" spans="1:15" ht="15.75">
      <c r="A247" s="9">
        <v>2008</v>
      </c>
      <c r="B247" s="12">
        <v>110.63</v>
      </c>
      <c r="C247" s="12">
        <v>117.39</v>
      </c>
      <c r="D247" s="12">
        <v>115.66</v>
      </c>
      <c r="E247" s="12">
        <v>107.59</v>
      </c>
      <c r="F247" s="12">
        <v>109.85</v>
      </c>
      <c r="G247" s="12">
        <v>111.5</v>
      </c>
      <c r="H247" s="12">
        <v>108.25</v>
      </c>
      <c r="I247" s="12">
        <v>107.06</v>
      </c>
      <c r="J247" s="12">
        <v>103.62</v>
      </c>
      <c r="K247" s="12">
        <v>93.75</v>
      </c>
      <c r="L247" s="12">
        <v>94.74</v>
      </c>
      <c r="M247" s="12">
        <v>88.19</v>
      </c>
      <c r="N247" s="26">
        <f t="shared" si="22"/>
        <v>105.68583333333335</v>
      </c>
      <c r="O247" s="24"/>
    </row>
    <row r="248" spans="1:15" ht="15.75">
      <c r="A248" s="9">
        <v>2009</v>
      </c>
      <c r="B248" s="12">
        <v>100.22</v>
      </c>
      <c r="C248" s="12">
        <v>101.02</v>
      </c>
      <c r="D248" s="12">
        <v>102.38</v>
      </c>
      <c r="E248" s="12">
        <v>106.1</v>
      </c>
      <c r="F248" s="12">
        <v>107.07</v>
      </c>
      <c r="G248" s="12">
        <v>104.63</v>
      </c>
      <c r="H248" s="12">
        <v>107</v>
      </c>
      <c r="I248" s="12">
        <v>99.5</v>
      </c>
      <c r="J248" s="12">
        <v>99.88</v>
      </c>
      <c r="K248" s="12">
        <v>97.38</v>
      </c>
      <c r="L248" s="12">
        <v>98.69</v>
      </c>
      <c r="M248" s="12">
        <v>102.19</v>
      </c>
      <c r="N248" s="26">
        <f t="shared" si="22"/>
        <v>102.17166666666667</v>
      </c>
      <c r="O248" s="24"/>
    </row>
    <row r="249" spans="1:14" ht="15.75">
      <c r="A249" s="9">
        <v>2010</v>
      </c>
      <c r="B249" s="12">
        <v>110.16</v>
      </c>
      <c r="C249" s="12">
        <v>114</v>
      </c>
      <c r="D249" s="12">
        <v>119.86</v>
      </c>
      <c r="E249" s="12">
        <v>126.53</v>
      </c>
      <c r="F249" s="12">
        <v>124.84</v>
      </c>
      <c r="G249" s="12">
        <v>123.67</v>
      </c>
      <c r="H249" s="12">
        <v>116.6</v>
      </c>
      <c r="I249" s="12">
        <v>129</v>
      </c>
      <c r="J249" s="12">
        <v>123.01</v>
      </c>
      <c r="K249" s="12">
        <v>121.71</v>
      </c>
      <c r="L249" s="14">
        <v>125.29</v>
      </c>
      <c r="M249" s="14">
        <v>130.71</v>
      </c>
      <c r="N249" s="26">
        <f t="shared" si="22"/>
        <v>122.11500000000001</v>
      </c>
    </row>
    <row r="250" spans="1:18" ht="15.75">
      <c r="A250" s="9">
        <v>2011</v>
      </c>
      <c r="B250" s="14">
        <v>145.92</v>
      </c>
      <c r="C250" s="14">
        <v>147.63</v>
      </c>
      <c r="D250" s="14">
        <v>154.37</v>
      </c>
      <c r="E250" s="14">
        <v>150.26</v>
      </c>
      <c r="F250" s="14">
        <v>143.63</v>
      </c>
      <c r="G250" s="12">
        <v>135</v>
      </c>
      <c r="H250" s="12">
        <v>122.5</v>
      </c>
      <c r="I250" s="12">
        <v>143</v>
      </c>
      <c r="J250" s="12">
        <v>141.4</v>
      </c>
      <c r="K250" s="12">
        <v>150.25</v>
      </c>
      <c r="L250" s="14">
        <v>156.05</v>
      </c>
      <c r="M250" s="14">
        <v>155.94</v>
      </c>
      <c r="N250" s="26">
        <f t="shared" si="22"/>
        <v>145.49583333333334</v>
      </c>
      <c r="O250" s="14"/>
      <c r="P250" s="14"/>
      <c r="Q250" s="14"/>
      <c r="R250" s="14"/>
    </row>
    <row r="251" spans="14:15" ht="15.75">
      <c r="N251" s="2"/>
      <c r="O251" s="24"/>
    </row>
    <row r="252" spans="1:15" ht="15.75">
      <c r="A252" s="15" t="s">
        <v>36</v>
      </c>
      <c r="B252" s="1">
        <f>AVERAGE(B222:B250)</f>
        <v>92.48106609195402</v>
      </c>
      <c r="C252" s="1">
        <f>AVERAGE(C222:C250)</f>
        <v>93.9290948275862</v>
      </c>
      <c r="D252" s="1">
        <f aca="true" t="shared" si="23" ref="D252:M252">AVERAGE(D222:D250)</f>
        <v>95.10844252873565</v>
      </c>
      <c r="E252" s="1">
        <f t="shared" si="23"/>
        <v>94.05223563218395</v>
      </c>
      <c r="F252" s="1">
        <f t="shared" si="23"/>
        <v>92.85130747126438</v>
      </c>
      <c r="G252" s="1">
        <f t="shared" si="23"/>
        <v>93.22198333333334</v>
      </c>
      <c r="H252" s="1">
        <f t="shared" si="23"/>
        <v>92.97031249999999</v>
      </c>
      <c r="I252" s="1">
        <f t="shared" si="23"/>
        <v>93.85819333333333</v>
      </c>
      <c r="J252" s="1">
        <f t="shared" si="23"/>
        <v>92.41377083333334</v>
      </c>
      <c r="K252" s="1">
        <f t="shared" si="23"/>
        <v>89.55739770114941</v>
      </c>
      <c r="L252" s="1">
        <f t="shared" si="23"/>
        <v>89.96463793103447</v>
      </c>
      <c r="M252" s="1">
        <f t="shared" si="23"/>
        <v>91.81471264367819</v>
      </c>
      <c r="N252" s="2"/>
      <c r="O252" s="24"/>
    </row>
    <row r="253" spans="1:15" ht="15.75">
      <c r="A253" s="15" t="s">
        <v>37</v>
      </c>
      <c r="B253" s="1">
        <f>STDEV(B222:B250)</f>
        <v>23.48590193685118</v>
      </c>
      <c r="C253" s="1">
        <f aca="true" t="shared" si="24" ref="C253:M253">STDEV(C222:C250)</f>
        <v>22.942768529073142</v>
      </c>
      <c r="D253" s="1">
        <f t="shared" si="24"/>
        <v>23.54513544727876</v>
      </c>
      <c r="E253" s="1">
        <f t="shared" si="24"/>
        <v>23.248757997004905</v>
      </c>
      <c r="F253" s="1">
        <f t="shared" si="24"/>
        <v>23.324358430129074</v>
      </c>
      <c r="G253" s="1">
        <f t="shared" si="24"/>
        <v>22.10814155448296</v>
      </c>
      <c r="H253" s="1">
        <f t="shared" si="24"/>
        <v>21.011191975448945</v>
      </c>
      <c r="I253" s="1">
        <f t="shared" si="24"/>
        <v>24.770837517599855</v>
      </c>
      <c r="J253" s="1">
        <f t="shared" si="24"/>
        <v>23.660123953188805</v>
      </c>
      <c r="K253" s="1">
        <f t="shared" si="24"/>
        <v>24.713277027302397</v>
      </c>
      <c r="L253" s="1">
        <f t="shared" si="24"/>
        <v>24.419819042614712</v>
      </c>
      <c r="M253" s="1">
        <f t="shared" si="24"/>
        <v>24.937140092954966</v>
      </c>
      <c r="N253" s="2"/>
      <c r="O253" s="24"/>
    </row>
    <row r="254" spans="1:15" ht="15.75">
      <c r="A254" s="15" t="s">
        <v>38</v>
      </c>
      <c r="B254" s="1">
        <f>AVERAGE(B239:B250)</f>
        <v>113.3425763888889</v>
      </c>
      <c r="C254" s="1">
        <f aca="true" t="shared" si="25" ref="C254:M254">AVERAGE(C239:C250)</f>
        <v>114.10114583333332</v>
      </c>
      <c r="D254" s="1">
        <f t="shared" si="25"/>
        <v>115.48290277777778</v>
      </c>
      <c r="E254" s="1">
        <f t="shared" si="25"/>
        <v>114.61290277777778</v>
      </c>
      <c r="F254" s="1">
        <f t="shared" si="25"/>
        <v>113.89399305555555</v>
      </c>
      <c r="G254" s="1">
        <f t="shared" si="25"/>
        <v>112.10905303030303</v>
      </c>
      <c r="H254" s="1">
        <f t="shared" si="25"/>
        <v>111.88928571428572</v>
      </c>
      <c r="I254" s="1">
        <f t="shared" si="25"/>
        <v>113.66040277777779</v>
      </c>
      <c r="J254" s="1">
        <f t="shared" si="25"/>
        <v>112.51036111111112</v>
      </c>
      <c r="K254" s="1">
        <f t="shared" si="25"/>
        <v>111.17621111111112</v>
      </c>
      <c r="L254" s="1">
        <f t="shared" si="25"/>
        <v>110.84287499999999</v>
      </c>
      <c r="M254" s="1">
        <f t="shared" si="25"/>
        <v>113.2938888888889</v>
      </c>
      <c r="N254" s="2"/>
      <c r="O254" s="24"/>
    </row>
    <row r="255" spans="1:15" ht="15.75">
      <c r="A255" s="15" t="s">
        <v>39</v>
      </c>
      <c r="B255" s="1">
        <f>STDEV(B239:B250)</f>
        <v>17.29002714131169</v>
      </c>
      <c r="C255" s="1">
        <f aca="true" t="shared" si="26" ref="C255:M255">STDEV(C239:C250)</f>
        <v>17.21976958669443</v>
      </c>
      <c r="D255" s="1">
        <f t="shared" si="26"/>
        <v>17.929524532792616</v>
      </c>
      <c r="E255" s="1">
        <f t="shared" si="26"/>
        <v>17.235605199322613</v>
      </c>
      <c r="F255" s="1">
        <f t="shared" si="26"/>
        <v>16.926598535676103</v>
      </c>
      <c r="G255" s="1">
        <f t="shared" si="26"/>
        <v>15.021445276590406</v>
      </c>
      <c r="H255" s="1">
        <f t="shared" si="26"/>
        <v>9.607092184323788</v>
      </c>
      <c r="I255" s="1">
        <f t="shared" si="26"/>
        <v>17.07086452360037</v>
      </c>
      <c r="J255" s="1">
        <f t="shared" si="26"/>
        <v>18.451506068061565</v>
      </c>
      <c r="K255" s="1">
        <f t="shared" si="26"/>
        <v>19.93258187622054</v>
      </c>
      <c r="L255" s="1">
        <f t="shared" si="26"/>
        <v>20.44843435368706</v>
      </c>
      <c r="M255" s="1">
        <f t="shared" si="26"/>
        <v>20.854042841134177</v>
      </c>
      <c r="N255" s="2"/>
      <c r="O255" s="24"/>
    </row>
    <row r="256" spans="1:15" ht="15.7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4"/>
    </row>
    <row r="257" spans="1:15" ht="15.7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4"/>
    </row>
    <row r="258" spans="1:14" ht="18.75">
      <c r="A258" s="2" t="s">
        <v>25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</row>
    <row r="259" spans="1:14" ht="16.5" thickBot="1">
      <c r="A259" s="5"/>
      <c r="B259" s="6" t="s">
        <v>0</v>
      </c>
      <c r="C259" s="6" t="s">
        <v>1</v>
      </c>
      <c r="D259" s="6" t="s">
        <v>2</v>
      </c>
      <c r="E259" s="6" t="s">
        <v>3</v>
      </c>
      <c r="F259" s="6" t="s">
        <v>4</v>
      </c>
      <c r="G259" s="6" t="s">
        <v>5</v>
      </c>
      <c r="H259" s="6" t="s">
        <v>6</v>
      </c>
      <c r="I259" s="6" t="s">
        <v>7</v>
      </c>
      <c r="J259" s="6" t="s">
        <v>8</v>
      </c>
      <c r="K259" s="6" t="s">
        <v>9</v>
      </c>
      <c r="L259" s="6" t="s">
        <v>10</v>
      </c>
      <c r="M259" s="6" t="s">
        <v>11</v>
      </c>
      <c r="N259" s="17" t="s">
        <v>13</v>
      </c>
    </row>
    <row r="260" spans="1:14" ht="16.5" thickTop="1">
      <c r="A260" s="8">
        <v>1983</v>
      </c>
      <c r="B260" s="12">
        <v>60.78</v>
      </c>
      <c r="C260" s="12">
        <v>63.88</v>
      </c>
      <c r="D260" s="12">
        <v>66.22</v>
      </c>
      <c r="E260" s="12">
        <v>64.81</v>
      </c>
      <c r="F260" s="12">
        <v>63.56</v>
      </c>
      <c r="G260" s="12">
        <v>62.32</v>
      </c>
      <c r="H260" s="12">
        <v>58.06</v>
      </c>
      <c r="I260" s="12">
        <v>54.3</v>
      </c>
      <c r="J260" s="12">
        <v>52.46</v>
      </c>
      <c r="K260" s="12">
        <v>52.08</v>
      </c>
      <c r="L260" s="12">
        <v>54.21</v>
      </c>
      <c r="M260" s="12">
        <v>58.77</v>
      </c>
      <c r="N260" s="25">
        <f aca="true" t="shared" si="27" ref="N260:N288">AVERAGE(B260:M260)</f>
        <v>59.2875</v>
      </c>
    </row>
    <row r="261" spans="1:14" ht="15.75">
      <c r="A261" s="9">
        <v>1984</v>
      </c>
      <c r="B261" s="12">
        <v>59.75</v>
      </c>
      <c r="C261" s="12">
        <v>61.56</v>
      </c>
      <c r="D261" s="12">
        <v>61.28</v>
      </c>
      <c r="E261" s="12">
        <v>59.81</v>
      </c>
      <c r="F261" s="12">
        <v>59.3</v>
      </c>
      <c r="G261" s="12">
        <v>59.75</v>
      </c>
      <c r="H261" s="12">
        <v>59.62</v>
      </c>
      <c r="I261" s="12">
        <v>61.15</v>
      </c>
      <c r="J261" s="12">
        <v>58.04</v>
      </c>
      <c r="K261" s="12">
        <v>56.66</v>
      </c>
      <c r="L261" s="12">
        <v>56.96</v>
      </c>
      <c r="M261" s="12">
        <v>59.97</v>
      </c>
      <c r="N261" s="26">
        <f t="shared" si="27"/>
        <v>59.487500000000004</v>
      </c>
    </row>
    <row r="262" spans="1:14" ht="15.75">
      <c r="A262" s="9">
        <v>1985</v>
      </c>
      <c r="B262" s="12">
        <v>62.23</v>
      </c>
      <c r="C262" s="12">
        <v>63.16</v>
      </c>
      <c r="D262" s="12">
        <v>62.74</v>
      </c>
      <c r="E262" s="12">
        <v>63.44</v>
      </c>
      <c r="F262" s="12">
        <v>62.8</v>
      </c>
      <c r="G262" s="12">
        <v>60.81</v>
      </c>
      <c r="H262" s="12">
        <v>56.65</v>
      </c>
      <c r="I262" s="12">
        <v>57.44</v>
      </c>
      <c r="J262" s="12">
        <v>54.75</v>
      </c>
      <c r="K262" s="12">
        <v>56.16</v>
      </c>
      <c r="L262" s="12">
        <v>56.32</v>
      </c>
      <c r="M262" s="12">
        <v>55.2</v>
      </c>
      <c r="N262" s="26">
        <f t="shared" si="27"/>
        <v>59.30833333333334</v>
      </c>
    </row>
    <row r="263" spans="1:14" ht="15.75">
      <c r="A263" s="9">
        <v>1986</v>
      </c>
      <c r="B263" s="12">
        <v>56.35</v>
      </c>
      <c r="C263" s="12">
        <v>58.05</v>
      </c>
      <c r="D263" s="12">
        <v>58.24</v>
      </c>
      <c r="E263" s="12">
        <v>55.45</v>
      </c>
      <c r="F263" s="12">
        <v>57.94</v>
      </c>
      <c r="G263" s="12">
        <v>58.28</v>
      </c>
      <c r="H263" s="12">
        <v>55.76</v>
      </c>
      <c r="I263" s="12">
        <v>58.53</v>
      </c>
      <c r="J263" s="12">
        <v>59.1</v>
      </c>
      <c r="K263" s="12">
        <v>58.24</v>
      </c>
      <c r="L263" s="12">
        <v>59.06</v>
      </c>
      <c r="M263" s="12">
        <v>60.92</v>
      </c>
      <c r="N263" s="26">
        <f t="shared" si="27"/>
        <v>57.99333333333333</v>
      </c>
    </row>
    <row r="264" spans="1:14" ht="15.75">
      <c r="A264" s="9">
        <v>1987</v>
      </c>
      <c r="B264" s="12">
        <v>63.96</v>
      </c>
      <c r="C264" s="12">
        <v>67.36</v>
      </c>
      <c r="D264" s="12">
        <v>68.61</v>
      </c>
      <c r="E264" s="12">
        <v>69.38</v>
      </c>
      <c r="F264" s="12">
        <v>69.67</v>
      </c>
      <c r="G264" s="12">
        <v>70.99</v>
      </c>
      <c r="H264" s="12">
        <v>70.8</v>
      </c>
      <c r="I264" s="12">
        <v>73.22</v>
      </c>
      <c r="J264" s="12">
        <v>76.29</v>
      </c>
      <c r="K264" s="12">
        <v>70.79</v>
      </c>
      <c r="L264" s="12">
        <v>78.42</v>
      </c>
      <c r="M264" s="12">
        <v>78.48</v>
      </c>
      <c r="N264" s="26">
        <f t="shared" si="27"/>
        <v>71.49749999999999</v>
      </c>
    </row>
    <row r="265" spans="1:14" ht="15.75">
      <c r="A265" s="9">
        <v>1988</v>
      </c>
      <c r="B265" s="12">
        <v>82.43</v>
      </c>
      <c r="C265" s="12">
        <v>83.67</v>
      </c>
      <c r="D265" s="12">
        <v>83.51</v>
      </c>
      <c r="E265" s="12">
        <v>82.06</v>
      </c>
      <c r="F265" s="12">
        <v>81.49</v>
      </c>
      <c r="G265" s="12">
        <v>80.75</v>
      </c>
      <c r="H265" s="12">
        <v>72.36</v>
      </c>
      <c r="I265" s="12">
        <v>79.04</v>
      </c>
      <c r="J265" s="12">
        <v>80.74</v>
      </c>
      <c r="K265" s="12">
        <v>84.05</v>
      </c>
      <c r="L265" s="12">
        <v>81.89</v>
      </c>
      <c r="M265" s="12">
        <v>81.16</v>
      </c>
      <c r="N265" s="26">
        <f t="shared" si="27"/>
        <v>81.09583333333332</v>
      </c>
    </row>
    <row r="266" spans="1:14" ht="15.75">
      <c r="A266" s="9">
        <v>1989</v>
      </c>
      <c r="B266" s="12">
        <v>84.17</v>
      </c>
      <c r="C266" s="12">
        <v>82.51</v>
      </c>
      <c r="D266" s="12">
        <v>82.01</v>
      </c>
      <c r="E266" s="12">
        <v>79.66</v>
      </c>
      <c r="F266" s="12">
        <v>79.33</v>
      </c>
      <c r="G266" s="12">
        <v>84.11</v>
      </c>
      <c r="H266" s="12">
        <v>86.52</v>
      </c>
      <c r="I266" s="12">
        <v>83.19</v>
      </c>
      <c r="J266" s="12">
        <v>79.88</v>
      </c>
      <c r="K266" s="12">
        <v>81.28</v>
      </c>
      <c r="L266" s="12">
        <v>82.94</v>
      </c>
      <c r="M266" s="12">
        <v>82.41</v>
      </c>
      <c r="N266" s="26">
        <f t="shared" si="27"/>
        <v>82.33416666666666</v>
      </c>
    </row>
    <row r="267" spans="1:14" ht="15.75">
      <c r="A267" s="9">
        <v>1990</v>
      </c>
      <c r="B267" s="12">
        <v>84.1</v>
      </c>
      <c r="C267" s="12">
        <v>84.29</v>
      </c>
      <c r="D267" s="12">
        <v>85.1</v>
      </c>
      <c r="E267" s="12">
        <v>87.94</v>
      </c>
      <c r="F267" s="12">
        <v>88.04</v>
      </c>
      <c r="G267" s="12">
        <v>89.97</v>
      </c>
      <c r="H267" s="12">
        <v>90.53</v>
      </c>
      <c r="I267" s="12">
        <v>87.1</v>
      </c>
      <c r="J267" s="12">
        <v>85.63</v>
      </c>
      <c r="K267" s="12">
        <v>87.82</v>
      </c>
      <c r="L267" s="12">
        <v>90.5</v>
      </c>
      <c r="M267" s="12">
        <v>91.24</v>
      </c>
      <c r="N267" s="26">
        <f t="shared" si="27"/>
        <v>87.68833333333333</v>
      </c>
    </row>
    <row r="268" spans="1:14" ht="15.75">
      <c r="A268" s="9">
        <v>1991</v>
      </c>
      <c r="B268" s="12">
        <v>92.29</v>
      </c>
      <c r="C268" s="12">
        <v>96.48</v>
      </c>
      <c r="D268" s="12">
        <v>99.82</v>
      </c>
      <c r="E268" s="12">
        <v>99.13</v>
      </c>
      <c r="F268" s="12">
        <v>99.88</v>
      </c>
      <c r="G268" s="12">
        <v>97.69</v>
      </c>
      <c r="H268" s="12">
        <v>89.81</v>
      </c>
      <c r="I268" s="12">
        <v>83.02</v>
      </c>
      <c r="J268" s="12">
        <v>87.85</v>
      </c>
      <c r="K268" s="12">
        <v>87.7</v>
      </c>
      <c r="L268" s="12">
        <v>86.24</v>
      </c>
      <c r="M268" s="12">
        <v>82.52</v>
      </c>
      <c r="N268" s="26">
        <f t="shared" si="27"/>
        <v>91.86916666666667</v>
      </c>
    </row>
    <row r="269" spans="1:14" ht="15.75">
      <c r="A269" s="9">
        <v>1992</v>
      </c>
      <c r="B269" s="12">
        <v>84.45</v>
      </c>
      <c r="C269" s="12">
        <v>87.13</v>
      </c>
      <c r="D269" s="12">
        <v>86.28</v>
      </c>
      <c r="E269" s="12">
        <v>84.99</v>
      </c>
      <c r="F269" s="12">
        <v>80.92</v>
      </c>
      <c r="G269" s="12">
        <v>81.92</v>
      </c>
      <c r="H269" s="13" t="s">
        <v>12</v>
      </c>
      <c r="I269" s="12">
        <v>83.85</v>
      </c>
      <c r="J269" s="12">
        <v>84.22</v>
      </c>
      <c r="K269" s="12">
        <v>83.51</v>
      </c>
      <c r="L269" s="12">
        <v>83.44</v>
      </c>
      <c r="M269" s="12">
        <v>86.75</v>
      </c>
      <c r="N269" s="26">
        <f t="shared" si="27"/>
        <v>84.31454545454545</v>
      </c>
    </row>
    <row r="270" spans="1:14" ht="15.75">
      <c r="A270" s="9">
        <v>1993</v>
      </c>
      <c r="B270" s="12">
        <v>89.7</v>
      </c>
      <c r="C270" s="12">
        <v>89.5</v>
      </c>
      <c r="D270" s="12">
        <v>93.76</v>
      </c>
      <c r="E270" s="12">
        <v>90.4</v>
      </c>
      <c r="F270" s="12">
        <v>94.25</v>
      </c>
      <c r="G270" s="12">
        <v>92.83</v>
      </c>
      <c r="H270" s="12">
        <v>90.25</v>
      </c>
      <c r="I270" s="12">
        <v>83.27</v>
      </c>
      <c r="J270" s="12">
        <v>87.13</v>
      </c>
      <c r="K270" s="12">
        <v>87.59</v>
      </c>
      <c r="L270" s="12">
        <v>86.4</v>
      </c>
      <c r="M270" s="12">
        <v>85.32</v>
      </c>
      <c r="N270" s="26">
        <f t="shared" si="27"/>
        <v>89.2</v>
      </c>
    </row>
    <row r="271" spans="1:14" ht="15.75">
      <c r="A271" s="9">
        <v>1994</v>
      </c>
      <c r="B271" s="12">
        <v>87</v>
      </c>
      <c r="C271" s="12">
        <v>86.2</v>
      </c>
      <c r="D271" s="12">
        <v>89.74</v>
      </c>
      <c r="E271" s="12">
        <v>88.6</v>
      </c>
      <c r="F271" s="12">
        <v>83.33</v>
      </c>
      <c r="G271" s="12">
        <v>79.3</v>
      </c>
      <c r="H271" s="12">
        <v>77.59</v>
      </c>
      <c r="I271" s="12">
        <v>74.88</v>
      </c>
      <c r="J271" s="12">
        <v>73.32</v>
      </c>
      <c r="K271" s="12">
        <v>71.05</v>
      </c>
      <c r="L271" s="12">
        <v>72.19</v>
      </c>
      <c r="M271" s="12">
        <v>72.67</v>
      </c>
      <c r="N271" s="26">
        <f t="shared" si="27"/>
        <v>79.65583333333333</v>
      </c>
    </row>
    <row r="272" spans="1:14" ht="15.75">
      <c r="A272" s="9">
        <v>1995</v>
      </c>
      <c r="B272" s="12">
        <v>74.82</v>
      </c>
      <c r="C272" s="12">
        <v>75.53</v>
      </c>
      <c r="D272" s="12">
        <v>72.1</v>
      </c>
      <c r="E272" s="12">
        <v>71.38</v>
      </c>
      <c r="F272" s="12">
        <v>69.7</v>
      </c>
      <c r="G272" s="12">
        <v>70.38</v>
      </c>
      <c r="H272" s="12">
        <v>62.45</v>
      </c>
      <c r="I272" s="12">
        <v>62.04</v>
      </c>
      <c r="J272" s="12">
        <v>61.31</v>
      </c>
      <c r="K272" s="12">
        <v>58.92</v>
      </c>
      <c r="L272" s="12">
        <v>57.69</v>
      </c>
      <c r="M272" s="12">
        <v>58.27</v>
      </c>
      <c r="N272" s="26">
        <f t="shared" si="27"/>
        <v>66.21583333333332</v>
      </c>
    </row>
    <row r="273" spans="1:14" ht="15.75">
      <c r="A273" s="9">
        <v>1996</v>
      </c>
      <c r="B273" s="12">
        <v>55.99</v>
      </c>
      <c r="C273" s="12">
        <v>56.17</v>
      </c>
      <c r="D273" s="12">
        <v>57.85</v>
      </c>
      <c r="E273" s="12">
        <v>56.45</v>
      </c>
      <c r="F273" s="12">
        <v>54.99</v>
      </c>
      <c r="G273" s="12">
        <v>55.42</v>
      </c>
      <c r="H273" s="12">
        <v>55.2</v>
      </c>
      <c r="I273" s="12">
        <v>55.25</v>
      </c>
      <c r="J273" s="12">
        <v>55.76</v>
      </c>
      <c r="K273" s="12">
        <v>56.9</v>
      </c>
      <c r="L273" s="12">
        <v>57.77</v>
      </c>
      <c r="M273" s="12">
        <v>58.23</v>
      </c>
      <c r="N273" s="26">
        <f t="shared" si="27"/>
        <v>56.33166666666667</v>
      </c>
    </row>
    <row r="274" spans="1:14" ht="15.75">
      <c r="A274" s="9">
        <v>1997</v>
      </c>
      <c r="B274" s="12">
        <v>65.36</v>
      </c>
      <c r="C274" s="12">
        <v>72</v>
      </c>
      <c r="D274" s="12">
        <v>77.33</v>
      </c>
      <c r="E274" s="12">
        <v>78.26</v>
      </c>
      <c r="F274" s="12">
        <v>83.37</v>
      </c>
      <c r="G274" s="12">
        <v>79.83</v>
      </c>
      <c r="H274" s="12">
        <v>79</v>
      </c>
      <c r="I274" s="12">
        <v>80.9</v>
      </c>
      <c r="J274" s="12">
        <v>82.14</v>
      </c>
      <c r="K274" s="12">
        <v>80.46</v>
      </c>
      <c r="L274" s="12">
        <v>78.29</v>
      </c>
      <c r="M274" s="12">
        <v>79.5</v>
      </c>
      <c r="N274" s="26">
        <f t="shared" si="27"/>
        <v>78.03666666666666</v>
      </c>
    </row>
    <row r="275" spans="1:16" ht="15.75">
      <c r="A275" s="9">
        <v>1998</v>
      </c>
      <c r="B275" s="12">
        <v>82.6</v>
      </c>
      <c r="C275" s="12">
        <v>82.23</v>
      </c>
      <c r="D275" s="12">
        <v>82.97</v>
      </c>
      <c r="E275" s="12">
        <v>86.1</v>
      </c>
      <c r="F275" s="12">
        <v>78.71</v>
      </c>
      <c r="G275" s="12">
        <v>77.63</v>
      </c>
      <c r="H275" s="12">
        <v>70.5</v>
      </c>
      <c r="I275" s="12">
        <v>65.75</v>
      </c>
      <c r="J275" s="12">
        <v>65.61</v>
      </c>
      <c r="K275" s="12">
        <v>67.95</v>
      </c>
      <c r="L275" s="12">
        <v>69.29</v>
      </c>
      <c r="M275" s="12">
        <v>70.65</v>
      </c>
      <c r="N275" s="26">
        <f t="shared" si="27"/>
        <v>74.99916666666667</v>
      </c>
      <c r="O275" s="24"/>
      <c r="P275" s="24"/>
    </row>
    <row r="276" spans="1:16" ht="15.75">
      <c r="A276" s="9">
        <v>1999</v>
      </c>
      <c r="B276" s="12">
        <v>75.28</v>
      </c>
      <c r="C276" s="12">
        <v>79.3</v>
      </c>
      <c r="D276" s="12">
        <v>77.65</v>
      </c>
      <c r="E276" s="12">
        <v>79.8</v>
      </c>
      <c r="F276" s="12">
        <v>75.22</v>
      </c>
      <c r="G276" s="12">
        <v>80.71</v>
      </c>
      <c r="H276" s="13" t="s">
        <v>12</v>
      </c>
      <c r="I276" s="12">
        <v>79</v>
      </c>
      <c r="J276" s="12">
        <v>82.8925</v>
      </c>
      <c r="K276" s="12">
        <v>84.19</v>
      </c>
      <c r="L276" s="12">
        <v>85.46</v>
      </c>
      <c r="M276" s="12">
        <v>89.43</v>
      </c>
      <c r="N276" s="26">
        <f t="shared" si="27"/>
        <v>80.81204545454547</v>
      </c>
      <c r="O276" s="24"/>
      <c r="P276" s="24"/>
    </row>
    <row r="277" spans="1:16" ht="15.75">
      <c r="A277" s="9">
        <v>2000</v>
      </c>
      <c r="B277" s="12">
        <v>93.35416666666666</v>
      </c>
      <c r="C277" s="12">
        <v>94.62625</v>
      </c>
      <c r="D277" s="12">
        <v>95.945</v>
      </c>
      <c r="E277" s="12">
        <v>96.855</v>
      </c>
      <c r="F277" s="12">
        <v>89.385</v>
      </c>
      <c r="G277" s="12">
        <v>89.28125</v>
      </c>
      <c r="H277" s="20">
        <v>84.90333333333334</v>
      </c>
      <c r="I277" s="12">
        <v>91.0075</v>
      </c>
      <c r="J277" s="12">
        <v>92.69166666666666</v>
      </c>
      <c r="K277" s="12">
        <v>93.02375</v>
      </c>
      <c r="L277" s="12">
        <v>90.395</v>
      </c>
      <c r="M277" s="12">
        <v>90.52666666666667</v>
      </c>
      <c r="N277" s="26">
        <f t="shared" si="27"/>
        <v>91.83288194444445</v>
      </c>
      <c r="O277" s="24"/>
      <c r="P277" s="24"/>
    </row>
    <row r="278" spans="1:16" ht="15.75">
      <c r="A278" s="9">
        <v>2001</v>
      </c>
      <c r="B278" s="12">
        <v>93.587</v>
      </c>
      <c r="C278" s="12">
        <v>97.54375</v>
      </c>
      <c r="D278" s="12">
        <v>95.77875</v>
      </c>
      <c r="E278" s="12">
        <v>97.8</v>
      </c>
      <c r="F278" s="12">
        <v>98.674</v>
      </c>
      <c r="G278" s="12">
        <v>103.34</v>
      </c>
      <c r="H278" s="20">
        <v>86.57</v>
      </c>
      <c r="I278" s="12">
        <v>95.125</v>
      </c>
      <c r="J278" s="12">
        <v>90.50125</v>
      </c>
      <c r="K278" s="12">
        <v>86.68800000000002</v>
      </c>
      <c r="L278" s="12">
        <v>82.715</v>
      </c>
      <c r="M278" s="12">
        <v>83.07666666666667</v>
      </c>
      <c r="N278" s="26">
        <f t="shared" si="27"/>
        <v>92.61661805555555</v>
      </c>
      <c r="O278" s="24"/>
      <c r="P278" s="24"/>
    </row>
    <row r="279" spans="1:15" ht="15.75">
      <c r="A279" s="9">
        <v>2002</v>
      </c>
      <c r="B279" s="12">
        <v>88.165</v>
      </c>
      <c r="C279" s="12">
        <v>91.7725</v>
      </c>
      <c r="D279" s="12">
        <v>89.55625</v>
      </c>
      <c r="E279" s="12">
        <v>88.19166666666666</v>
      </c>
      <c r="F279" s="12">
        <v>86.33200000000002</v>
      </c>
      <c r="G279" s="12">
        <v>86.6225</v>
      </c>
      <c r="H279" s="20">
        <v>78.16666666666667</v>
      </c>
      <c r="I279" s="12">
        <v>78.15</v>
      </c>
      <c r="J279" s="12">
        <v>77.52833333333334</v>
      </c>
      <c r="K279" s="12">
        <v>76.16900000000001</v>
      </c>
      <c r="L279" s="12">
        <v>80.16375</v>
      </c>
      <c r="M279" s="12">
        <v>84.43833333333333</v>
      </c>
      <c r="N279" s="26">
        <f t="shared" si="27"/>
        <v>83.77133333333332</v>
      </c>
      <c r="O279" s="24"/>
    </row>
    <row r="280" spans="1:15" ht="15.75">
      <c r="A280" s="9">
        <v>2003</v>
      </c>
      <c r="B280" s="12">
        <v>84.74300000000001</v>
      </c>
      <c r="C280" s="12">
        <v>85.15125</v>
      </c>
      <c r="D280" s="12">
        <v>88.87125</v>
      </c>
      <c r="E280" s="12">
        <v>90.29</v>
      </c>
      <c r="F280" s="12">
        <v>94.25125</v>
      </c>
      <c r="G280" s="12">
        <v>93.5</v>
      </c>
      <c r="H280" s="20">
        <v>95.05</v>
      </c>
      <c r="I280" s="12">
        <v>91.81666666666666</v>
      </c>
      <c r="J280" s="12">
        <v>97.76875</v>
      </c>
      <c r="K280" s="12">
        <v>101.614</v>
      </c>
      <c r="L280" s="12">
        <v>99.15125</v>
      </c>
      <c r="M280" s="12">
        <v>101.08333333333333</v>
      </c>
      <c r="N280" s="26">
        <f t="shared" si="27"/>
        <v>93.60756249999999</v>
      </c>
      <c r="O280" s="24"/>
    </row>
    <row r="281" spans="1:15" ht="15.75">
      <c r="A281" s="9">
        <v>2004</v>
      </c>
      <c r="B281" s="12">
        <v>104.1275</v>
      </c>
      <c r="C281" s="12">
        <v>101.06375</v>
      </c>
      <c r="D281" s="12">
        <v>106.399</v>
      </c>
      <c r="E281" s="12">
        <v>106.365</v>
      </c>
      <c r="F281" s="12">
        <v>111.02875</v>
      </c>
      <c r="G281" s="12">
        <v>119.37166666666667</v>
      </c>
      <c r="H281" s="20">
        <v>118.33333333333333</v>
      </c>
      <c r="I281" s="12">
        <v>122.41666666666667</v>
      </c>
      <c r="J281" s="12">
        <v>115.855</v>
      </c>
      <c r="K281" s="12">
        <v>111.115</v>
      </c>
      <c r="L281" s="12">
        <v>107.22125</v>
      </c>
      <c r="M281" s="12">
        <v>109.08833333333332</v>
      </c>
      <c r="N281" s="26">
        <f t="shared" si="27"/>
        <v>111.03210416666667</v>
      </c>
      <c r="O281" s="24"/>
    </row>
    <row r="282" spans="1:15" ht="15.75">
      <c r="A282" s="9">
        <v>2005</v>
      </c>
      <c r="B282" s="12">
        <v>114.99125</v>
      </c>
      <c r="C282" s="12">
        <v>117.8675</v>
      </c>
      <c r="D282" s="12">
        <v>123.799</v>
      </c>
      <c r="E282" s="12">
        <v>130.41125</v>
      </c>
      <c r="F282" s="12">
        <v>133.43875</v>
      </c>
      <c r="G282" s="12">
        <v>129.875</v>
      </c>
      <c r="H282" s="20">
        <v>124</v>
      </c>
      <c r="I282" s="12">
        <v>117.5</v>
      </c>
      <c r="J282" s="12">
        <v>116.88</v>
      </c>
      <c r="K282" s="12">
        <v>118.00375</v>
      </c>
      <c r="L282" s="12">
        <v>123.556</v>
      </c>
      <c r="M282" s="12">
        <v>133.9325</v>
      </c>
      <c r="N282" s="26">
        <f t="shared" si="27"/>
        <v>123.68791666666668</v>
      </c>
      <c r="O282" s="24"/>
    </row>
    <row r="283" spans="1:15" ht="15.75">
      <c r="A283" s="9">
        <v>2006</v>
      </c>
      <c r="B283" s="12">
        <v>132.4475</v>
      </c>
      <c r="C283" s="12">
        <v>134.24125</v>
      </c>
      <c r="D283" s="12">
        <v>126.5325</v>
      </c>
      <c r="E283" s="12">
        <v>119.88375</v>
      </c>
      <c r="F283" s="12">
        <v>114.155</v>
      </c>
      <c r="G283" s="12">
        <v>118.9825</v>
      </c>
      <c r="H283" s="13" t="s">
        <v>12</v>
      </c>
      <c r="I283" s="12">
        <v>118</v>
      </c>
      <c r="J283" s="12">
        <v>119.09833333333334</v>
      </c>
      <c r="K283" s="12">
        <v>108.80375</v>
      </c>
      <c r="L283" s="12">
        <v>96.53299999999999</v>
      </c>
      <c r="M283" s="12">
        <v>97.17833333333333</v>
      </c>
      <c r="N283" s="26">
        <f t="shared" si="27"/>
        <v>116.89599242424241</v>
      </c>
      <c r="O283" s="24"/>
    </row>
    <row r="284" spans="1:15" ht="15.75">
      <c r="A284" s="9">
        <v>2007</v>
      </c>
      <c r="B284" s="12">
        <v>99.84</v>
      </c>
      <c r="C284" s="12">
        <v>101.4</v>
      </c>
      <c r="D284" s="12">
        <v>107.33</v>
      </c>
      <c r="E284" s="12">
        <v>111.55</v>
      </c>
      <c r="F284" s="12">
        <v>112.56</v>
      </c>
      <c r="G284" s="12">
        <v>109.73</v>
      </c>
      <c r="H284" s="20">
        <v>112.5</v>
      </c>
      <c r="I284" s="12">
        <v>115.99</v>
      </c>
      <c r="J284" s="12">
        <v>113.75</v>
      </c>
      <c r="K284" s="12">
        <v>105.69</v>
      </c>
      <c r="L284" s="12">
        <v>104.13</v>
      </c>
      <c r="M284" s="12">
        <v>103</v>
      </c>
      <c r="N284" s="26">
        <f t="shared" si="27"/>
        <v>108.12250000000002</v>
      </c>
      <c r="O284" s="24"/>
    </row>
    <row r="285" spans="1:15" ht="15.75">
      <c r="A285" s="9">
        <v>2008</v>
      </c>
      <c r="B285" s="12">
        <v>103.77</v>
      </c>
      <c r="C285" s="12">
        <v>112.71</v>
      </c>
      <c r="D285" s="12">
        <v>110.02</v>
      </c>
      <c r="E285" s="12">
        <v>104.95</v>
      </c>
      <c r="F285" s="12">
        <v>107.58</v>
      </c>
      <c r="G285" s="12">
        <v>110.27</v>
      </c>
      <c r="H285" s="12">
        <v>107</v>
      </c>
      <c r="I285" s="13" t="s">
        <v>12</v>
      </c>
      <c r="J285" s="12">
        <v>99.01</v>
      </c>
      <c r="K285" s="12">
        <v>89.16</v>
      </c>
      <c r="L285" s="12">
        <v>87.86</v>
      </c>
      <c r="M285" s="12">
        <v>85.16</v>
      </c>
      <c r="N285" s="26">
        <f t="shared" si="27"/>
        <v>101.59</v>
      </c>
      <c r="O285" s="24"/>
    </row>
    <row r="286" spans="1:15" ht="15.75">
      <c r="A286" s="9">
        <v>2009</v>
      </c>
      <c r="B286" s="12">
        <v>94.93</v>
      </c>
      <c r="C286" s="12">
        <v>97</v>
      </c>
      <c r="D286" s="12">
        <v>99.6</v>
      </c>
      <c r="E286" s="12">
        <v>105.17</v>
      </c>
      <c r="F286" s="12">
        <v>106.15</v>
      </c>
      <c r="G286" s="12">
        <v>101.52</v>
      </c>
      <c r="H286" s="12">
        <v>106.46</v>
      </c>
      <c r="I286" s="12">
        <v>100.26</v>
      </c>
      <c r="J286" s="12">
        <v>93.13</v>
      </c>
      <c r="K286" s="12">
        <v>88.24</v>
      </c>
      <c r="L286" s="12">
        <v>89.22</v>
      </c>
      <c r="M286" s="12">
        <v>93.02</v>
      </c>
      <c r="N286" s="26">
        <f t="shared" si="27"/>
        <v>97.89166666666667</v>
      </c>
      <c r="O286" s="24"/>
    </row>
    <row r="287" spans="1:14" ht="15.75">
      <c r="A287" s="9">
        <v>2010</v>
      </c>
      <c r="B287" s="12">
        <v>102.6</v>
      </c>
      <c r="C287" s="12">
        <v>110.08</v>
      </c>
      <c r="D287" s="12">
        <v>115.01</v>
      </c>
      <c r="E287" s="12">
        <v>120.34</v>
      </c>
      <c r="F287" s="12">
        <v>121.31</v>
      </c>
      <c r="G287" s="12">
        <v>114.18</v>
      </c>
      <c r="H287" s="20">
        <v>114.3</v>
      </c>
      <c r="I287" s="12">
        <v>108.91</v>
      </c>
      <c r="J287" s="12">
        <v>111.77</v>
      </c>
      <c r="K287" s="12">
        <v>111.36</v>
      </c>
      <c r="L287" s="14">
        <v>113.42</v>
      </c>
      <c r="M287" s="14">
        <v>121.84</v>
      </c>
      <c r="N287" s="26">
        <f t="shared" si="27"/>
        <v>113.75999999999999</v>
      </c>
    </row>
    <row r="288" spans="1:18" ht="15.75">
      <c r="A288" s="9">
        <v>2011</v>
      </c>
      <c r="B288" s="14">
        <v>137.45</v>
      </c>
      <c r="C288" s="14">
        <v>138.34</v>
      </c>
      <c r="D288" s="14">
        <v>142.24</v>
      </c>
      <c r="E288" s="14">
        <v>144.91</v>
      </c>
      <c r="F288" s="14">
        <v>139.74</v>
      </c>
      <c r="G288" s="12">
        <v>130.63</v>
      </c>
      <c r="H288" s="20">
        <v>124.25</v>
      </c>
      <c r="I288" s="12">
        <v>129.14</v>
      </c>
      <c r="J288" s="12">
        <v>130.28</v>
      </c>
      <c r="K288" s="12">
        <v>137.01</v>
      </c>
      <c r="L288" s="14">
        <v>142.95</v>
      </c>
      <c r="M288" s="14">
        <v>130.76</v>
      </c>
      <c r="N288" s="26">
        <f t="shared" si="27"/>
        <v>135.64166666666665</v>
      </c>
      <c r="O288" s="14"/>
      <c r="P288" s="14"/>
      <c r="Q288" s="14"/>
      <c r="R288" s="14"/>
    </row>
    <row r="289" spans="14:15" ht="15.75">
      <c r="N289" s="2"/>
      <c r="O289" s="24"/>
    </row>
    <row r="290" spans="1:15" ht="15.75">
      <c r="A290" s="15" t="s">
        <v>36</v>
      </c>
      <c r="B290" s="1">
        <f>AVERAGE(B260:B288)</f>
        <v>86.59535919540228</v>
      </c>
      <c r="C290" s="1">
        <f>AVERAGE(C260:C288)</f>
        <v>88.64883620689656</v>
      </c>
      <c r="D290" s="1">
        <f aca="true" t="shared" si="28" ref="D290:M290">AVERAGE(D260:D288)</f>
        <v>89.87212931034483</v>
      </c>
      <c r="E290" s="1">
        <f t="shared" si="28"/>
        <v>90.15091954022988</v>
      </c>
      <c r="F290" s="1">
        <f t="shared" si="28"/>
        <v>89.55533620689657</v>
      </c>
      <c r="G290" s="1">
        <f t="shared" si="28"/>
        <v>89.31010057471264</v>
      </c>
      <c r="H290" s="1">
        <f t="shared" si="28"/>
        <v>85.63974358974359</v>
      </c>
      <c r="I290" s="1">
        <f t="shared" si="28"/>
        <v>85.36592261904762</v>
      </c>
      <c r="J290" s="1">
        <f t="shared" si="28"/>
        <v>85.70295977011496</v>
      </c>
      <c r="K290" s="1">
        <f t="shared" si="28"/>
        <v>84.55956034482759</v>
      </c>
      <c r="L290" s="1">
        <f t="shared" si="28"/>
        <v>84.63397413793103</v>
      </c>
      <c r="M290" s="1">
        <f t="shared" si="28"/>
        <v>85.67566091954023</v>
      </c>
      <c r="N290" s="2"/>
      <c r="O290" s="24"/>
    </row>
    <row r="291" spans="1:15" ht="15.75">
      <c r="A291" s="15" t="s">
        <v>37</v>
      </c>
      <c r="B291" s="1">
        <f>STDEV(B260:B288)</f>
        <v>20.575018030584676</v>
      </c>
      <c r="C291" s="1">
        <f aca="true" t="shared" si="29" ref="C291:M291">STDEV(C260:C288)</f>
        <v>20.817425773628077</v>
      </c>
      <c r="D291" s="1">
        <f t="shared" si="29"/>
        <v>21.157638817215215</v>
      </c>
      <c r="E291" s="1">
        <f t="shared" si="29"/>
        <v>22.07338421165405</v>
      </c>
      <c r="F291" s="1">
        <f t="shared" si="29"/>
        <v>22.224633818218628</v>
      </c>
      <c r="G291" s="1">
        <f t="shared" si="29"/>
        <v>21.41497737444764</v>
      </c>
      <c r="H291" s="1">
        <f t="shared" si="29"/>
        <v>21.947923392999122</v>
      </c>
      <c r="I291" s="1">
        <f t="shared" si="29"/>
        <v>21.590917318761594</v>
      </c>
      <c r="J291" s="1">
        <f t="shared" si="29"/>
        <v>21.32029571597158</v>
      </c>
      <c r="K291" s="1">
        <f t="shared" si="29"/>
        <v>20.926021047440535</v>
      </c>
      <c r="L291" s="1">
        <f t="shared" si="29"/>
        <v>20.866773010294324</v>
      </c>
      <c r="M291" s="1">
        <f t="shared" si="29"/>
        <v>20.68127257176079</v>
      </c>
      <c r="N291" s="2"/>
      <c r="O291" s="24"/>
    </row>
    <row r="292" spans="1:15" ht="15.75">
      <c r="A292" s="15" t="s">
        <v>38</v>
      </c>
      <c r="B292" s="1">
        <f>AVERAGE(B277:B288)</f>
        <v>104.16711805555555</v>
      </c>
      <c r="C292" s="1">
        <f aca="true" t="shared" si="30" ref="C292:M292">AVERAGE(C277:C288)</f>
        <v>106.81635416666667</v>
      </c>
      <c r="D292" s="1">
        <f t="shared" si="30"/>
        <v>108.42347916666667</v>
      </c>
      <c r="E292" s="1">
        <f t="shared" si="30"/>
        <v>109.72638888888889</v>
      </c>
      <c r="F292" s="1">
        <f t="shared" si="30"/>
        <v>109.55039583333333</v>
      </c>
      <c r="G292" s="1">
        <f t="shared" si="30"/>
        <v>108.9419097222222</v>
      </c>
      <c r="H292" s="1">
        <f t="shared" si="30"/>
        <v>104.68484848484849</v>
      </c>
      <c r="I292" s="1">
        <f t="shared" si="30"/>
        <v>106.21053030303032</v>
      </c>
      <c r="J292" s="1">
        <f t="shared" si="30"/>
        <v>104.85527777777777</v>
      </c>
      <c r="K292" s="1">
        <f t="shared" si="30"/>
        <v>102.23977083333334</v>
      </c>
      <c r="L292" s="1">
        <f t="shared" si="30"/>
        <v>101.44293750000001</v>
      </c>
      <c r="M292" s="1">
        <f t="shared" si="30"/>
        <v>102.75868055555554</v>
      </c>
      <c r="N292" s="2"/>
      <c r="O292" s="24"/>
    </row>
    <row r="293" spans="1:15" ht="15.75">
      <c r="A293" s="15" t="s">
        <v>39</v>
      </c>
      <c r="B293" s="1">
        <f>STDEV(B277:B288)</f>
        <v>16.496772296118117</v>
      </c>
      <c r="C293" s="1">
        <f aca="true" t="shared" si="31" ref="C293:M293">STDEV(C277:C288)</f>
        <v>16.521181165971228</v>
      </c>
      <c r="D293" s="1">
        <f t="shared" si="31"/>
        <v>16.211228180106566</v>
      </c>
      <c r="E293" s="1">
        <f t="shared" si="31"/>
        <v>16.758169342744907</v>
      </c>
      <c r="F293" s="1">
        <f t="shared" si="31"/>
        <v>16.42155367969819</v>
      </c>
      <c r="G293" s="1">
        <f t="shared" si="31"/>
        <v>14.639919320264847</v>
      </c>
      <c r="H293" s="1">
        <f t="shared" si="31"/>
        <v>16.185458107245996</v>
      </c>
      <c r="I293" s="1">
        <f t="shared" si="31"/>
        <v>15.942944888085732</v>
      </c>
      <c r="J293" s="1">
        <f t="shared" si="31"/>
        <v>15.268565928172448</v>
      </c>
      <c r="K293" s="1">
        <f t="shared" si="31"/>
        <v>16.64701266555136</v>
      </c>
      <c r="L293" s="1">
        <f t="shared" si="31"/>
        <v>18.30234732496602</v>
      </c>
      <c r="M293" s="1">
        <f t="shared" si="31"/>
        <v>17.764218062328407</v>
      </c>
      <c r="N293" s="2"/>
      <c r="O293" s="24"/>
    </row>
    <row r="294" spans="1:15" ht="15.7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4"/>
    </row>
    <row r="295" spans="1:14" ht="15.7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</row>
    <row r="296" spans="1:14" ht="15.7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</row>
    <row r="297" spans="1:14" ht="18.75">
      <c r="A297" s="2" t="s">
        <v>26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</row>
    <row r="298" spans="1:14" ht="16.5" thickBot="1">
      <c r="A298" s="5"/>
      <c r="B298" s="6" t="s">
        <v>0</v>
      </c>
      <c r="C298" s="6" t="s">
        <v>1</v>
      </c>
      <c r="D298" s="6" t="s">
        <v>2</v>
      </c>
      <c r="E298" s="6" t="s">
        <v>3</v>
      </c>
      <c r="F298" s="6" t="s">
        <v>4</v>
      </c>
      <c r="G298" s="6" t="s">
        <v>5</v>
      </c>
      <c r="H298" s="6" t="s">
        <v>6</v>
      </c>
      <c r="I298" s="6" t="s">
        <v>7</v>
      </c>
      <c r="J298" s="6" t="s">
        <v>8</v>
      </c>
      <c r="K298" s="6" t="s">
        <v>9</v>
      </c>
      <c r="L298" s="6" t="s">
        <v>10</v>
      </c>
      <c r="M298" s="6" t="s">
        <v>11</v>
      </c>
      <c r="N298" s="17" t="s">
        <v>13</v>
      </c>
    </row>
    <row r="299" spans="1:14" ht="16.5" thickTop="1">
      <c r="A299" s="8">
        <v>1983</v>
      </c>
      <c r="B299" s="12">
        <v>59.56</v>
      </c>
      <c r="C299" s="12">
        <v>62.31</v>
      </c>
      <c r="D299" s="12">
        <v>64.27</v>
      </c>
      <c r="E299" s="12">
        <v>63.19</v>
      </c>
      <c r="F299" s="12">
        <v>62.13</v>
      </c>
      <c r="G299" s="12">
        <v>60.55</v>
      </c>
      <c r="H299" s="12">
        <v>56.44</v>
      </c>
      <c r="I299" s="12">
        <v>53.05</v>
      </c>
      <c r="J299" s="12">
        <v>51.29</v>
      </c>
      <c r="K299" s="12">
        <v>51.5</v>
      </c>
      <c r="L299" s="12">
        <v>53.01</v>
      </c>
      <c r="M299" s="12">
        <v>57.42</v>
      </c>
      <c r="N299" s="25">
        <f aca="true" t="shared" si="32" ref="N299:N327">AVERAGE(B299:M299)</f>
        <v>57.893333333333324</v>
      </c>
    </row>
    <row r="300" spans="1:14" ht="15.75">
      <c r="A300" s="9">
        <v>1984</v>
      </c>
      <c r="B300" s="12">
        <v>59.34</v>
      </c>
      <c r="C300" s="12">
        <v>60.69</v>
      </c>
      <c r="D300" s="12">
        <v>60.38</v>
      </c>
      <c r="E300" s="12">
        <v>58.69</v>
      </c>
      <c r="F300" s="12">
        <v>57.7</v>
      </c>
      <c r="G300" s="12">
        <v>58.81</v>
      </c>
      <c r="H300" s="12">
        <v>58.75</v>
      </c>
      <c r="I300" s="12">
        <v>59.75</v>
      </c>
      <c r="J300" s="12">
        <v>57.27</v>
      </c>
      <c r="K300" s="12">
        <v>56</v>
      </c>
      <c r="L300" s="12">
        <v>56.44</v>
      </c>
      <c r="M300" s="12">
        <v>59.3</v>
      </c>
      <c r="N300" s="26">
        <f t="shared" si="32"/>
        <v>58.59333333333333</v>
      </c>
    </row>
    <row r="301" spans="1:14" ht="15.75">
      <c r="A301" s="9">
        <v>1985</v>
      </c>
      <c r="B301" s="12">
        <v>61.65</v>
      </c>
      <c r="C301" s="12">
        <v>62.62</v>
      </c>
      <c r="D301" s="12">
        <v>61.69</v>
      </c>
      <c r="E301" s="12">
        <v>61.69</v>
      </c>
      <c r="F301" s="12">
        <v>61.25</v>
      </c>
      <c r="G301" s="12">
        <v>59.38</v>
      </c>
      <c r="H301" s="12">
        <v>55.6</v>
      </c>
      <c r="I301" s="12">
        <v>57.06</v>
      </c>
      <c r="J301" s="12">
        <v>53.5</v>
      </c>
      <c r="K301" s="12">
        <v>55.26</v>
      </c>
      <c r="L301" s="12">
        <v>55.13</v>
      </c>
      <c r="M301" s="12">
        <v>54.47</v>
      </c>
      <c r="N301" s="26">
        <f t="shared" si="32"/>
        <v>58.275000000000006</v>
      </c>
    </row>
    <row r="302" spans="1:14" ht="15.75">
      <c r="A302" s="9">
        <v>1986</v>
      </c>
      <c r="B302" s="12">
        <v>55.23</v>
      </c>
      <c r="C302" s="12">
        <v>56.95</v>
      </c>
      <c r="D302" s="12">
        <v>56.43</v>
      </c>
      <c r="E302" s="12">
        <v>53.15</v>
      </c>
      <c r="F302" s="12">
        <v>54.88</v>
      </c>
      <c r="G302" s="12">
        <v>54.77</v>
      </c>
      <c r="H302" s="12">
        <v>54.39</v>
      </c>
      <c r="I302" s="12">
        <v>57.35</v>
      </c>
      <c r="J302" s="12">
        <v>57.81</v>
      </c>
      <c r="K302" s="12">
        <v>56.22</v>
      </c>
      <c r="L302" s="12">
        <v>56.29</v>
      </c>
      <c r="M302" s="12">
        <v>56.71</v>
      </c>
      <c r="N302" s="26">
        <f t="shared" si="32"/>
        <v>55.848333333333336</v>
      </c>
    </row>
    <row r="303" spans="1:14" ht="15.75">
      <c r="A303" s="9">
        <v>1987</v>
      </c>
      <c r="B303" s="12">
        <v>61.83</v>
      </c>
      <c r="C303" s="12">
        <v>65.49</v>
      </c>
      <c r="D303" s="12">
        <v>65.92</v>
      </c>
      <c r="E303" s="12">
        <v>66.6</v>
      </c>
      <c r="F303" s="12">
        <v>67.27</v>
      </c>
      <c r="G303" s="12">
        <v>67.36</v>
      </c>
      <c r="H303" s="12">
        <v>67.69</v>
      </c>
      <c r="I303" s="12">
        <v>69.89</v>
      </c>
      <c r="J303" s="12">
        <v>72.42</v>
      </c>
      <c r="K303" s="12">
        <v>71.11</v>
      </c>
      <c r="L303" s="12">
        <v>71.42</v>
      </c>
      <c r="M303" s="12">
        <v>72.58</v>
      </c>
      <c r="N303" s="26">
        <f t="shared" si="32"/>
        <v>68.29833333333333</v>
      </c>
    </row>
    <row r="304" spans="1:14" ht="15.75">
      <c r="A304" s="9">
        <v>1988</v>
      </c>
      <c r="B304" s="12">
        <v>76.84</v>
      </c>
      <c r="C304" s="12">
        <v>77.93</v>
      </c>
      <c r="D304" s="12">
        <v>77</v>
      </c>
      <c r="E304" s="12">
        <v>76.43</v>
      </c>
      <c r="F304" s="12">
        <v>76.83</v>
      </c>
      <c r="G304" s="12">
        <v>76.27</v>
      </c>
      <c r="H304" s="12">
        <v>70.73</v>
      </c>
      <c r="I304" s="12">
        <v>75.96</v>
      </c>
      <c r="J304" s="12">
        <v>76.6</v>
      </c>
      <c r="K304" s="12">
        <v>78.52</v>
      </c>
      <c r="L304" s="12">
        <v>78.43</v>
      </c>
      <c r="M304" s="12">
        <v>78.32</v>
      </c>
      <c r="N304" s="26">
        <f t="shared" si="32"/>
        <v>76.65499999999999</v>
      </c>
    </row>
    <row r="305" spans="1:14" ht="15.75">
      <c r="A305" s="9">
        <v>1989</v>
      </c>
      <c r="B305" s="12">
        <v>79.87</v>
      </c>
      <c r="C305" s="12">
        <v>77.74</v>
      </c>
      <c r="D305" s="12">
        <v>76.79</v>
      </c>
      <c r="E305" s="12">
        <v>74.79</v>
      </c>
      <c r="F305" s="12">
        <v>75.5</v>
      </c>
      <c r="G305" s="12">
        <v>78.35</v>
      </c>
      <c r="H305" s="12">
        <v>79.11</v>
      </c>
      <c r="I305" s="12">
        <v>80.4</v>
      </c>
      <c r="J305" s="12">
        <v>77.44</v>
      </c>
      <c r="K305" s="12">
        <v>77.98</v>
      </c>
      <c r="L305" s="12">
        <v>78.67</v>
      </c>
      <c r="M305" s="12">
        <v>80.28</v>
      </c>
      <c r="N305" s="26">
        <f t="shared" si="32"/>
        <v>78.07666666666667</v>
      </c>
    </row>
    <row r="306" spans="1:14" ht="15.75">
      <c r="A306" s="9">
        <v>1990</v>
      </c>
      <c r="B306" s="12">
        <v>80.63</v>
      </c>
      <c r="C306" s="12">
        <v>78.56</v>
      </c>
      <c r="D306" s="12">
        <v>79.76</v>
      </c>
      <c r="E306" s="12">
        <v>80.76</v>
      </c>
      <c r="F306" s="12">
        <v>82.51</v>
      </c>
      <c r="G306" s="12">
        <v>84.11</v>
      </c>
      <c r="H306" s="12">
        <v>84.69</v>
      </c>
      <c r="I306" s="12">
        <v>84.12</v>
      </c>
      <c r="J306" s="12">
        <v>83.72</v>
      </c>
      <c r="K306" s="12">
        <v>83.52</v>
      </c>
      <c r="L306" s="12">
        <v>85.04</v>
      </c>
      <c r="M306" s="12">
        <v>87.34</v>
      </c>
      <c r="N306" s="26">
        <f t="shared" si="32"/>
        <v>82.89666666666666</v>
      </c>
    </row>
    <row r="307" spans="1:14" ht="15.75">
      <c r="A307" s="9">
        <v>1991</v>
      </c>
      <c r="B307" s="12">
        <v>86.41</v>
      </c>
      <c r="C307" s="12">
        <v>89.65</v>
      </c>
      <c r="D307" s="12">
        <v>91.05</v>
      </c>
      <c r="E307" s="12">
        <v>91.06</v>
      </c>
      <c r="F307" s="12">
        <v>92.73</v>
      </c>
      <c r="G307" s="12">
        <v>90.54</v>
      </c>
      <c r="H307" s="12">
        <v>86.22</v>
      </c>
      <c r="I307" s="12">
        <v>81.64</v>
      </c>
      <c r="J307" s="12">
        <v>82.53</v>
      </c>
      <c r="K307" s="12">
        <v>81.97</v>
      </c>
      <c r="L307" s="12">
        <v>83.17</v>
      </c>
      <c r="M307" s="12">
        <v>78.48</v>
      </c>
      <c r="N307" s="26">
        <f t="shared" si="32"/>
        <v>86.28750000000001</v>
      </c>
    </row>
    <row r="308" spans="1:14" ht="15.75">
      <c r="A308" s="9">
        <v>1992</v>
      </c>
      <c r="B308" s="12">
        <v>78.7</v>
      </c>
      <c r="C308" s="12">
        <v>81.95</v>
      </c>
      <c r="D308" s="12">
        <v>82.78</v>
      </c>
      <c r="E308" s="12">
        <v>78.67</v>
      </c>
      <c r="F308" s="12">
        <v>78.87</v>
      </c>
      <c r="G308" s="12">
        <v>79.75</v>
      </c>
      <c r="H308" s="12">
        <v>79.25</v>
      </c>
      <c r="I308" s="12">
        <v>80.7</v>
      </c>
      <c r="J308" s="12">
        <v>81.53</v>
      </c>
      <c r="K308" s="12">
        <v>80.28</v>
      </c>
      <c r="L308" s="12">
        <v>80.61</v>
      </c>
      <c r="M308" s="12">
        <v>82.38</v>
      </c>
      <c r="N308" s="26">
        <f t="shared" si="32"/>
        <v>80.45583333333333</v>
      </c>
    </row>
    <row r="309" spans="1:14" ht="15.75">
      <c r="A309" s="9">
        <v>1993</v>
      </c>
      <c r="B309" s="12">
        <v>86.37</v>
      </c>
      <c r="C309" s="12">
        <v>83.34</v>
      </c>
      <c r="D309" s="12">
        <v>86.85</v>
      </c>
      <c r="E309" s="12">
        <v>84.52</v>
      </c>
      <c r="F309" s="12">
        <v>88.04</v>
      </c>
      <c r="G309" s="12">
        <v>87</v>
      </c>
      <c r="H309" s="12">
        <v>88.22</v>
      </c>
      <c r="I309" s="12">
        <v>85.67</v>
      </c>
      <c r="J309" s="12">
        <v>86.01</v>
      </c>
      <c r="K309" s="12">
        <v>82.09</v>
      </c>
      <c r="L309" s="12">
        <v>81.36</v>
      </c>
      <c r="M309" s="12">
        <v>80.59</v>
      </c>
      <c r="N309" s="26">
        <f t="shared" si="32"/>
        <v>85.00500000000001</v>
      </c>
    </row>
    <row r="310" spans="1:14" ht="15.75">
      <c r="A310" s="9">
        <v>1994</v>
      </c>
      <c r="B310" s="12">
        <v>82.17</v>
      </c>
      <c r="C310" s="12">
        <v>80.47</v>
      </c>
      <c r="D310" s="12">
        <v>83.94</v>
      </c>
      <c r="E310" s="12">
        <v>82.63</v>
      </c>
      <c r="F310" s="12">
        <v>78.44</v>
      </c>
      <c r="G310" s="12">
        <v>75.39</v>
      </c>
      <c r="H310" s="12">
        <v>73.96</v>
      </c>
      <c r="I310" s="12">
        <v>74.69</v>
      </c>
      <c r="J310" s="12">
        <v>70.94</v>
      </c>
      <c r="K310" s="12">
        <v>68.26</v>
      </c>
      <c r="L310" s="12">
        <v>69.87</v>
      </c>
      <c r="M310" s="12">
        <v>70.06</v>
      </c>
      <c r="N310" s="26">
        <f t="shared" si="32"/>
        <v>75.90166666666669</v>
      </c>
    </row>
    <row r="311" spans="1:14" ht="15.75">
      <c r="A311" s="9">
        <v>1995</v>
      </c>
      <c r="B311" s="12">
        <v>72.64</v>
      </c>
      <c r="C311" s="12">
        <v>70.86</v>
      </c>
      <c r="D311" s="12">
        <v>67.6</v>
      </c>
      <c r="E311" s="12">
        <v>67.22</v>
      </c>
      <c r="F311" s="12">
        <v>66.22</v>
      </c>
      <c r="G311" s="12">
        <v>66.15</v>
      </c>
      <c r="H311" s="12">
        <v>60.05</v>
      </c>
      <c r="I311" s="12">
        <v>61.3</v>
      </c>
      <c r="J311" s="12">
        <v>63.3</v>
      </c>
      <c r="K311" s="12">
        <v>60.52</v>
      </c>
      <c r="L311" s="12">
        <v>58.18</v>
      </c>
      <c r="M311" s="12">
        <v>59.1</v>
      </c>
      <c r="N311" s="26">
        <f t="shared" si="32"/>
        <v>64.42833333333333</v>
      </c>
    </row>
    <row r="312" spans="1:15" ht="15.75">
      <c r="A312" s="9">
        <v>1996</v>
      </c>
      <c r="B312" s="12">
        <v>53.72</v>
      </c>
      <c r="C312" s="12">
        <v>53.6</v>
      </c>
      <c r="D312" s="12">
        <v>53.11</v>
      </c>
      <c r="E312" s="12">
        <v>52.62</v>
      </c>
      <c r="F312" s="12">
        <v>52.69</v>
      </c>
      <c r="G312" s="12">
        <v>54.71</v>
      </c>
      <c r="H312" s="12">
        <v>57.2</v>
      </c>
      <c r="I312" s="12">
        <v>57.98</v>
      </c>
      <c r="J312" s="12">
        <v>57.49</v>
      </c>
      <c r="K312" s="12">
        <v>58.21</v>
      </c>
      <c r="L312" s="12">
        <v>57.12</v>
      </c>
      <c r="M312" s="12">
        <v>56.97</v>
      </c>
      <c r="N312" s="26">
        <f t="shared" si="32"/>
        <v>55.451666666666675</v>
      </c>
      <c r="O312" s="24"/>
    </row>
    <row r="313" spans="1:16" ht="15.75">
      <c r="A313" s="9">
        <v>1997</v>
      </c>
      <c r="B313" s="12">
        <v>63.96</v>
      </c>
      <c r="C313" s="12">
        <v>67.56</v>
      </c>
      <c r="D313" s="12">
        <v>72.03</v>
      </c>
      <c r="E313" s="12">
        <v>75.27</v>
      </c>
      <c r="F313" s="12">
        <v>79.62</v>
      </c>
      <c r="G313" s="12">
        <v>78.45</v>
      </c>
      <c r="H313" s="12">
        <v>74.75</v>
      </c>
      <c r="I313" s="12">
        <v>77.29</v>
      </c>
      <c r="J313" s="12">
        <v>74.78</v>
      </c>
      <c r="K313" s="12">
        <v>75.85</v>
      </c>
      <c r="L313" s="12">
        <v>73.94</v>
      </c>
      <c r="M313" s="12">
        <v>74.4</v>
      </c>
      <c r="N313" s="26">
        <f t="shared" si="32"/>
        <v>73.99166666666666</v>
      </c>
      <c r="O313" s="24"/>
      <c r="P313" s="24"/>
    </row>
    <row r="314" spans="1:16" ht="15.75">
      <c r="A314" s="9">
        <v>1998</v>
      </c>
      <c r="B314" s="12">
        <v>75.16</v>
      </c>
      <c r="C314" s="12">
        <v>75.8</v>
      </c>
      <c r="D314" s="12">
        <v>77.52</v>
      </c>
      <c r="E314" s="12">
        <v>80.42</v>
      </c>
      <c r="F314" s="12">
        <v>74.07</v>
      </c>
      <c r="G314" s="12">
        <v>73.38</v>
      </c>
      <c r="H314" s="12">
        <v>71.51</v>
      </c>
      <c r="I314" s="12">
        <v>65.05</v>
      </c>
      <c r="J314" s="12">
        <v>65.15</v>
      </c>
      <c r="K314" s="12">
        <v>65.67</v>
      </c>
      <c r="L314" s="12">
        <v>66.78</v>
      </c>
      <c r="M314" s="12">
        <v>66.87</v>
      </c>
      <c r="N314" s="26">
        <f t="shared" si="32"/>
        <v>71.44833333333332</v>
      </c>
      <c r="O314" s="24"/>
      <c r="P314" s="24"/>
    </row>
    <row r="315" spans="1:16" ht="15.75">
      <c r="A315" s="9">
        <v>1999</v>
      </c>
      <c r="B315" s="12">
        <v>70.7</v>
      </c>
      <c r="C315" s="12">
        <v>74.15</v>
      </c>
      <c r="D315" s="12">
        <v>73.9</v>
      </c>
      <c r="E315" s="12">
        <v>73.01</v>
      </c>
      <c r="F315" s="12">
        <v>73.86</v>
      </c>
      <c r="G315" s="12">
        <v>74.14</v>
      </c>
      <c r="H315" s="12">
        <v>74.84</v>
      </c>
      <c r="I315" s="12">
        <v>76.8</v>
      </c>
      <c r="J315" s="12">
        <v>75.265</v>
      </c>
      <c r="K315" s="12">
        <v>81.18</v>
      </c>
      <c r="L315" s="12">
        <v>81.25</v>
      </c>
      <c r="M315" s="12">
        <v>83.28</v>
      </c>
      <c r="N315" s="26">
        <f t="shared" si="32"/>
        <v>76.03125</v>
      </c>
      <c r="O315" s="24"/>
      <c r="P315" s="24"/>
    </row>
    <row r="316" spans="1:16" ht="15.75">
      <c r="A316" s="9">
        <v>2000</v>
      </c>
      <c r="B316" s="12">
        <v>84.37125</v>
      </c>
      <c r="C316" s="12">
        <v>84.785</v>
      </c>
      <c r="D316" s="12">
        <v>86.145</v>
      </c>
      <c r="E316" s="12">
        <v>88.255</v>
      </c>
      <c r="F316" s="12">
        <v>85.11599999999999</v>
      </c>
      <c r="G316" s="12">
        <v>87.225</v>
      </c>
      <c r="H316" s="12">
        <v>84.08833333333334</v>
      </c>
      <c r="I316" s="12">
        <v>82.0525</v>
      </c>
      <c r="J316" s="12">
        <v>84.58083333333335</v>
      </c>
      <c r="K316" s="12">
        <v>85.39083333333333</v>
      </c>
      <c r="L316" s="12">
        <v>84.65199999999999</v>
      </c>
      <c r="M316" s="12">
        <v>85.53</v>
      </c>
      <c r="N316" s="26">
        <f t="shared" si="32"/>
        <v>85.18264583333332</v>
      </c>
      <c r="O316" s="24"/>
      <c r="P316" s="24"/>
    </row>
    <row r="317" spans="1:15" ht="15.75">
      <c r="A317" s="9">
        <v>2001</v>
      </c>
      <c r="B317" s="12">
        <v>85.197</v>
      </c>
      <c r="C317" s="12">
        <v>85.47625</v>
      </c>
      <c r="D317" s="12">
        <v>86.5325</v>
      </c>
      <c r="E317" s="12">
        <v>88.10125</v>
      </c>
      <c r="F317" s="12">
        <v>90.113</v>
      </c>
      <c r="G317" s="12">
        <v>98.4475</v>
      </c>
      <c r="H317" s="12">
        <v>86.175</v>
      </c>
      <c r="I317" s="12">
        <v>91.195</v>
      </c>
      <c r="J317" s="12">
        <v>88.435</v>
      </c>
      <c r="K317" s="12">
        <v>85.689</v>
      </c>
      <c r="L317" s="12">
        <v>79.87375</v>
      </c>
      <c r="M317" s="12">
        <v>78.68</v>
      </c>
      <c r="N317" s="26">
        <f t="shared" si="32"/>
        <v>86.99293749999998</v>
      </c>
      <c r="O317" s="24"/>
    </row>
    <row r="318" spans="1:15" ht="15.75">
      <c r="A318" s="9">
        <v>2002</v>
      </c>
      <c r="B318" s="12">
        <v>80.453</v>
      </c>
      <c r="C318" s="12">
        <v>82.355</v>
      </c>
      <c r="D318" s="12">
        <v>79.54</v>
      </c>
      <c r="E318" s="12">
        <v>82.385</v>
      </c>
      <c r="F318" s="12">
        <v>79.795</v>
      </c>
      <c r="G318" s="12">
        <v>77.2175</v>
      </c>
      <c r="H318" s="12">
        <v>76.3775</v>
      </c>
      <c r="I318" s="12">
        <v>74.3725</v>
      </c>
      <c r="J318" s="12">
        <v>77.84666666666668</v>
      </c>
      <c r="K318" s="12">
        <v>76.465</v>
      </c>
      <c r="L318" s="12">
        <v>76.87375</v>
      </c>
      <c r="M318" s="12">
        <v>79.28666666666666</v>
      </c>
      <c r="N318" s="26">
        <f t="shared" si="32"/>
        <v>78.58063194444445</v>
      </c>
      <c r="O318" s="24"/>
    </row>
    <row r="319" spans="1:15" ht="15.75">
      <c r="A319" s="9">
        <v>2003</v>
      </c>
      <c r="B319" s="12">
        <v>78.779</v>
      </c>
      <c r="C319" s="12">
        <v>77.68375</v>
      </c>
      <c r="D319" s="12">
        <v>77.42375</v>
      </c>
      <c r="E319" s="12">
        <v>84.762</v>
      </c>
      <c r="F319" s="12">
        <v>87.2175</v>
      </c>
      <c r="G319" s="12">
        <v>86.25</v>
      </c>
      <c r="H319" s="12">
        <v>87.03125</v>
      </c>
      <c r="I319" s="12">
        <v>91.64166666666667</v>
      </c>
      <c r="J319" s="12">
        <v>95.78875</v>
      </c>
      <c r="K319" s="12">
        <v>97.96600000000001</v>
      </c>
      <c r="L319" s="12">
        <v>94.81</v>
      </c>
      <c r="M319" s="12">
        <v>95.62</v>
      </c>
      <c r="N319" s="26">
        <f t="shared" si="32"/>
        <v>87.91447222222223</v>
      </c>
      <c r="O319" s="24"/>
    </row>
    <row r="320" spans="1:15" ht="15.75">
      <c r="A320" s="9">
        <v>2004</v>
      </c>
      <c r="B320" s="12">
        <v>92.6275</v>
      </c>
      <c r="C320" s="12">
        <v>89.89</v>
      </c>
      <c r="D320" s="12">
        <v>96.651</v>
      </c>
      <c r="E320" s="12">
        <v>95.7125</v>
      </c>
      <c r="F320" s="12">
        <v>103.97</v>
      </c>
      <c r="G320" s="12">
        <v>114.501</v>
      </c>
      <c r="H320" s="12">
        <v>116.7775</v>
      </c>
      <c r="I320" s="12">
        <v>116.58333333333333</v>
      </c>
      <c r="J320" s="12">
        <v>109.31375</v>
      </c>
      <c r="K320" s="12">
        <v>107.26</v>
      </c>
      <c r="L320" s="12">
        <v>99.18125</v>
      </c>
      <c r="M320" s="12">
        <v>99.935</v>
      </c>
      <c r="N320" s="26">
        <f t="shared" si="32"/>
        <v>103.53356944444447</v>
      </c>
      <c r="O320" s="24"/>
    </row>
    <row r="321" spans="1:15" ht="15.75">
      <c r="A321" s="9">
        <v>2005</v>
      </c>
      <c r="B321" s="12">
        <v>102.62125</v>
      </c>
      <c r="C321" s="12">
        <v>107.06875</v>
      </c>
      <c r="D321" s="12">
        <v>108.297</v>
      </c>
      <c r="E321" s="12">
        <v>117.33375</v>
      </c>
      <c r="F321" s="12">
        <v>123.88625</v>
      </c>
      <c r="G321" s="12">
        <v>116.18</v>
      </c>
      <c r="H321" s="12">
        <v>112.5</v>
      </c>
      <c r="I321" s="12">
        <v>113.5</v>
      </c>
      <c r="J321" s="12">
        <v>110.25</v>
      </c>
      <c r="K321" s="12">
        <v>112.65625</v>
      </c>
      <c r="L321" s="12">
        <v>113.008</v>
      </c>
      <c r="M321" s="12">
        <v>114.9825</v>
      </c>
      <c r="N321" s="26">
        <f t="shared" si="32"/>
        <v>112.6903125</v>
      </c>
      <c r="O321" s="24"/>
    </row>
    <row r="322" spans="1:15" ht="15.75">
      <c r="A322" s="9">
        <v>2006</v>
      </c>
      <c r="B322" s="12">
        <v>117.71125</v>
      </c>
      <c r="C322" s="12">
        <v>119.25</v>
      </c>
      <c r="D322" s="12">
        <v>115.41399999999999</v>
      </c>
      <c r="E322" s="12">
        <v>108.6675</v>
      </c>
      <c r="F322" s="12">
        <v>106.826</v>
      </c>
      <c r="G322" s="12">
        <v>111.875</v>
      </c>
      <c r="H322" s="12">
        <v>103</v>
      </c>
      <c r="I322" s="12">
        <v>107.04</v>
      </c>
      <c r="J322" s="12">
        <v>113.63833333333334</v>
      </c>
      <c r="K322" s="12">
        <v>100.08625</v>
      </c>
      <c r="L322" s="12">
        <v>90.00899999999999</v>
      </c>
      <c r="M322" s="12">
        <v>88.705</v>
      </c>
      <c r="N322" s="26">
        <f t="shared" si="32"/>
        <v>106.85186111111109</v>
      </c>
      <c r="O322" s="24"/>
    </row>
    <row r="323" spans="1:15" ht="15.75">
      <c r="A323" s="9">
        <v>2007</v>
      </c>
      <c r="B323" s="12">
        <v>90.8</v>
      </c>
      <c r="C323" s="12">
        <v>95.59</v>
      </c>
      <c r="D323" s="12">
        <v>99.63</v>
      </c>
      <c r="E323" s="12">
        <v>103.99</v>
      </c>
      <c r="F323" s="12">
        <v>107.73</v>
      </c>
      <c r="G323" s="12">
        <v>102.9</v>
      </c>
      <c r="H323" s="12">
        <v>101.25</v>
      </c>
      <c r="I323" s="12">
        <v>108.07</v>
      </c>
      <c r="J323" s="12">
        <v>111.39</v>
      </c>
      <c r="K323" s="12">
        <v>102.53</v>
      </c>
      <c r="L323" s="12">
        <v>99.73</v>
      </c>
      <c r="M323" s="12">
        <v>95.33</v>
      </c>
      <c r="N323" s="26">
        <f t="shared" si="32"/>
        <v>101.57833333333332</v>
      </c>
      <c r="O323" s="24"/>
    </row>
    <row r="324" spans="1:15" ht="15.75">
      <c r="A324" s="9">
        <v>2008</v>
      </c>
      <c r="B324" s="12">
        <v>94.11</v>
      </c>
      <c r="C324" s="12">
        <v>102.55</v>
      </c>
      <c r="D324" s="12">
        <v>103.54</v>
      </c>
      <c r="E324" s="12">
        <v>102.77</v>
      </c>
      <c r="F324" s="12">
        <v>106.36</v>
      </c>
      <c r="G324" s="12">
        <v>106.88</v>
      </c>
      <c r="H324" s="12">
        <v>104.44</v>
      </c>
      <c r="I324" s="12">
        <v>103.41</v>
      </c>
      <c r="J324" s="12">
        <v>100.55</v>
      </c>
      <c r="K324" s="12">
        <v>85.86</v>
      </c>
      <c r="L324" s="12">
        <v>84.21</v>
      </c>
      <c r="M324" s="12">
        <v>81.02</v>
      </c>
      <c r="N324" s="26">
        <f t="shared" si="32"/>
        <v>97.97500000000001</v>
      </c>
      <c r="O324" s="24"/>
    </row>
    <row r="325" spans="1:15" ht="15.75">
      <c r="A325" s="9">
        <v>2009</v>
      </c>
      <c r="B325" s="12">
        <v>87.83</v>
      </c>
      <c r="C325" s="12">
        <v>91.63</v>
      </c>
      <c r="D325" s="12">
        <v>93.09</v>
      </c>
      <c r="E325" s="12">
        <v>100.24</v>
      </c>
      <c r="F325" s="12">
        <v>100.43</v>
      </c>
      <c r="G325" s="12">
        <v>97.39</v>
      </c>
      <c r="H325" s="12">
        <v>103.5</v>
      </c>
      <c r="I325" s="12">
        <v>94.69</v>
      </c>
      <c r="J325" s="12">
        <v>91.02</v>
      </c>
      <c r="K325" s="12">
        <v>85.8</v>
      </c>
      <c r="L325" s="12">
        <v>84.76</v>
      </c>
      <c r="M325" s="12">
        <v>85.85</v>
      </c>
      <c r="N325" s="26">
        <f t="shared" si="32"/>
        <v>93.01916666666665</v>
      </c>
      <c r="O325" s="24"/>
    </row>
    <row r="326" spans="1:14" ht="15.75">
      <c r="A326" s="9">
        <v>2010</v>
      </c>
      <c r="B326" s="12">
        <v>92.11</v>
      </c>
      <c r="C326" s="12">
        <v>99.89</v>
      </c>
      <c r="D326" s="12">
        <v>107.52</v>
      </c>
      <c r="E326" s="12">
        <v>113.65</v>
      </c>
      <c r="F326" s="12">
        <v>114.9</v>
      </c>
      <c r="G326" s="12">
        <v>113.48</v>
      </c>
      <c r="H326" s="12">
        <v>109.16</v>
      </c>
      <c r="I326" s="12">
        <v>109.29</v>
      </c>
      <c r="J326" s="12">
        <v>106.94</v>
      </c>
      <c r="K326" s="12">
        <v>103.83</v>
      </c>
      <c r="L326" s="14">
        <v>106.54</v>
      </c>
      <c r="M326" s="14">
        <v>112.59</v>
      </c>
      <c r="N326" s="26">
        <f t="shared" si="32"/>
        <v>107.49166666666663</v>
      </c>
    </row>
    <row r="327" spans="1:18" ht="15.75">
      <c r="A327" s="9">
        <v>2011</v>
      </c>
      <c r="B327" s="14">
        <v>123.29</v>
      </c>
      <c r="C327" s="14">
        <v>125.63</v>
      </c>
      <c r="D327" s="14">
        <v>132.65</v>
      </c>
      <c r="E327" s="14">
        <v>136.3</v>
      </c>
      <c r="F327" s="14">
        <v>134.92</v>
      </c>
      <c r="G327" s="12">
        <v>129</v>
      </c>
      <c r="H327" s="12">
        <v>120.86</v>
      </c>
      <c r="I327" s="12">
        <v>125.35</v>
      </c>
      <c r="J327" s="12">
        <v>121.8</v>
      </c>
      <c r="K327" s="12">
        <v>129.97</v>
      </c>
      <c r="L327" s="14">
        <v>132.6</v>
      </c>
      <c r="M327" s="14">
        <v>140.43</v>
      </c>
      <c r="N327" s="26">
        <f t="shared" si="32"/>
        <v>129.4</v>
      </c>
      <c r="O327" s="14"/>
      <c r="P327" s="14"/>
      <c r="Q327" s="14"/>
      <c r="R327" s="14"/>
    </row>
    <row r="328" spans="14:15" ht="15.75">
      <c r="N328" s="2"/>
      <c r="O328" s="24"/>
    </row>
    <row r="329" spans="1:15" ht="15.75">
      <c r="A329" s="15" t="s">
        <v>36</v>
      </c>
      <c r="B329" s="1">
        <f>AVERAGE(B299:B327)</f>
        <v>80.50621551724137</v>
      </c>
      <c r="C329" s="1">
        <f>AVERAGE(C299:C327)</f>
        <v>82.11961206896552</v>
      </c>
      <c r="D329" s="1">
        <f aca="true" t="shared" si="33" ref="D329:M329">AVERAGE(D299:D327)</f>
        <v>83.36045689655172</v>
      </c>
      <c r="E329" s="1">
        <f t="shared" si="33"/>
        <v>84.23748275862071</v>
      </c>
      <c r="F329" s="1">
        <f t="shared" si="33"/>
        <v>84.96116379310345</v>
      </c>
      <c r="G329" s="1">
        <f t="shared" si="33"/>
        <v>84.84331034482757</v>
      </c>
      <c r="H329" s="1">
        <f t="shared" si="33"/>
        <v>82.70895114942529</v>
      </c>
      <c r="I329" s="1">
        <f t="shared" si="33"/>
        <v>83.30672413793101</v>
      </c>
      <c r="J329" s="1">
        <f t="shared" si="33"/>
        <v>82.71028735632186</v>
      </c>
      <c r="K329" s="1">
        <f t="shared" si="33"/>
        <v>81.2980459770115</v>
      </c>
      <c r="L329" s="1">
        <f t="shared" si="33"/>
        <v>80.44681896551724</v>
      </c>
      <c r="M329" s="1">
        <f t="shared" si="33"/>
        <v>81.25893678160918</v>
      </c>
      <c r="N329" s="2"/>
      <c r="O329" s="24"/>
    </row>
    <row r="330" spans="1:15" ht="15.75">
      <c r="A330" s="15" t="s">
        <v>37</v>
      </c>
      <c r="B330" s="1">
        <f>STDEV(B299:B327)</f>
        <v>16.761918573692252</v>
      </c>
      <c r="C330" s="1">
        <f aca="true" t="shared" si="34" ref="C330:M330">STDEV(C299:C327)</f>
        <v>17.429160192377225</v>
      </c>
      <c r="D330" s="1">
        <f t="shared" si="34"/>
        <v>18.563490959848558</v>
      </c>
      <c r="E330" s="1">
        <f t="shared" si="34"/>
        <v>19.87310476441382</v>
      </c>
      <c r="F330" s="1">
        <f t="shared" si="34"/>
        <v>20.735920638243094</v>
      </c>
      <c r="G330" s="1">
        <f t="shared" si="34"/>
        <v>20.28490810897439</v>
      </c>
      <c r="H330" s="1">
        <f t="shared" si="34"/>
        <v>19.520076487278512</v>
      </c>
      <c r="I330" s="1">
        <f t="shared" si="34"/>
        <v>19.8998815564034</v>
      </c>
      <c r="J330" s="1">
        <f t="shared" si="34"/>
        <v>19.683843442275446</v>
      </c>
      <c r="K330" s="1">
        <f t="shared" si="34"/>
        <v>18.982299096562596</v>
      </c>
      <c r="L330" s="1">
        <f t="shared" si="34"/>
        <v>18.514865465964192</v>
      </c>
      <c r="M330" s="1">
        <f t="shared" si="34"/>
        <v>19.314310079679284</v>
      </c>
      <c r="N330" s="2"/>
      <c r="O330" s="24"/>
    </row>
    <row r="331" spans="1:15" ht="15.75">
      <c r="A331" s="15" t="s">
        <v>38</v>
      </c>
      <c r="B331" s="1">
        <f>AVERAGE(B316:B327)</f>
        <v>94.15835416666668</v>
      </c>
      <c r="C331" s="1">
        <f aca="true" t="shared" si="35" ref="C331:M331">AVERAGE(C316:C327)</f>
        <v>96.81656249999999</v>
      </c>
      <c r="D331" s="1">
        <f t="shared" si="35"/>
        <v>98.8694375</v>
      </c>
      <c r="E331" s="1">
        <f t="shared" si="35"/>
        <v>101.84724999999999</v>
      </c>
      <c r="F331" s="1">
        <f t="shared" si="35"/>
        <v>103.43864583333335</v>
      </c>
      <c r="G331" s="1">
        <f t="shared" si="35"/>
        <v>103.44549999999998</v>
      </c>
      <c r="H331" s="1">
        <f t="shared" si="35"/>
        <v>100.42996527777778</v>
      </c>
      <c r="I331" s="1">
        <f t="shared" si="35"/>
        <v>101.43291666666664</v>
      </c>
      <c r="J331" s="1">
        <f t="shared" si="35"/>
        <v>100.96277777777777</v>
      </c>
      <c r="K331" s="1">
        <f t="shared" si="35"/>
        <v>97.79194444444444</v>
      </c>
      <c r="L331" s="1">
        <f t="shared" si="35"/>
        <v>95.52064583333333</v>
      </c>
      <c r="M331" s="1">
        <f t="shared" si="35"/>
        <v>96.49659722222223</v>
      </c>
      <c r="N331" s="2"/>
      <c r="O331" s="24"/>
    </row>
    <row r="332" spans="1:15" ht="15.75">
      <c r="A332" s="15" t="s">
        <v>39</v>
      </c>
      <c r="B332" s="1">
        <f>STDEV(B316:B327)</f>
        <v>13.926218103837838</v>
      </c>
      <c r="C332" s="1">
        <f aca="true" t="shared" si="36" ref="C332:M332">STDEV(C316:C327)</f>
        <v>14.788950460304102</v>
      </c>
      <c r="D332" s="1">
        <f t="shared" si="36"/>
        <v>15.917206506041323</v>
      </c>
      <c r="E332" s="1">
        <f t="shared" si="36"/>
        <v>15.674798407794645</v>
      </c>
      <c r="F332" s="1">
        <f t="shared" si="36"/>
        <v>16.30320952592196</v>
      </c>
      <c r="G332" s="1">
        <f t="shared" si="36"/>
        <v>14.861824097330812</v>
      </c>
      <c r="H332" s="1">
        <f t="shared" si="36"/>
        <v>14.037644546305007</v>
      </c>
      <c r="I332" s="1">
        <f t="shared" si="36"/>
        <v>14.900660497783509</v>
      </c>
      <c r="J332" s="1">
        <f t="shared" si="36"/>
        <v>13.419025207164742</v>
      </c>
      <c r="K332" s="1">
        <f t="shared" si="36"/>
        <v>14.928635521228122</v>
      </c>
      <c r="L332" s="1">
        <f t="shared" si="36"/>
        <v>16.00708909339368</v>
      </c>
      <c r="M332" s="1">
        <f t="shared" si="36"/>
        <v>18.321088846531907</v>
      </c>
      <c r="N332" s="2"/>
      <c r="O332" s="24"/>
    </row>
    <row r="333" spans="2:15" ht="15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4"/>
    </row>
    <row r="334" ht="15.75">
      <c r="N334" s="2"/>
    </row>
  </sheetData>
  <sheetProtection/>
  <printOptions/>
  <pageMargins left="0.75" right="0.75" top="1" bottom="1" header="0.5" footer="0.5"/>
  <pageSetup fitToHeight="1" fitToWidth="1" horizontalDpi="300" verticalDpi="300" orientation="landscape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204"/>
  <sheetViews>
    <sheetView showGridLines="0" tabSelected="1" zoomScalePageLayoutView="0" workbookViewId="0" topLeftCell="A82">
      <selection activeCell="E92" sqref="E92"/>
    </sheetView>
  </sheetViews>
  <sheetFormatPr defaultColWidth="9.33203125" defaultRowHeight="12.75"/>
  <cols>
    <col min="1" max="1" width="23.5" style="0" customWidth="1"/>
    <col min="2" max="2" width="10.83203125" style="0" bestFit="1" customWidth="1"/>
    <col min="3" max="3" width="10.5" style="0" bestFit="1" customWidth="1"/>
    <col min="4" max="4" width="11.5" style="0" bestFit="1" customWidth="1"/>
    <col min="5" max="5" width="11.16015625" style="0" bestFit="1" customWidth="1"/>
    <col min="6" max="6" width="10.5" style="0" bestFit="1" customWidth="1"/>
    <col min="7" max="7" width="11.16015625" style="0" customWidth="1"/>
    <col min="8" max="8" width="11.83203125" style="0" customWidth="1"/>
    <col min="9" max="9" width="11.16015625" style="0" bestFit="1" customWidth="1"/>
    <col min="10" max="10" width="10.5" style="0" bestFit="1" customWidth="1"/>
    <col min="11" max="11" width="11.16015625" style="0" bestFit="1" customWidth="1"/>
    <col min="12" max="12" width="10.5" style="0" bestFit="1" customWidth="1"/>
    <col min="13" max="13" width="10.83203125" style="0" bestFit="1" customWidth="1"/>
    <col min="14" max="14" width="9.5" style="0" bestFit="1" customWidth="1"/>
  </cols>
  <sheetData>
    <row r="2" ht="15.75">
      <c r="B2" s="2" t="s">
        <v>14</v>
      </c>
    </row>
    <row r="5" spans="1:13" ht="18.75">
      <c r="A5" s="2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thickBot="1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17" t="s">
        <v>13</v>
      </c>
    </row>
    <row r="7" spans="1:14" ht="16.5" thickTop="1">
      <c r="A7" s="7">
        <v>1983</v>
      </c>
      <c r="B7" s="1">
        <f>'Cash-Futures'!B70-'Cash-Futures'!B38</f>
        <v>1.5499999999999972</v>
      </c>
      <c r="C7" s="1">
        <f>'Cash-Futures'!C70-'Cash-Futures'!C38</f>
        <v>3.8499999999999943</v>
      </c>
      <c r="D7" s="1">
        <f>'Cash-Futures'!D70-'Cash-Futures'!D38</f>
        <v>6.289999999999992</v>
      </c>
      <c r="E7" s="1">
        <f>'Cash-Futures'!E70-'Cash-Futures'!E38</f>
        <v>6.390000000000001</v>
      </c>
      <c r="F7" s="1">
        <f>'Cash-Futures'!F70-'Cash-Futures'!F38</f>
        <v>10.159999999999997</v>
      </c>
      <c r="G7" s="1">
        <f>'Cash-Futures'!G70-'Cash-Futures'!G38</f>
        <v>11.040000000000006</v>
      </c>
      <c r="H7" s="3" t="s">
        <v>12</v>
      </c>
      <c r="I7" s="3" t="s">
        <v>12</v>
      </c>
      <c r="J7" s="1">
        <f>'Cash-Futures'!J70-'Cash-Futures'!J38</f>
        <v>2.0799999999999983</v>
      </c>
      <c r="K7" s="1">
        <f>'Cash-Futures'!K70-'Cash-Futures'!K38</f>
        <v>2.759999999999998</v>
      </c>
      <c r="L7" s="1">
        <f>'Cash-Futures'!L70-'Cash-Futures'!L38</f>
        <v>2.8200000000000074</v>
      </c>
      <c r="M7" s="1">
        <f>'Cash-Futures'!M70-'Cash-Futures'!M38</f>
        <v>1.3400000000000034</v>
      </c>
      <c r="N7" s="25">
        <f>AVERAGE(B7:M7)</f>
        <v>4.827999999999999</v>
      </c>
    </row>
    <row r="8" spans="1:14" ht="15.75">
      <c r="A8" s="4">
        <v>1984</v>
      </c>
      <c r="B8" s="1">
        <f>'Cash-Futures'!B71-'Cash-Futures'!B39</f>
        <v>1</v>
      </c>
      <c r="C8" s="1">
        <f>'Cash-Futures'!C71-'Cash-Futures'!C39</f>
        <v>2.8400000000000034</v>
      </c>
      <c r="D8" s="1">
        <f>'Cash-Futures'!D71-'Cash-Futures'!D39</f>
        <v>2.510000000000005</v>
      </c>
      <c r="E8" s="1">
        <f>'Cash-Futures'!E71-'Cash-Futures'!E39</f>
        <v>4.3799999999999955</v>
      </c>
      <c r="F8" s="1">
        <f>'Cash-Futures'!F71-'Cash-Futures'!F39</f>
        <v>6.670000000000002</v>
      </c>
      <c r="G8" s="1">
        <f>'Cash-Futures'!G71-'Cash-Futures'!G39</f>
        <v>5.920000000000002</v>
      </c>
      <c r="H8" s="1">
        <f>'Cash-Futures'!H71-'Cash-Futures'!H39</f>
        <v>4.519999999999996</v>
      </c>
      <c r="I8" s="1">
        <f>'Cash-Futures'!I71-'Cash-Futures'!I39</f>
        <v>2.819999999999993</v>
      </c>
      <c r="J8" s="1">
        <f>'Cash-Futures'!J71-'Cash-Futures'!J39</f>
        <v>3.489999999999995</v>
      </c>
      <c r="K8" s="1">
        <f>'Cash-Futures'!K71-'Cash-Futures'!K39</f>
        <v>0.9400000000000119</v>
      </c>
      <c r="L8" s="1">
        <f>'Cash-Futures'!L71-'Cash-Futures'!L39</f>
        <v>-1.0400000000000063</v>
      </c>
      <c r="M8" s="1">
        <f>'Cash-Futures'!M71-'Cash-Futures'!M39</f>
        <v>-1.8000000000000114</v>
      </c>
      <c r="N8" s="26">
        <f aca="true" t="shared" si="0" ref="N8:N23">AVERAGE(B8:M8)</f>
        <v>2.6874999999999987</v>
      </c>
    </row>
    <row r="9" spans="1:14" ht="15.75">
      <c r="A9" s="4">
        <v>1985</v>
      </c>
      <c r="B9" s="1">
        <f>'Cash-Futures'!B72-'Cash-Futures'!B40</f>
        <v>-0.11999999999999034</v>
      </c>
      <c r="C9" s="1">
        <f>'Cash-Futures'!C72-'Cash-Futures'!C40</f>
        <v>2.6599999999999966</v>
      </c>
      <c r="D9" s="1">
        <f>'Cash-Futures'!D72-'Cash-Futures'!D40</f>
        <v>6.519999999999996</v>
      </c>
      <c r="E9" s="1">
        <f>'Cash-Futures'!E72-'Cash-Futures'!E40</f>
        <v>9.960000000000008</v>
      </c>
      <c r="F9" s="1">
        <f>'Cash-Futures'!F72-'Cash-Futures'!F40</f>
        <v>9.280000000000001</v>
      </c>
      <c r="G9" s="1">
        <f>'Cash-Futures'!G72-'Cash-Futures'!G40</f>
        <v>5.8500000000000085</v>
      </c>
      <c r="H9" s="1">
        <f>'Cash-Futures'!H72-'Cash-Futures'!H40</f>
        <v>6.82</v>
      </c>
      <c r="I9" s="1">
        <f>'Cash-Futures'!I72-'Cash-Futures'!I40</f>
        <v>5.6299999999999955</v>
      </c>
      <c r="J9" s="1">
        <f>'Cash-Futures'!J72-'Cash-Futures'!J40</f>
        <v>5.18</v>
      </c>
      <c r="K9" s="1">
        <f>'Cash-Futures'!K72-'Cash-Futures'!K40</f>
        <v>1.5300000000000011</v>
      </c>
      <c r="L9" s="1">
        <f>'Cash-Futures'!L72-'Cash-Futures'!L40</f>
        <v>3.319999999999993</v>
      </c>
      <c r="M9" s="1">
        <f>'Cash-Futures'!M72-'Cash-Futures'!M40</f>
        <v>0.14000000000000057</v>
      </c>
      <c r="N9" s="26">
        <f t="shared" si="0"/>
        <v>4.730833333333334</v>
      </c>
    </row>
    <row r="10" spans="1:14" ht="15.75">
      <c r="A10" s="4">
        <v>1986</v>
      </c>
      <c r="B10" s="1">
        <f>'Cash-Futures'!B73-'Cash-Futures'!B41</f>
        <v>2.530000000000001</v>
      </c>
      <c r="C10" s="1">
        <f>'Cash-Futures'!C73-'Cash-Futures'!C41</f>
        <v>4.6299999999999955</v>
      </c>
      <c r="D10" s="1">
        <f>'Cash-Futures'!D73-'Cash-Futures'!D41</f>
        <v>10.830000000000005</v>
      </c>
      <c r="E10" s="1">
        <f>'Cash-Futures'!E73-'Cash-Futures'!E41</f>
        <v>11.579999999999998</v>
      </c>
      <c r="F10" s="1">
        <f>'Cash-Futures'!F73-'Cash-Futures'!F41</f>
        <v>11.809999999999995</v>
      </c>
      <c r="G10" s="1">
        <f>'Cash-Futures'!G73-'Cash-Futures'!G41</f>
        <v>6.940000000000005</v>
      </c>
      <c r="H10" s="1">
        <f>'Cash-Futures'!H73-'Cash-Futures'!H41</f>
        <v>0.7800000000000011</v>
      </c>
      <c r="I10" s="1">
        <f>'Cash-Futures'!I73-'Cash-Futures'!I41</f>
        <v>1.2299999999999898</v>
      </c>
      <c r="J10" s="1">
        <f>'Cash-Futures'!J73-'Cash-Futures'!J41</f>
        <v>7.809999999999995</v>
      </c>
      <c r="K10" s="1">
        <f>'Cash-Futures'!K73-'Cash-Futures'!K41</f>
        <v>7.93</v>
      </c>
      <c r="L10" s="1">
        <f>'Cash-Futures'!L73-'Cash-Futures'!L41</f>
        <v>5.720000000000006</v>
      </c>
      <c r="M10" s="1">
        <f>'Cash-Futures'!M73-'Cash-Futures'!M41</f>
        <v>8.249999999999993</v>
      </c>
      <c r="N10" s="26">
        <f t="shared" si="0"/>
        <v>6.669999999999999</v>
      </c>
    </row>
    <row r="11" spans="1:14" ht="15.75">
      <c r="A11" s="4">
        <v>1987</v>
      </c>
      <c r="B11" s="1">
        <f>'Cash-Futures'!B74-'Cash-Futures'!B42</f>
        <v>10.39</v>
      </c>
      <c r="C11" s="1">
        <f>'Cash-Futures'!C74-'Cash-Futures'!C42</f>
        <v>7.27000000000001</v>
      </c>
      <c r="D11" s="1">
        <f>'Cash-Futures'!D74-'Cash-Futures'!D42</f>
        <v>11.12299999999999</v>
      </c>
      <c r="E11" s="1">
        <f>'Cash-Futures'!E74-'Cash-Futures'!E42</f>
        <v>10.549999999999997</v>
      </c>
      <c r="F11" s="1">
        <f>'Cash-Futures'!F74-'Cash-Futures'!F42</f>
        <v>7.109999999999999</v>
      </c>
      <c r="G11" s="1">
        <f>'Cash-Futures'!G74-'Cash-Futures'!G42</f>
        <v>6.3799999999999955</v>
      </c>
      <c r="H11" s="1">
        <f>'Cash-Futures'!H74-'Cash-Futures'!H42</f>
        <v>8.230000000000004</v>
      </c>
      <c r="I11" s="1">
        <f>'Cash-Futures'!I74-'Cash-Futures'!I42</f>
        <v>11.919999999999987</v>
      </c>
      <c r="J11" s="1">
        <f>'Cash-Futures'!J74-'Cash-Futures'!J42</f>
        <v>14.699999999999989</v>
      </c>
      <c r="K11" s="1">
        <f>'Cash-Futures'!K74-'Cash-Futures'!K42</f>
        <v>3.1000000000000085</v>
      </c>
      <c r="L11" s="1">
        <f>'Cash-Futures'!L74-'Cash-Futures'!L42</f>
        <v>12.549999999999997</v>
      </c>
      <c r="M11" s="1">
        <f>'Cash-Futures'!M74-'Cash-Futures'!M42</f>
        <v>14.490000000000009</v>
      </c>
      <c r="N11" s="26">
        <f t="shared" si="0"/>
        <v>9.817749999999998</v>
      </c>
    </row>
    <row r="12" spans="1:14" ht="15.75">
      <c r="A12" s="4">
        <v>1988</v>
      </c>
      <c r="B12" s="1">
        <f>'Cash-Futures'!B75-'Cash-Futures'!B43</f>
        <v>14.150000000000006</v>
      </c>
      <c r="C12" s="1">
        <f>'Cash-Futures'!C75-'Cash-Futures'!C43</f>
        <v>12.579999999999998</v>
      </c>
      <c r="D12" s="1">
        <f>'Cash-Futures'!D75-'Cash-Futures'!D43</f>
        <v>14.829999999999998</v>
      </c>
      <c r="E12" s="1">
        <f>'Cash-Futures'!E75-'Cash-Futures'!E43</f>
        <v>17.10000000000001</v>
      </c>
      <c r="F12" s="1">
        <f>'Cash-Futures'!F75-'Cash-Futures'!F43</f>
        <v>15.060000000000002</v>
      </c>
      <c r="G12" s="1">
        <f>'Cash-Futures'!G75-'Cash-Futures'!G43</f>
        <v>18.400000000000006</v>
      </c>
      <c r="H12" s="1">
        <f>'Cash-Futures'!H75-'Cash-Futures'!H43</f>
        <v>12.209999999999994</v>
      </c>
      <c r="I12" s="1">
        <f>'Cash-Futures'!I75-'Cash-Futures'!I43</f>
        <v>12.14</v>
      </c>
      <c r="J12" s="1">
        <f>'Cash-Futures'!J75-'Cash-Futures'!J43</f>
        <v>14.159999999999997</v>
      </c>
      <c r="K12" s="1">
        <f>'Cash-Futures'!K75-'Cash-Futures'!K43</f>
        <v>12.820000000000007</v>
      </c>
      <c r="L12" s="1">
        <f>'Cash-Futures'!L75-'Cash-Futures'!L43</f>
        <v>14.829999999999998</v>
      </c>
      <c r="M12" s="1">
        <f>'Cash-Futures'!M75-'Cash-Futures'!M43</f>
        <v>8.320000000000007</v>
      </c>
      <c r="N12" s="26">
        <f t="shared" si="0"/>
        <v>13.883333333333331</v>
      </c>
    </row>
    <row r="13" spans="1:14" ht="15.75">
      <c r="A13" s="4">
        <v>1989</v>
      </c>
      <c r="B13" s="1">
        <f>'Cash-Futures'!B76-'Cash-Futures'!B44</f>
        <v>11.64</v>
      </c>
      <c r="C13" s="1">
        <f>'Cash-Futures'!C76-'Cash-Futures'!C44</f>
        <v>13.539999999999992</v>
      </c>
      <c r="D13" s="1">
        <f>'Cash-Futures'!D76-'Cash-Futures'!D44</f>
        <v>13.89</v>
      </c>
      <c r="E13" s="1">
        <f>'Cash-Futures'!E76-'Cash-Futures'!E44</f>
        <v>16.22</v>
      </c>
      <c r="F13" s="1">
        <f>'Cash-Futures'!F76-'Cash-Futures'!F44</f>
        <v>18.919999999999987</v>
      </c>
      <c r="G13" s="1">
        <f>'Cash-Futures'!G76-'Cash-Futures'!G44</f>
        <v>13.14</v>
      </c>
      <c r="H13" s="1">
        <f>'Cash-Futures'!H76-'Cash-Futures'!H44</f>
        <v>8.769999999999996</v>
      </c>
      <c r="I13" s="1">
        <f>'Cash-Futures'!I76-'Cash-Futures'!I44</f>
        <v>13.840000000000003</v>
      </c>
      <c r="J13" s="1">
        <f>'Cash-Futures'!J76-'Cash-Futures'!J44</f>
        <v>8.75</v>
      </c>
      <c r="K13" s="1">
        <f>'Cash-Futures'!K76-'Cash-Futures'!K44</f>
        <v>8.340000000000003</v>
      </c>
      <c r="L13" s="1">
        <f>'Cash-Futures'!L76-'Cash-Futures'!L44</f>
        <v>9.780000000000001</v>
      </c>
      <c r="M13" s="1">
        <f>'Cash-Futures'!M76-'Cash-Futures'!M44</f>
        <v>9.040000000000006</v>
      </c>
      <c r="N13" s="26">
        <f t="shared" si="0"/>
        <v>12.155833333333334</v>
      </c>
    </row>
    <row r="14" spans="1:14" ht="15.75">
      <c r="A14" s="4">
        <v>1990</v>
      </c>
      <c r="B14" s="1">
        <f>'Cash-Futures'!B77-'Cash-Futures'!B45</f>
        <v>14.460000000000008</v>
      </c>
      <c r="C14" s="1">
        <f>'Cash-Futures'!C77-'Cash-Futures'!C45</f>
        <v>18</v>
      </c>
      <c r="D14" s="1">
        <f>'Cash-Futures'!D77-'Cash-Futures'!D45</f>
        <v>17.67</v>
      </c>
      <c r="E14" s="1">
        <f>'Cash-Futures'!E77-'Cash-Futures'!E45</f>
        <v>18.739999999999995</v>
      </c>
      <c r="F14" s="1">
        <f>'Cash-Futures'!F77-'Cash-Futures'!F45</f>
        <v>19.950000000000003</v>
      </c>
      <c r="G14" s="1">
        <f>'Cash-Futures'!G77-'Cash-Futures'!G45</f>
        <v>20.659999999999997</v>
      </c>
      <c r="H14" s="1">
        <f>'Cash-Futures'!H77-'Cash-Futures'!H45</f>
        <v>10.129999999999995</v>
      </c>
      <c r="I14" s="1">
        <f>'Cash-Futures'!I77-'Cash-Futures'!I45</f>
        <v>13.329999999999998</v>
      </c>
      <c r="J14" s="1">
        <f>'Cash-Futures'!J77-'Cash-Futures'!J45</f>
        <v>10.329999999999998</v>
      </c>
      <c r="K14" s="1">
        <f>'Cash-Futures'!K77-'Cash-Futures'!K45</f>
        <v>11.309999999999988</v>
      </c>
      <c r="L14" s="1">
        <f>'Cash-Futures'!L77-'Cash-Futures'!L45</f>
        <v>14.370000000000005</v>
      </c>
      <c r="M14" s="1">
        <f>'Cash-Futures'!M77-'Cash-Futures'!M45</f>
        <v>17.090000000000003</v>
      </c>
      <c r="N14" s="26">
        <f t="shared" si="0"/>
        <v>15.503333333333332</v>
      </c>
    </row>
    <row r="15" spans="1:14" ht="15.75">
      <c r="A15" s="4">
        <v>1991</v>
      </c>
      <c r="B15" s="1">
        <f>'Cash-Futures'!B78-'Cash-Futures'!B46</f>
        <v>19.309999999999988</v>
      </c>
      <c r="C15" s="1">
        <f>'Cash-Futures'!C78-'Cash-Futures'!C46</f>
        <v>21.97</v>
      </c>
      <c r="D15" s="1">
        <f>'Cash-Futures'!D78-'Cash-Futures'!D46</f>
        <v>22.590000000000003</v>
      </c>
      <c r="E15" s="1">
        <f>'Cash-Futures'!E78-'Cash-Futures'!E46</f>
        <v>20.959999999999994</v>
      </c>
      <c r="F15" s="1">
        <f>'Cash-Futures'!F78-'Cash-Futures'!F46</f>
        <v>24.970000000000013</v>
      </c>
      <c r="G15" s="3" t="s">
        <v>12</v>
      </c>
      <c r="H15" s="1">
        <f>'Cash-Futures'!H78-'Cash-Futures'!H46</f>
        <v>24.120000000000005</v>
      </c>
      <c r="I15" s="1">
        <f>'Cash-Futures'!I78-'Cash-Futures'!I46</f>
        <v>11.049999999999997</v>
      </c>
      <c r="J15" s="1">
        <f>'Cash-Futures'!J78-'Cash-Futures'!J46</f>
        <v>16.349999999999994</v>
      </c>
      <c r="K15" s="1">
        <f>'Cash-Futures'!K78-'Cash-Futures'!K46</f>
        <v>12.849999999999994</v>
      </c>
      <c r="L15" s="1">
        <f>'Cash-Futures'!L78-'Cash-Futures'!L46</f>
        <v>13.989999999999995</v>
      </c>
      <c r="M15" s="1">
        <f>'Cash-Futures'!M78-'Cash-Futures'!M46</f>
        <v>15.260000000000005</v>
      </c>
      <c r="N15" s="26">
        <f t="shared" si="0"/>
        <v>18.492727272727276</v>
      </c>
    </row>
    <row r="16" spans="1:14" ht="15.75">
      <c r="A16" s="4">
        <v>1992</v>
      </c>
      <c r="B16" s="1">
        <f>'Cash-Futures'!B79-'Cash-Futures'!B47</f>
        <v>14.189999999999998</v>
      </c>
      <c r="C16" s="1">
        <f>'Cash-Futures'!C79-'Cash-Futures'!C47</f>
        <v>20.41000000000001</v>
      </c>
      <c r="D16" s="1">
        <f>'Cash-Futures'!D79-'Cash-Futures'!D47</f>
        <v>17.940000000000012</v>
      </c>
      <c r="E16" s="1">
        <f>'Cash-Futures'!E79-'Cash-Futures'!E47</f>
        <v>16.85000000000001</v>
      </c>
      <c r="F16" s="1">
        <f>'Cash-Futures'!F79-'Cash-Futures'!F47</f>
        <v>17.5</v>
      </c>
      <c r="G16" s="3" t="s">
        <v>12</v>
      </c>
      <c r="H16" s="3" t="s">
        <v>12</v>
      </c>
      <c r="I16" s="1">
        <f>'Cash-Futures'!I79-'Cash-Futures'!I47</f>
        <v>12.009999999999991</v>
      </c>
      <c r="J16" s="1">
        <f>'Cash-Futures'!J79-'Cash-Futures'!J47</f>
        <v>14.89</v>
      </c>
      <c r="K16" s="1">
        <f>'Cash-Futures'!K79-'Cash-Futures'!K47</f>
        <v>9.129999999999995</v>
      </c>
      <c r="L16" s="1">
        <f>'Cash-Futures'!L79-'Cash-Futures'!L47</f>
        <v>10.629999999999995</v>
      </c>
      <c r="M16" s="1">
        <f>'Cash-Futures'!M79-'Cash-Futures'!M47</f>
        <v>12.590000000000003</v>
      </c>
      <c r="N16" s="26">
        <f t="shared" si="0"/>
        <v>14.614</v>
      </c>
    </row>
    <row r="17" spans="1:14" ht="15.75">
      <c r="A17" s="4">
        <v>1993</v>
      </c>
      <c r="B17" s="1">
        <f>'Cash-Futures'!B80-'Cash-Futures'!B48</f>
        <v>15.210000000000008</v>
      </c>
      <c r="C17" s="1">
        <f>'Cash-Futures'!C80-'Cash-Futures'!C48</f>
        <v>19.22999999999999</v>
      </c>
      <c r="D17" s="1">
        <f>'Cash-Futures'!D80-'Cash-Futures'!D48</f>
        <v>22.760000000000005</v>
      </c>
      <c r="E17" s="1">
        <f>'Cash-Futures'!E80-'Cash-Futures'!E48</f>
        <v>18.049999999999997</v>
      </c>
      <c r="F17" s="1">
        <f>'Cash-Futures'!F80-'Cash-Futures'!F48</f>
        <v>17.92</v>
      </c>
      <c r="G17" s="1">
        <f>'Cash-Futures'!G80-'Cash-Futures'!G48</f>
        <v>19.53</v>
      </c>
      <c r="H17" s="3" t="s">
        <v>12</v>
      </c>
      <c r="I17" s="1">
        <f>'Cash-Futures'!I80-'Cash-Futures'!I48</f>
        <v>22.959999999999994</v>
      </c>
      <c r="J17" s="1">
        <f>'Cash-Futures'!J80-'Cash-Futures'!J48</f>
        <v>13.789999999999992</v>
      </c>
      <c r="K17" s="1">
        <f>'Cash-Futures'!K80-'Cash-Futures'!K48</f>
        <v>14.469999999999999</v>
      </c>
      <c r="L17" s="1">
        <f>'Cash-Futures'!L80-'Cash-Futures'!L48</f>
        <v>17.22</v>
      </c>
      <c r="M17" s="1">
        <f>'Cash-Futures'!M80-'Cash-Futures'!M48</f>
        <v>15.909999999999997</v>
      </c>
      <c r="N17" s="26">
        <f t="shared" si="0"/>
        <v>17.91363636363636</v>
      </c>
    </row>
    <row r="18" spans="1:14" ht="15.75">
      <c r="A18" s="4">
        <v>1994</v>
      </c>
      <c r="B18" s="1">
        <f>'Cash-Futures'!B81-'Cash-Futures'!B49</f>
        <v>21.64</v>
      </c>
      <c r="C18" s="1">
        <f>'Cash-Futures'!C81-'Cash-Futures'!C49</f>
        <v>22.939999999999998</v>
      </c>
      <c r="D18" s="1">
        <f>'Cash-Futures'!D81-'Cash-Futures'!D49</f>
        <v>24.239999999999995</v>
      </c>
      <c r="E18" s="1">
        <f>'Cash-Futures'!E81-'Cash-Futures'!E49</f>
        <v>25.099999999999994</v>
      </c>
      <c r="F18" s="3" t="s">
        <v>12</v>
      </c>
      <c r="G18" s="3" t="s">
        <v>12</v>
      </c>
      <c r="H18" s="3" t="s">
        <v>12</v>
      </c>
      <c r="I18" s="3" t="s">
        <v>12</v>
      </c>
      <c r="J18" s="1">
        <f>'Cash-Futures'!J81-'Cash-Futures'!J49</f>
        <v>8.299999999999997</v>
      </c>
      <c r="K18" s="1">
        <f>'Cash-Futures'!K81-'Cash-Futures'!K49</f>
        <v>9.209999999999994</v>
      </c>
      <c r="L18" s="1">
        <f>'Cash-Futures'!L81-'Cash-Futures'!L49</f>
        <v>9.540000000000006</v>
      </c>
      <c r="M18" s="1">
        <f>'Cash-Futures'!M81-'Cash-Futures'!M49</f>
        <v>10.120000000000005</v>
      </c>
      <c r="N18" s="26">
        <f t="shared" si="0"/>
        <v>16.386249999999997</v>
      </c>
    </row>
    <row r="19" spans="1:14" ht="15.75">
      <c r="A19" s="4">
        <v>1995</v>
      </c>
      <c r="B19" s="1">
        <f>'Cash-Futures'!B82-'Cash-Futures'!B50</f>
        <v>11.450000000000003</v>
      </c>
      <c r="C19" s="1">
        <f>'Cash-Futures'!C82-'Cash-Futures'!C50</f>
        <v>18.290000000000006</v>
      </c>
      <c r="D19" s="1">
        <f>'Cash-Futures'!D82-'Cash-Futures'!D50</f>
        <v>18.290000000000006</v>
      </c>
      <c r="E19" s="1">
        <f>'Cash-Futures'!E82-'Cash-Futures'!E50</f>
        <v>15.519999999999996</v>
      </c>
      <c r="F19" s="1">
        <f>'Cash-Futures'!F82-'Cash-Futures'!F50</f>
        <v>13.88000000000001</v>
      </c>
      <c r="G19" s="1">
        <f>'Cash-Futures'!G82-'Cash-Futures'!G50</f>
        <v>11.280000000000001</v>
      </c>
      <c r="H19" s="1">
        <f>'Cash-Futures'!H82-'Cash-Futures'!H50</f>
        <v>1.1200000000000045</v>
      </c>
      <c r="I19" s="1">
        <f>'Cash-Futures'!I82-'Cash-Futures'!I50</f>
        <v>-2.5999999999999943</v>
      </c>
      <c r="J19" s="1">
        <f>'Cash-Futures'!J82-'Cash-Futures'!J50</f>
        <v>1.5300000000000011</v>
      </c>
      <c r="K19" s="1">
        <f>'Cash-Futures'!K82-'Cash-Futures'!K50</f>
        <v>3.680000000000007</v>
      </c>
      <c r="L19" s="1">
        <f>'Cash-Futures'!L82-'Cash-Futures'!L50</f>
        <v>3.960000000000008</v>
      </c>
      <c r="M19" s="1">
        <f>'Cash-Futures'!M82-'Cash-Futures'!M50</f>
        <v>5.030000000000001</v>
      </c>
      <c r="N19" s="26">
        <f t="shared" si="0"/>
        <v>8.452500000000004</v>
      </c>
    </row>
    <row r="20" spans="1:14" ht="15.75">
      <c r="A20" s="4">
        <v>1996</v>
      </c>
      <c r="B20" s="1">
        <f>'Cash-Futures'!B83-'Cash-Futures'!B51</f>
        <v>6.470000000000006</v>
      </c>
      <c r="C20" s="1">
        <f>'Cash-Futures'!C83-'Cash-Futures'!C51</f>
        <v>10.959999999999994</v>
      </c>
      <c r="D20" s="1">
        <f>'Cash-Futures'!D83-'Cash-Futures'!D51</f>
        <v>9.859999999999992</v>
      </c>
      <c r="E20" s="1">
        <f>'Cash-Futures'!E83-'Cash-Futures'!E51</f>
        <v>11.369999999999997</v>
      </c>
      <c r="F20" s="1">
        <f>'Cash-Futures'!F83-'Cash-Futures'!F51</f>
        <v>6.669999999999995</v>
      </c>
      <c r="G20" s="1">
        <f>'Cash-Futures'!G83-'Cash-Futures'!G51</f>
        <v>-0.11999999999999744</v>
      </c>
      <c r="H20" s="1">
        <f>'Cash-Futures'!H83-'Cash-Futures'!H51</f>
        <v>-3.979999999999997</v>
      </c>
      <c r="I20" s="1">
        <f>'Cash-Futures'!I83-'Cash-Futures'!I51</f>
        <v>0.5</v>
      </c>
      <c r="J20" s="1">
        <f>'Cash-Futures'!J83-'Cash-Futures'!J51</f>
        <v>1.8399999999999963</v>
      </c>
      <c r="K20" s="1">
        <f>'Cash-Futures'!K83-'Cash-Futures'!K51</f>
        <v>1.6199999999999974</v>
      </c>
      <c r="L20" s="1">
        <f>'Cash-Futures'!L83-'Cash-Futures'!L51</f>
        <v>1.7999999999999972</v>
      </c>
      <c r="M20" s="1">
        <f>'Cash-Futures'!M83-'Cash-Futures'!M51</f>
        <v>2.4209523809523716</v>
      </c>
      <c r="N20" s="26">
        <f t="shared" si="0"/>
        <v>4.117579365079362</v>
      </c>
    </row>
    <row r="21" spans="1:14" ht="15.75">
      <c r="A21" s="4">
        <v>1997</v>
      </c>
      <c r="B21" s="1">
        <f>'Cash-Futures'!B84-'Cash-Futures'!B52</f>
        <v>6.531818181818181</v>
      </c>
      <c r="C21" s="1">
        <f>'Cash-Futures'!C84-'Cash-Futures'!C52</f>
        <v>16.25999999999999</v>
      </c>
      <c r="D21" s="1">
        <f>'Cash-Futures'!D84-'Cash-Futures'!D52</f>
        <v>19.88000000000001</v>
      </c>
      <c r="E21" s="1">
        <f>'Cash-Futures'!E84-'Cash-Futures'!E52</f>
        <v>18.370000000000005</v>
      </c>
      <c r="F21" s="1">
        <f>'Cash-Futures'!F84-'Cash-Futures'!F52</f>
        <v>14.279999999999987</v>
      </c>
      <c r="G21" s="1">
        <f>'Cash-Futures'!G84-'Cash-Futures'!G52</f>
        <v>7.659999999999997</v>
      </c>
      <c r="H21" s="3" t="s">
        <v>12</v>
      </c>
      <c r="I21" s="3" t="s">
        <v>12</v>
      </c>
      <c r="J21" s="1">
        <f>'Cash-Futures'!J84-'Cash-Futures'!J52</f>
        <v>13.790000000000006</v>
      </c>
      <c r="K21" s="1">
        <f>'Cash-Futures'!K84-'Cash-Futures'!K52</f>
        <v>14.866521739130434</v>
      </c>
      <c r="L21" s="1">
        <f>'Cash-Futures'!L84-'Cash-Futures'!L52</f>
        <v>13.130526315789467</v>
      </c>
      <c r="M21" s="1">
        <f>'Cash-Futures'!M84-'Cash-Futures'!M52</f>
        <v>19.97363636363636</v>
      </c>
      <c r="N21" s="26">
        <f t="shared" si="0"/>
        <v>14.474250260037445</v>
      </c>
    </row>
    <row r="22" spans="1:14" ht="15.75">
      <c r="A22" s="4">
        <v>1998</v>
      </c>
      <c r="B22" s="1">
        <f>'Cash-Futures'!B85-'Cash-Futures'!B53</f>
        <v>21.299999999999997</v>
      </c>
      <c r="C22" s="1">
        <f>'Cash-Futures'!C85-'Cash-Futures'!C53</f>
        <v>20.590000000000003</v>
      </c>
      <c r="D22" s="1">
        <f>'Cash-Futures'!D85-'Cash-Futures'!D53</f>
        <v>22.710000000000008</v>
      </c>
      <c r="E22" s="3" t="s">
        <v>12</v>
      </c>
      <c r="F22" s="1">
        <f>'Cash-Futures'!F85-'Cash-Futures'!F53</f>
        <v>16.053250000000006</v>
      </c>
      <c r="G22" s="3" t="s">
        <v>12</v>
      </c>
      <c r="H22" s="3" t="s">
        <v>12</v>
      </c>
      <c r="I22" s="3" t="s">
        <v>12</v>
      </c>
      <c r="J22" s="1">
        <f>'Cash-Futures'!J85-'Cash-Futures'!J53</f>
        <v>9.75</v>
      </c>
      <c r="K22" s="1">
        <f>'Cash-Futures'!K85-'Cash-Futures'!K53</f>
        <v>11.420000000000002</v>
      </c>
      <c r="L22" s="1">
        <f>'Cash-Futures'!L85-'Cash-Futures'!L53</f>
        <v>14.581499999999991</v>
      </c>
      <c r="M22" s="1">
        <f>'Cash-Futures'!M85-'Cash-Futures'!M53</f>
        <v>17.14181818181818</v>
      </c>
      <c r="N22" s="26">
        <f t="shared" si="0"/>
        <v>16.693321022727275</v>
      </c>
    </row>
    <row r="23" spans="1:14" ht="15.75">
      <c r="A23" s="4">
        <v>1999</v>
      </c>
      <c r="B23" s="1">
        <f>'Cash-Futures'!B86-'Cash-Futures'!B54</f>
        <v>20.569999999999993</v>
      </c>
      <c r="C23" s="1">
        <f>'Cash-Futures'!C86-'Cash-Futures'!C54</f>
        <v>21.02684210526317</v>
      </c>
      <c r="D23" s="1">
        <f>'Cash-Futures'!D86-'Cash-Futures'!D54</f>
        <v>20.96521739130435</v>
      </c>
      <c r="E23" s="1">
        <f>'Cash-Futures'!E86-'Cash-Futures'!E54</f>
        <v>21.040000000000006</v>
      </c>
      <c r="F23" s="1">
        <f>'Cash-Futures'!F86-'Cash-Futures'!F54</f>
        <v>21.939999999999998</v>
      </c>
      <c r="G23" s="3" t="s">
        <v>12</v>
      </c>
      <c r="H23" s="3" t="s">
        <v>12</v>
      </c>
      <c r="I23" s="1">
        <f>'Cash-Futures'!I86-'Cash-Futures'!I54</f>
        <v>19.780454545454546</v>
      </c>
      <c r="J23" s="1">
        <f>'Cash-Futures'!J86-'Cash-Futures'!J54</f>
        <v>17.691607142857137</v>
      </c>
      <c r="K23" s="1">
        <f>'Cash-Futures'!K86-'Cash-Futures'!K54</f>
        <v>16.700952380952387</v>
      </c>
      <c r="L23" s="1">
        <f>'Cash-Futures'!L86-'Cash-Futures'!L54</f>
        <v>15.25</v>
      </c>
      <c r="M23" s="1">
        <f>'Cash-Futures'!M86-'Cash-Futures'!M54</f>
        <v>19.576190476190476</v>
      </c>
      <c r="N23" s="26">
        <f t="shared" si="0"/>
        <v>19.454126404202206</v>
      </c>
    </row>
    <row r="24" spans="1:14" ht="15.75">
      <c r="A24" s="4">
        <v>2000</v>
      </c>
      <c r="B24" s="1">
        <f>'Cash-Futures'!B87-'Cash-Futures'!B55</f>
        <v>25.277500000000003</v>
      </c>
      <c r="C24" s="1">
        <f>'Cash-Futures'!C87-'Cash-Futures'!C55</f>
        <v>26.903749999999988</v>
      </c>
      <c r="D24" s="1">
        <f>'Cash-Futures'!D87-'Cash-Futures'!D55</f>
        <v>26.08</v>
      </c>
      <c r="E24" s="1">
        <f>'Cash-Futures'!E87-'Cash-Futures'!E55</f>
        <v>22.091250000000002</v>
      </c>
      <c r="F24" s="1">
        <f>'Cash-Futures'!F87-'Cash-Futures'!F55</f>
        <v>22.283749999999998</v>
      </c>
      <c r="G24" s="1">
        <f>'Cash-Futures'!G87-'Cash-Futures'!G55</f>
        <v>11.86</v>
      </c>
      <c r="H24" s="3" t="s">
        <v>12</v>
      </c>
      <c r="I24" s="1">
        <f>'Cash-Futures'!I87-'Cash-Futures'!I55</f>
        <v>21.015</v>
      </c>
      <c r="J24" s="1">
        <f>'Cash-Futures'!J87-'Cash-Futures'!J55</f>
        <v>21.846666666666664</v>
      </c>
      <c r="K24" s="1">
        <f>'Cash-Futures'!K87-'Cash-Futures'!K55</f>
        <v>20.492500000000007</v>
      </c>
      <c r="L24" s="1">
        <f>'Cash-Futures'!L87-'Cash-Futures'!L55</f>
        <v>19.714</v>
      </c>
      <c r="M24" s="1">
        <f>'Cash-Futures'!M87-'Cash-Futures'!M55</f>
        <v>18.64</v>
      </c>
      <c r="N24" s="26">
        <f aca="true" t="shared" si="1" ref="N24:N29">AVERAGE(B24:M24)</f>
        <v>21.473128787878785</v>
      </c>
    </row>
    <row r="25" spans="1:14" ht="15.75">
      <c r="A25" s="4">
        <v>2001</v>
      </c>
      <c r="B25" s="1">
        <f>'Cash-Futures'!B88-'Cash-Futures'!B56</f>
        <v>24.04400000000001</v>
      </c>
      <c r="C25" s="1">
        <f>'Cash-Futures'!C88-'Cash-Futures'!C56</f>
        <v>24.200000000000003</v>
      </c>
      <c r="D25" s="1">
        <f>'Cash-Futures'!D88-'Cash-Futures'!D56</f>
        <v>26.26166666666667</v>
      </c>
      <c r="E25" s="1">
        <f>'Cash-Futures'!E88-'Cash-Futures'!E56</f>
        <v>22.47250000000001</v>
      </c>
      <c r="F25" s="1">
        <f>'Cash-Futures'!F88-'Cash-Futures'!F56</f>
        <v>21.136250000000004</v>
      </c>
      <c r="G25" s="1">
        <f>'Cash-Futures'!G88-'Cash-Futures'!G56</f>
        <v>16.260000000000005</v>
      </c>
      <c r="H25" s="3" t="s">
        <v>12</v>
      </c>
      <c r="I25" s="1">
        <f>'Cash-Futures'!I88-'Cash-Futures'!I56</f>
        <v>21.46333333333334</v>
      </c>
      <c r="J25" s="1">
        <f>'Cash-Futures'!J88-'Cash-Futures'!J56</f>
        <v>17.42125</v>
      </c>
      <c r="K25" s="1">
        <f>'Cash-Futures'!K88-'Cash-Futures'!K56</f>
        <v>17.17200000000001</v>
      </c>
      <c r="L25" s="1">
        <f>'Cash-Futures'!L88-'Cash-Futures'!L56</f>
        <v>15.457499999999996</v>
      </c>
      <c r="M25" s="1">
        <f>'Cash-Futures'!M88-'Cash-Futures'!M56</f>
        <v>19.10333333333334</v>
      </c>
      <c r="N25" s="26">
        <f t="shared" si="1"/>
        <v>20.45380303030304</v>
      </c>
    </row>
    <row r="26" spans="1:14" ht="15.75">
      <c r="A26" s="4">
        <v>2002</v>
      </c>
      <c r="B26" s="1">
        <f>'Cash-Futures'!B89-'Cash-Futures'!B57</f>
        <v>26.435000000000002</v>
      </c>
      <c r="C26" s="1">
        <f>'Cash-Futures'!C89-'Cash-Futures'!C57</f>
        <v>28.7825</v>
      </c>
      <c r="D26" s="1">
        <f>'Cash-Futures'!D89-'Cash-Futures'!D57</f>
        <v>31.99499999999999</v>
      </c>
      <c r="E26" s="3" t="s">
        <v>12</v>
      </c>
      <c r="F26" s="3" t="s">
        <v>12</v>
      </c>
      <c r="G26" s="1">
        <f>'Cash-Futures'!G89-'Cash-Futures'!G57</f>
        <v>10.989999999999995</v>
      </c>
      <c r="H26" s="3" t="s">
        <v>12</v>
      </c>
      <c r="I26" s="1">
        <f>'Cash-Futures'!I89-'Cash-Futures'!I57</f>
        <v>16.42</v>
      </c>
      <c r="J26" s="1">
        <f>'Cash-Futures'!J89-'Cash-Futures'!J57</f>
        <v>7.393333333333331</v>
      </c>
      <c r="K26" s="1">
        <f>'Cash-Futures'!K89-'Cash-Futures'!K57</f>
        <v>9.738000000000014</v>
      </c>
      <c r="L26" s="1">
        <f>'Cash-Futures'!L89-'Cash-Futures'!L57</f>
        <v>16.113749999999996</v>
      </c>
      <c r="M26" s="1">
        <f>'Cash-Futures'!M89-'Cash-Futures'!M57</f>
        <v>21.62166666666667</v>
      </c>
      <c r="N26" s="26">
        <f t="shared" si="1"/>
        <v>18.832138888888885</v>
      </c>
    </row>
    <row r="27" spans="1:14" ht="15.75">
      <c r="A27" s="4">
        <v>2003</v>
      </c>
      <c r="B27" s="1">
        <f>'Cash-Futures'!B90-'Cash-Futures'!B58</f>
        <v>21.53500000000001</v>
      </c>
      <c r="C27" s="1">
        <f>'Cash-Futures'!C90-'Cash-Futures'!C58</f>
        <v>22.34375</v>
      </c>
      <c r="D27" s="1">
        <f>'Cash-Futures'!D90-'Cash-Futures'!D58</f>
        <v>25.25833333333334</v>
      </c>
      <c r="E27" s="1">
        <f>'Cash-Futures'!E90-'Cash-Futures'!E58</f>
        <v>28.345</v>
      </c>
      <c r="F27" s="1">
        <f>'Cash-Futures'!F90-'Cash-Futures'!F58</f>
        <v>23.742500000000007</v>
      </c>
      <c r="G27" s="1">
        <f>'Cash-Futures'!G90-'Cash-Futures'!G58</f>
        <v>19.909999999999997</v>
      </c>
      <c r="H27" s="3" t="s">
        <v>12</v>
      </c>
      <c r="I27" s="1">
        <f>'Cash-Futures'!I90-'Cash-Futures'!I58</f>
        <v>14.980000000000004</v>
      </c>
      <c r="J27" s="1">
        <f>'Cash-Futures'!J90-'Cash-Futures'!J58</f>
        <v>9.75275000000002</v>
      </c>
      <c r="K27" s="1">
        <f>'Cash-Futures'!K90-'Cash-Futures'!K58</f>
        <v>15.791000000000011</v>
      </c>
      <c r="L27" s="1">
        <f>'Cash-Futures'!L90-'Cash-Futures'!L58</f>
        <v>20.033749999999998</v>
      </c>
      <c r="M27" s="1">
        <f>'Cash-Futures'!M90-'Cash-Futures'!M58</f>
        <v>28.156666666666652</v>
      </c>
      <c r="N27" s="26">
        <f t="shared" si="1"/>
        <v>20.895340909090915</v>
      </c>
    </row>
    <row r="28" spans="1:14" ht="15.75">
      <c r="A28" s="4">
        <v>2004</v>
      </c>
      <c r="B28" s="1">
        <f>'Cash-Futures'!B91-'Cash-Futures'!B59</f>
        <v>35.64</v>
      </c>
      <c r="C28" s="1">
        <f>'Cash-Futures'!C91-'Cash-Futures'!C59</f>
        <v>39.405</v>
      </c>
      <c r="D28" s="1">
        <f>'Cash-Futures'!D91-'Cash-Futures'!D59</f>
        <v>32.027000000000015</v>
      </c>
      <c r="E28" s="1">
        <f>'Cash-Futures'!E91-'Cash-Futures'!E59</f>
        <v>29.480000000000004</v>
      </c>
      <c r="F28" s="1">
        <f>'Cash-Futures'!F91-'Cash-Futures'!F59</f>
        <v>28.75</v>
      </c>
      <c r="G28" s="1">
        <f>'Cash-Futures'!G91-'Cash-Futures'!G59</f>
        <v>30.35499999999999</v>
      </c>
      <c r="H28" s="3" t="s">
        <v>12</v>
      </c>
      <c r="I28" s="1">
        <f>'Cash-Futures'!I91-'Cash-Futures'!I59</f>
        <v>23.400000000000006</v>
      </c>
      <c r="J28" s="1">
        <f>'Cash-Futures'!J91-'Cash-Futures'!J59</f>
        <v>19.430000000000007</v>
      </c>
      <c r="K28" s="1">
        <f>'Cash-Futures'!K91-'Cash-Futures'!K59</f>
        <v>21.93833333333332</v>
      </c>
      <c r="L28" s="1">
        <f>'Cash-Futures'!L91-'Cash-Futures'!L59</f>
        <v>29.617499999999993</v>
      </c>
      <c r="M28" s="1">
        <f>'Cash-Futures'!M91-'Cash-Futures'!M59</f>
        <v>37.96333333333331</v>
      </c>
      <c r="N28" s="26">
        <f t="shared" si="1"/>
        <v>29.818742424242426</v>
      </c>
    </row>
    <row r="29" spans="1:14" ht="15.75">
      <c r="A29" s="4">
        <v>2005</v>
      </c>
      <c r="B29" s="1">
        <f>'Cash-Futures'!B92-'Cash-Futures'!B60</f>
        <v>37.468999999999994</v>
      </c>
      <c r="C29" s="1">
        <f>'Cash-Futures'!C92-'Cash-Futures'!C60</f>
        <v>41.53855263157895</v>
      </c>
      <c r="D29" s="1">
        <f>'Cash-Futures'!D92-'Cash-Futures'!D60</f>
        <v>40.43045454545454</v>
      </c>
      <c r="E29" s="1">
        <f>'Cash-Futures'!E92-'Cash-Futures'!E60</f>
        <v>34.94630952380952</v>
      </c>
      <c r="F29" s="1">
        <f>'Cash-Futures'!F92-'Cash-Futures'!F60</f>
        <v>32.9145238095238</v>
      </c>
      <c r="G29" s="3" t="s">
        <v>12</v>
      </c>
      <c r="H29" s="3" t="s">
        <v>12</v>
      </c>
      <c r="I29" s="1">
        <f>'Cash-Futures'!I92-'Cash-Futures'!I60</f>
        <v>24.43195652173914</v>
      </c>
      <c r="J29" s="1">
        <f>'Cash-Futures'!J92-'Cash-Futures'!J60</f>
        <v>27.42696428571429</v>
      </c>
      <c r="K29" s="1">
        <f>'Cash-Futures'!K92-'Cash-Futures'!K60</f>
        <v>27.466309523809542</v>
      </c>
      <c r="L29" s="1">
        <f>'Cash-Futures'!L92-'Cash-Futures'!L60</f>
        <v>35.4526666666667</v>
      </c>
      <c r="M29" s="1">
        <f>'Cash-Futures'!M92-'Cash-Futures'!M60</f>
        <v>40.849999999999994</v>
      </c>
      <c r="N29" s="26">
        <f t="shared" si="1"/>
        <v>34.29267375082965</v>
      </c>
    </row>
    <row r="30" spans="1:14" ht="15.75">
      <c r="A30" s="4">
        <v>2006</v>
      </c>
      <c r="B30" s="1">
        <f>'Cash-Futures'!B93-'Cash-Futures'!B61</f>
        <v>45.286500000000004</v>
      </c>
      <c r="C30" s="1">
        <f>'Cash-Futures'!C93-'Cash-Futures'!C61</f>
        <v>53.0467543859649</v>
      </c>
      <c r="D30" s="1">
        <f>'Cash-Futures'!D93-'Cash-Futures'!D61</f>
        <v>39.718152173913055</v>
      </c>
      <c r="E30" s="1">
        <f>'Cash-Futures'!E93-'Cash-Futures'!E61</f>
        <v>32.67842105263159</v>
      </c>
      <c r="F30" s="1">
        <f>'Cash-Futures'!F93-'Cash-Futures'!F61</f>
        <v>36.290000000000006</v>
      </c>
      <c r="G30" s="1">
        <f>'Cash-Futures'!G93-'Cash-Futures'!G61</f>
        <v>20.739999999999995</v>
      </c>
      <c r="H30" s="1">
        <f>'Cash-Futures'!H93-'Cash-Futures'!H61</f>
        <v>27.33</v>
      </c>
      <c r="I30" s="1">
        <f>'Cash-Futures'!I93-'Cash-Futures'!I61</f>
        <v>33.2375</v>
      </c>
      <c r="J30" s="1">
        <f>'Cash-Futures'!J93-'Cash-Futures'!J61</f>
        <v>21.741250000000008</v>
      </c>
      <c r="K30" s="1">
        <f>'Cash-Futures'!K93-'Cash-Futures'!K61</f>
        <v>26.370000000000005</v>
      </c>
      <c r="L30" s="1">
        <f>'Cash-Futures'!L93-'Cash-Futures'!L61</f>
        <v>28.12299999999999</v>
      </c>
      <c r="M30" s="1">
        <f>'Cash-Futures'!M93-'Cash-Futures'!M61</f>
        <v>21.559999999999988</v>
      </c>
      <c r="N30" s="26">
        <f aca="true" t="shared" si="2" ref="N30:N35">AVERAGE(B30:M30)</f>
        <v>32.176798134375794</v>
      </c>
    </row>
    <row r="31" spans="1:14" ht="15.75">
      <c r="A31" s="4">
        <v>2007</v>
      </c>
      <c r="B31" s="1">
        <f>'Cash-Futures'!B94-'Cash-Futures'!B62</f>
        <v>25.400000000000006</v>
      </c>
      <c r="C31" s="1">
        <f>'Cash-Futures'!C94-'Cash-Futures'!C62</f>
        <v>23.78</v>
      </c>
      <c r="D31" s="1">
        <f>'Cash-Futures'!D94-'Cash-Futures'!D62</f>
        <v>31.08999999999999</v>
      </c>
      <c r="E31" s="1">
        <f>'Cash-Futures'!E94-'Cash-Futures'!E62</f>
        <v>22.65000000000002</v>
      </c>
      <c r="F31" s="3" t="s">
        <v>12</v>
      </c>
      <c r="G31" s="3" t="s">
        <v>12</v>
      </c>
      <c r="H31" s="3" t="s">
        <v>12</v>
      </c>
      <c r="I31" s="1">
        <f>'Cash-Futures'!I94-'Cash-Futures'!I62</f>
        <v>14.430000000000007</v>
      </c>
      <c r="J31" s="1">
        <f>'Cash-Futures'!J94-'Cash-Futures'!J62</f>
        <v>15.690000000000012</v>
      </c>
      <c r="K31" s="1">
        <f>'Cash-Futures'!K94-'Cash-Futures'!K62</f>
        <v>17.419999999999987</v>
      </c>
      <c r="L31" s="1">
        <f>'Cash-Futures'!L94-'Cash-Futures'!L62</f>
        <v>19.499999999999986</v>
      </c>
      <c r="M31" s="1">
        <f>'Cash-Futures'!M94-'Cash-Futures'!M62</f>
        <v>26.39</v>
      </c>
      <c r="N31" s="26">
        <f t="shared" si="2"/>
        <v>21.816666666666663</v>
      </c>
    </row>
    <row r="32" spans="1:14" ht="15.75">
      <c r="A32" s="4">
        <v>2008</v>
      </c>
      <c r="B32" s="1">
        <f>'Cash-Futures'!B95-'Cash-Futures'!B63</f>
        <v>25.260000000000005</v>
      </c>
      <c r="C32" s="1">
        <f>'Cash-Futures'!C95-'Cash-Futures'!C63</f>
        <v>24.63000000000001</v>
      </c>
      <c r="D32" s="1">
        <f>'Cash-Futures'!D95-'Cash-Futures'!D63</f>
        <v>28.36</v>
      </c>
      <c r="E32" s="1">
        <f>'Cash-Futures'!E95-'Cash-Futures'!E63</f>
        <v>16.180000000000007</v>
      </c>
      <c r="F32" s="1">
        <f>'Cash-Futures'!F95-'Cash-Futures'!F63</f>
        <v>12.650000000000006</v>
      </c>
      <c r="G32" s="1">
        <f>'Cash-Futures'!G95-'Cash-Futures'!G63</f>
        <v>3.3700000000000045</v>
      </c>
      <c r="H32" s="3" t="s">
        <v>12</v>
      </c>
      <c r="I32" s="1">
        <f>'Cash-Futures'!I95-'Cash-Futures'!I63</f>
        <v>-4.710000000000008</v>
      </c>
      <c r="J32" s="1">
        <f>'Cash-Futures'!J95-'Cash-Futures'!J63</f>
        <v>9.52000000000001</v>
      </c>
      <c r="K32" s="1">
        <f>'Cash-Futures'!K95-'Cash-Futures'!K63</f>
        <v>13.13000000000001</v>
      </c>
      <c r="L32" s="1">
        <f>'Cash-Futures'!L95-'Cash-Futures'!L63</f>
        <v>19.169999999999987</v>
      </c>
      <c r="M32" s="1">
        <f>'Cash-Futures'!M95-'Cash-Futures'!M63</f>
        <v>15.5</v>
      </c>
      <c r="N32" s="26">
        <f t="shared" si="2"/>
        <v>14.823636363636366</v>
      </c>
    </row>
    <row r="33" spans="1:14" ht="15.75">
      <c r="A33" s="4">
        <v>2009</v>
      </c>
      <c r="B33" s="1">
        <f>'Cash-Futures'!B96-'Cash-Futures'!B64</f>
        <v>24.11</v>
      </c>
      <c r="C33" s="1">
        <f>'Cash-Futures'!C96-'Cash-Futures'!C64</f>
        <v>26.400000000000006</v>
      </c>
      <c r="D33" s="1">
        <f>'Cash-Futures'!D96-'Cash-Futures'!D64</f>
        <v>22.519999999999996</v>
      </c>
      <c r="E33" s="1">
        <f>'Cash-Futures'!E96-'Cash-Futures'!E64</f>
        <v>19.80000000000001</v>
      </c>
      <c r="F33" s="1">
        <f>'Cash-Futures'!F96-'Cash-Futures'!F64</f>
        <v>20.370000000000005</v>
      </c>
      <c r="G33" s="1">
        <f>'Cash-Futures'!G96-'Cash-Futures'!G64</f>
        <v>14</v>
      </c>
      <c r="H33" s="3" t="s">
        <v>12</v>
      </c>
      <c r="I33" s="1">
        <f>'Cash-Futures'!I96-'Cash-Futures'!I64</f>
        <v>7.200000000000003</v>
      </c>
      <c r="J33" s="1">
        <f>'Cash-Futures'!J96-'Cash-Futures'!J64</f>
        <v>11.200000000000003</v>
      </c>
      <c r="K33" s="1">
        <f>'Cash-Futures'!K96-'Cash-Futures'!K64</f>
        <v>16.460000000000008</v>
      </c>
      <c r="L33" s="1">
        <f>'Cash-Futures'!L96-'Cash-Futures'!L64</f>
        <v>20.493750076293935</v>
      </c>
      <c r="M33" s="1">
        <f>'Cash-Futures'!M96-'Cash-Futures'!M64</f>
        <v>23.853409437699753</v>
      </c>
      <c r="N33" s="26">
        <f t="shared" si="2"/>
        <v>18.764287228544884</v>
      </c>
    </row>
    <row r="34" spans="1:14" ht="15.75">
      <c r="A34" s="4">
        <v>2010</v>
      </c>
      <c r="B34" s="1">
        <f>'Cash-Futures'!B97-'Cash-Futures'!B65</f>
        <v>30.18578834935238</v>
      </c>
      <c r="C34" s="1">
        <f>'Cash-Futures'!C97-'Cash-Futures'!C65</f>
        <v>29.082368902909124</v>
      </c>
      <c r="D34" s="1">
        <f>'Cash-Futures'!D97-'Cash-Futures'!D65</f>
        <v>29.603478459897246</v>
      </c>
      <c r="E34" s="1">
        <f>'Cash-Futures'!E97-'Cash-Futures'!E65</f>
        <v>29.837499583851198</v>
      </c>
      <c r="F34" s="1">
        <f>'Cash-Futures'!F97-'Cash-Futures'!F65</f>
        <v>24.005249481201176</v>
      </c>
      <c r="G34" s="1">
        <f>'Cash-Futures'!G97-'Cash-Futures'!G65</f>
        <v>23.95931811246004</v>
      </c>
      <c r="H34" s="1">
        <f>'Cash-Futures'!H97-'Cash-Futures'!H65</f>
        <v>14.145237877255397</v>
      </c>
      <c r="I34" s="1">
        <f>'Cash-Futures'!I97-'Cash-Futures'!I65</f>
        <v>27.16704587069424</v>
      </c>
      <c r="J34" s="1">
        <f>'Cash-Futures'!J97-'Cash-Futures'!J65</f>
        <v>24.22928549630302</v>
      </c>
      <c r="K34" s="1">
        <f>'Cash-Futures'!K97-'Cash-Futures'!K65</f>
        <v>27.44452366420201</v>
      </c>
      <c r="L34" s="1">
        <f>'Cash-Futures'!L97-'Cash-Futures'!L65</f>
        <v>27.07642806280228</v>
      </c>
      <c r="M34" s="1">
        <f>'Cash-Futures'!M97-'Cash-Futures'!M65</f>
        <v>28.254772616299718</v>
      </c>
      <c r="N34" s="26">
        <f t="shared" si="2"/>
        <v>26.249249706435652</v>
      </c>
    </row>
    <row r="35" spans="1:14" ht="15.75">
      <c r="A35" s="4">
        <v>2011</v>
      </c>
      <c r="B35" s="1">
        <f>'Cash-Futures'!B98-'Cash-Futures'!B66</f>
        <v>35.138749923706044</v>
      </c>
      <c r="C35" s="1">
        <f>'Cash-Futures'!C98-'Cash-Futures'!C66</f>
        <v>33.83815821597452</v>
      </c>
      <c r="D35" s="1">
        <f>'Cash-Futures'!D98-'Cash-Futures'!D66</f>
        <v>42.03434815779974</v>
      </c>
      <c r="E35" s="1">
        <f>'Cash-Futures'!E98-'Cash-Futures'!E66</f>
        <v>30.43374923706054</v>
      </c>
      <c r="F35" s="1">
        <f>'Cash-Futures'!F98-'Cash-Futures'!F66</f>
        <v>27.221429951985684</v>
      </c>
      <c r="G35" s="3" t="s">
        <v>12</v>
      </c>
      <c r="H35" s="3" t="s">
        <v>12</v>
      </c>
      <c r="I35" s="1">
        <f>'Cash-Futures'!I98-'Cash-Futures'!I66</f>
        <v>15.14130368440047</v>
      </c>
      <c r="J35" s="1">
        <f>'Cash-Futures'!J98-'Cash-Futures'!J66</f>
        <v>-7.616905197870167</v>
      </c>
      <c r="K35" s="1">
        <f>'Cash-Futures'!K98-'Cash-Futures'!K66</f>
        <v>30.52952351888021</v>
      </c>
      <c r="L35" s="1">
        <f>'Cash-Futures'!L98-'Cash-Futures'!L66</f>
        <v>32.54142915271578</v>
      </c>
      <c r="M35" s="1">
        <f>'Cash-Futures'!M98-'Cash-Futures'!M66</f>
        <v>30.40690359933035</v>
      </c>
      <c r="N35" s="26">
        <f t="shared" si="2"/>
        <v>26.966869024398314</v>
      </c>
    </row>
    <row r="36" spans="1:14" ht="15.75">
      <c r="A36" s="16"/>
      <c r="B36" s="1"/>
      <c r="C36" s="1"/>
      <c r="D36" s="1"/>
      <c r="E36" s="1"/>
      <c r="F36" s="1"/>
      <c r="G36" s="3"/>
      <c r="H36" s="3"/>
      <c r="I36" s="1"/>
      <c r="J36" s="1"/>
      <c r="K36" s="1"/>
      <c r="L36" s="1"/>
      <c r="M36" s="1"/>
      <c r="N36" s="11"/>
    </row>
    <row r="37" spans="1:13" ht="15.75">
      <c r="A37" s="15" t="s">
        <v>40</v>
      </c>
      <c r="B37" s="1">
        <f>AVERAGE(B7:B35)</f>
        <v>18.8983916018923</v>
      </c>
      <c r="C37" s="1">
        <f aca="true" t="shared" si="3" ref="C37:M37">AVERAGE(C7:C35)</f>
        <v>21.068885387644503</v>
      </c>
      <c r="D37" s="1">
        <f t="shared" si="3"/>
        <v>22.009539680288587</v>
      </c>
      <c r="E37" s="1">
        <f t="shared" si="3"/>
        <v>19.670175162864926</v>
      </c>
      <c r="F37" s="1">
        <f t="shared" si="3"/>
        <v>18.520652047796567</v>
      </c>
      <c r="G37" s="1">
        <f t="shared" si="3"/>
        <v>13.244015148212384</v>
      </c>
      <c r="H37" s="1">
        <f t="shared" si="3"/>
        <v>9.516269823104617</v>
      </c>
      <c r="I37" s="1">
        <f t="shared" si="3"/>
        <v>13.551463758224868</v>
      </c>
      <c r="J37" s="1">
        <f t="shared" si="3"/>
        <v>11.809179369896702</v>
      </c>
      <c r="K37" s="1">
        <f t="shared" si="3"/>
        <v>13.332057384838205</v>
      </c>
      <c r="L37" s="1">
        <f t="shared" si="3"/>
        <v>15.370544837043726</v>
      </c>
      <c r="M37" s="1">
        <f t="shared" si="3"/>
        <v>16.799747691583697</v>
      </c>
    </row>
    <row r="38" spans="1:13" ht="15.75">
      <c r="A38" s="15" t="s">
        <v>37</v>
      </c>
      <c r="B38" s="1">
        <f>STDEV(B7:B35)</f>
        <v>11.62912415280405</v>
      </c>
      <c r="C38" s="1">
        <f aca="true" t="shared" si="4" ref="C38:M38">STDEV(C7:C35)</f>
        <v>11.750953872386775</v>
      </c>
      <c r="D38" s="1">
        <f t="shared" si="4"/>
        <v>10.206713686492108</v>
      </c>
      <c r="E38" s="1">
        <f t="shared" si="4"/>
        <v>7.92254130353046</v>
      </c>
      <c r="F38" s="1">
        <f t="shared" si="4"/>
        <v>7.862283865815208</v>
      </c>
      <c r="G38" s="1">
        <f t="shared" si="4"/>
        <v>7.6064287522016345</v>
      </c>
      <c r="H38" s="1">
        <f t="shared" si="4"/>
        <v>9.16054364430092</v>
      </c>
      <c r="I38" s="1">
        <f t="shared" si="4"/>
        <v>9.564864303302814</v>
      </c>
      <c r="J38" s="1">
        <f t="shared" si="4"/>
        <v>7.681874555615697</v>
      </c>
      <c r="K38" s="1">
        <f t="shared" si="4"/>
        <v>8.241670446105587</v>
      </c>
      <c r="L38" s="1">
        <f t="shared" si="4"/>
        <v>9.233381024602618</v>
      </c>
      <c r="M38" s="1">
        <f t="shared" si="4"/>
        <v>10.64274139793961</v>
      </c>
    </row>
    <row r="39" spans="1:14" ht="15.75">
      <c r="A39" s="15" t="s">
        <v>41</v>
      </c>
      <c r="B39" s="1">
        <f>AVERAGE(B24:B35)</f>
        <v>29.64846152275487</v>
      </c>
      <c r="C39" s="1">
        <f aca="true" t="shared" si="5" ref="C39:M39">AVERAGE(C24:C35)</f>
        <v>31.162569511368957</v>
      </c>
      <c r="D39" s="1">
        <f t="shared" si="5"/>
        <v>31.281536111422046</v>
      </c>
      <c r="E39" s="1">
        <f t="shared" si="5"/>
        <v>26.26497539975935</v>
      </c>
      <c r="F39" s="1">
        <f t="shared" si="5"/>
        <v>24.936370324271063</v>
      </c>
      <c r="G39" s="1">
        <f t="shared" si="5"/>
        <v>16.827146456940003</v>
      </c>
      <c r="H39" s="1">
        <f t="shared" si="5"/>
        <v>20.737618938627698</v>
      </c>
      <c r="I39" s="1">
        <f t="shared" si="5"/>
        <v>17.848011617513933</v>
      </c>
      <c r="J39" s="1">
        <f t="shared" si="5"/>
        <v>14.836216215345601</v>
      </c>
      <c r="K39" s="1">
        <f t="shared" si="5"/>
        <v>20.329349170018762</v>
      </c>
      <c r="L39" s="1">
        <f t="shared" si="5"/>
        <v>23.607814496539884</v>
      </c>
      <c r="M39" s="1">
        <f t="shared" si="5"/>
        <v>26.025007137777482</v>
      </c>
      <c r="N39" s="15"/>
    </row>
    <row r="40" spans="1:14" ht="15.75">
      <c r="A40" s="15" t="s">
        <v>42</v>
      </c>
      <c r="B40" s="1">
        <f>STDEV(B24:B35)</f>
        <v>7.1775663891507975</v>
      </c>
      <c r="C40" s="1">
        <f aca="true" t="shared" si="6" ref="C40:M40">STDEV(C24:C35)</f>
        <v>9.224041388132203</v>
      </c>
      <c r="D40" s="1">
        <f t="shared" si="6"/>
        <v>6.383596904605459</v>
      </c>
      <c r="E40" s="1">
        <f t="shared" si="6"/>
        <v>5.913339779096738</v>
      </c>
      <c r="F40" s="1">
        <f t="shared" si="6"/>
        <v>6.732156363936508</v>
      </c>
      <c r="G40" s="1">
        <f t="shared" si="6"/>
        <v>7.959578572891586</v>
      </c>
      <c r="H40" s="1">
        <f t="shared" si="6"/>
        <v>9.323034705324242</v>
      </c>
      <c r="I40" s="1">
        <f t="shared" si="6"/>
        <v>9.874079210118445</v>
      </c>
      <c r="J40" s="1">
        <f t="shared" si="6"/>
        <v>9.529675226901714</v>
      </c>
      <c r="K40" s="1">
        <f t="shared" si="6"/>
        <v>6.485783942792605</v>
      </c>
      <c r="L40" s="1">
        <f t="shared" si="6"/>
        <v>6.643072850703125</v>
      </c>
      <c r="M40" s="1">
        <f t="shared" si="6"/>
        <v>7.6777086726819235</v>
      </c>
      <c r="N40" s="15"/>
    </row>
    <row r="41" spans="1:13" ht="15.75">
      <c r="A41" s="15" t="s">
        <v>43</v>
      </c>
      <c r="B41" s="1">
        <f>B39+2*B40</f>
        <v>44.00359430105647</v>
      </c>
      <c r="C41" s="1">
        <f aca="true" t="shared" si="7" ref="C41:M41">C39+2*C40</f>
        <v>49.610652287633364</v>
      </c>
      <c r="D41" s="1">
        <f t="shared" si="7"/>
        <v>44.048729920632965</v>
      </c>
      <c r="E41" s="1">
        <f t="shared" si="7"/>
        <v>38.09165495795283</v>
      </c>
      <c r="F41" s="1">
        <f t="shared" si="7"/>
        <v>38.40068305214408</v>
      </c>
      <c r="G41" s="1">
        <f t="shared" si="7"/>
        <v>32.746303602723174</v>
      </c>
      <c r="H41" s="1">
        <f t="shared" si="7"/>
        <v>39.383688349276184</v>
      </c>
      <c r="I41" s="1">
        <f t="shared" si="7"/>
        <v>37.596170037750824</v>
      </c>
      <c r="J41" s="1">
        <f t="shared" si="7"/>
        <v>33.895566669149034</v>
      </c>
      <c r="K41" s="1">
        <f t="shared" si="7"/>
        <v>33.300917055603975</v>
      </c>
      <c r="L41" s="1">
        <f t="shared" si="7"/>
        <v>36.893960197946136</v>
      </c>
      <c r="M41" s="1">
        <f t="shared" si="7"/>
        <v>41.380424483141326</v>
      </c>
    </row>
    <row r="42" spans="1:13" ht="15.75">
      <c r="A42" s="15" t="s">
        <v>44</v>
      </c>
      <c r="B42" s="1">
        <f>B39-2*B40</f>
        <v>15.293328744453277</v>
      </c>
      <c r="C42" s="1">
        <f aca="true" t="shared" si="8" ref="C42:M42">C39-2*C40</f>
        <v>12.71448673510455</v>
      </c>
      <c r="D42" s="1">
        <f t="shared" si="8"/>
        <v>18.514342302211126</v>
      </c>
      <c r="E42" s="1">
        <f t="shared" si="8"/>
        <v>14.438295841565875</v>
      </c>
      <c r="F42" s="1">
        <f t="shared" si="8"/>
        <v>11.472057596398047</v>
      </c>
      <c r="G42" s="1">
        <f t="shared" si="8"/>
        <v>0.9079893111568307</v>
      </c>
      <c r="H42" s="1">
        <f t="shared" si="8"/>
        <v>2.0915495279792147</v>
      </c>
      <c r="I42" s="1">
        <f t="shared" si="8"/>
        <v>-1.9001468027229578</v>
      </c>
      <c r="J42" s="1">
        <f t="shared" si="8"/>
        <v>-4.223134238457828</v>
      </c>
      <c r="K42" s="1">
        <f t="shared" si="8"/>
        <v>7.3577812844335515</v>
      </c>
      <c r="L42" s="1">
        <f t="shared" si="8"/>
        <v>10.321668795133634</v>
      </c>
      <c r="M42" s="1">
        <f t="shared" si="8"/>
        <v>10.669589792413635</v>
      </c>
    </row>
    <row r="44" ht="18.75">
      <c r="A44" s="2" t="s">
        <v>28</v>
      </c>
    </row>
    <row r="45" spans="1:14" ht="16.5" thickBot="1">
      <c r="A45" s="5"/>
      <c r="B45" s="6" t="s">
        <v>0</v>
      </c>
      <c r="C45" s="6" t="s">
        <v>1</v>
      </c>
      <c r="D45" s="6" t="s">
        <v>2</v>
      </c>
      <c r="E45" s="6" t="s">
        <v>3</v>
      </c>
      <c r="F45" s="6" t="s">
        <v>4</v>
      </c>
      <c r="G45" s="6" t="s">
        <v>5</v>
      </c>
      <c r="H45" s="6" t="s">
        <v>6</v>
      </c>
      <c r="I45" s="6" t="s">
        <v>7</v>
      </c>
      <c r="J45" s="6" t="s">
        <v>8</v>
      </c>
      <c r="K45" s="6" t="s">
        <v>9</v>
      </c>
      <c r="L45" s="6" t="s">
        <v>10</v>
      </c>
      <c r="M45" s="6" t="s">
        <v>11</v>
      </c>
      <c r="N45" s="17" t="s">
        <v>13</v>
      </c>
    </row>
    <row r="46" spans="1:14" ht="16.5" thickTop="1">
      <c r="A46" s="7">
        <v>1983</v>
      </c>
      <c r="B46" s="1">
        <f>'Cash-Futures'!B108-'Cash-Futures'!B38</f>
        <v>-1.3599999999999994</v>
      </c>
      <c r="C46" s="1">
        <f>'Cash-Futures'!C108-'Cash-Futures'!C38</f>
        <v>-0.6500000000000057</v>
      </c>
      <c r="D46" s="1">
        <f>'Cash-Futures'!D108-'Cash-Futures'!D38</f>
        <v>0.8999999999999915</v>
      </c>
      <c r="E46" s="1">
        <f>'Cash-Futures'!E108-'Cash-Futures'!E38</f>
        <v>1.7099999999999937</v>
      </c>
      <c r="F46" s="1">
        <f>'Cash-Futures'!F108-'Cash-Futures'!F38</f>
        <v>4.659999999999997</v>
      </c>
      <c r="G46" s="1">
        <f>'Cash-Futures'!G108-'Cash-Futures'!G38</f>
        <v>5.490000000000009</v>
      </c>
      <c r="H46" s="1">
        <f>'Cash-Futures'!H108-'Cash-Futures'!H38</f>
        <v>2.3299999999999983</v>
      </c>
      <c r="I46" s="1">
        <f>'Cash-Futures'!I108-'Cash-Futures'!I38</f>
        <v>0.14000000000000057</v>
      </c>
      <c r="J46" s="1">
        <f>'Cash-Futures'!J108-'Cash-Futures'!J38</f>
        <v>-0.5</v>
      </c>
      <c r="K46" s="1">
        <f>'Cash-Futures'!K108-'Cash-Futures'!K38</f>
        <v>0.3299999999999983</v>
      </c>
      <c r="L46" s="1">
        <f>'Cash-Futures'!L108-'Cash-Futures'!L38</f>
        <v>0.12000000000000455</v>
      </c>
      <c r="M46" s="1">
        <f>'Cash-Futures'!M108-'Cash-Futures'!M38</f>
        <v>-1.7000000000000028</v>
      </c>
      <c r="N46" s="25">
        <f>AVERAGE(B46:M46)</f>
        <v>0.9558333333333321</v>
      </c>
    </row>
    <row r="47" spans="1:14" ht="15.75">
      <c r="A47" s="4">
        <v>1984</v>
      </c>
      <c r="B47" s="1">
        <f>'Cash-Futures'!B109-'Cash-Futures'!B39</f>
        <v>-1.9899999999999949</v>
      </c>
      <c r="C47" s="1">
        <f>'Cash-Futures'!C109-'Cash-Futures'!C39</f>
        <v>-0.4099999999999966</v>
      </c>
      <c r="D47" s="1">
        <f>'Cash-Futures'!D109-'Cash-Futures'!D39</f>
        <v>-0.1700000000000017</v>
      </c>
      <c r="E47" s="1">
        <f>'Cash-Futures'!E109-'Cash-Futures'!E39</f>
        <v>1.259999999999991</v>
      </c>
      <c r="F47" s="1">
        <f>'Cash-Futures'!F109-'Cash-Futures'!F39</f>
        <v>3.0700000000000074</v>
      </c>
      <c r="G47" s="1">
        <f>'Cash-Futures'!G109-'Cash-Futures'!G39</f>
        <v>1.4500000000000028</v>
      </c>
      <c r="H47" s="1">
        <f>'Cash-Futures'!H109-'Cash-Futures'!H39</f>
        <v>-0.29000000000000625</v>
      </c>
      <c r="I47" s="1">
        <f>'Cash-Futures'!I109-'Cash-Futures'!I39</f>
        <v>0.9699999999999989</v>
      </c>
      <c r="J47" s="1">
        <f>'Cash-Futures'!J109-'Cash-Futures'!J39</f>
        <v>0.44999999999998863</v>
      </c>
      <c r="K47" s="1">
        <f>'Cash-Futures'!K109-'Cash-Futures'!K39</f>
        <v>-0.5699999999999932</v>
      </c>
      <c r="L47" s="1">
        <f>'Cash-Futures'!L109-'Cash-Futures'!L39</f>
        <v>-3.0900000000000034</v>
      </c>
      <c r="M47" s="1">
        <f>'Cash-Futures'!M109-'Cash-Futures'!M39</f>
        <v>-3.0800000000000125</v>
      </c>
      <c r="N47" s="26">
        <f aca="true" t="shared" si="9" ref="N47:N62">AVERAGE(B47:M47)</f>
        <v>-0.20000000000000165</v>
      </c>
    </row>
    <row r="48" spans="1:55" ht="15.75">
      <c r="A48" s="4">
        <v>1985</v>
      </c>
      <c r="B48" s="1">
        <f>'Cash-Futures'!B110-'Cash-Futures'!B40</f>
        <v>-3.019999999999996</v>
      </c>
      <c r="C48" s="1">
        <f>'Cash-Futures'!C110-'Cash-Futures'!C40</f>
        <v>-1.3799999999999955</v>
      </c>
      <c r="D48" s="1">
        <f>'Cash-Futures'!D110-'Cash-Futures'!D40</f>
        <v>2.4499999999999886</v>
      </c>
      <c r="E48" s="1">
        <f>'Cash-Futures'!E110-'Cash-Futures'!E40</f>
        <v>4.960000000000008</v>
      </c>
      <c r="F48" s="1">
        <f>'Cash-Futures'!F110-'Cash-Futures'!F40</f>
        <v>3.6499999999999915</v>
      </c>
      <c r="G48" s="1">
        <f>'Cash-Futures'!G110-'Cash-Futures'!G40</f>
        <v>1.3100000000000023</v>
      </c>
      <c r="H48" s="1">
        <f>'Cash-Futures'!H110-'Cash-Futures'!H40</f>
        <v>-0.4799999999999969</v>
      </c>
      <c r="I48" s="1">
        <f>'Cash-Futures'!I110-'Cash-Futures'!I40</f>
        <v>-2</v>
      </c>
      <c r="J48" s="1">
        <f>'Cash-Futures'!J110-'Cash-Futures'!J40</f>
        <v>-0.3200000000000003</v>
      </c>
      <c r="K48" s="1">
        <f>'Cash-Futures'!K110-'Cash-Futures'!K40</f>
        <v>-0.8799999999999955</v>
      </c>
      <c r="L48" s="1">
        <f>'Cash-Futures'!L110-'Cash-Futures'!L40</f>
        <v>-0.9200000000000017</v>
      </c>
      <c r="M48" s="1">
        <f>'Cash-Futures'!M110-'Cash-Futures'!M40</f>
        <v>-3.559999999999995</v>
      </c>
      <c r="N48" s="26">
        <f t="shared" si="9"/>
        <v>-0.01583333333333255</v>
      </c>
      <c r="AI48" s="15" t="s">
        <v>45</v>
      </c>
      <c r="AJ48" s="33">
        <f>MIN(K46:K74)</f>
        <v>-0.8799999999999955</v>
      </c>
      <c r="AM48" s="15" t="s">
        <v>48</v>
      </c>
      <c r="AO48" s="33">
        <f>MIN('Cash-Futures'!K108:K136)</f>
        <v>60.18</v>
      </c>
      <c r="AW48" s="15" t="s">
        <v>45</v>
      </c>
      <c r="AX48" s="33">
        <f>MIN(L46:L74)</f>
        <v>-3.0900000000000034</v>
      </c>
      <c r="BA48" s="15" t="s">
        <v>48</v>
      </c>
      <c r="BC48" s="33">
        <f>MIN('Cash-Futures'!L108:L136)</f>
        <v>63.42</v>
      </c>
    </row>
    <row r="49" spans="1:55" ht="15.75">
      <c r="A49" s="4">
        <v>1986</v>
      </c>
      <c r="B49" s="1">
        <f>'Cash-Futures'!B111-'Cash-Futures'!B41</f>
        <v>-1.8100000000000023</v>
      </c>
      <c r="C49" s="1">
        <f>'Cash-Futures'!C111-'Cash-Futures'!C41</f>
        <v>-0.2400000000000091</v>
      </c>
      <c r="D49" s="1">
        <f>'Cash-Futures'!D111-'Cash-Futures'!D41</f>
        <v>4.45000000000001</v>
      </c>
      <c r="E49" s="1">
        <f>'Cash-Futures'!E111-'Cash-Futures'!E41</f>
        <v>5.729999999999997</v>
      </c>
      <c r="F49" s="1">
        <f>'Cash-Futures'!F111-'Cash-Futures'!F41</f>
        <v>6.239999999999995</v>
      </c>
      <c r="G49" s="1">
        <f>'Cash-Futures'!G111-'Cash-Futures'!G41</f>
        <v>4.289999999999999</v>
      </c>
      <c r="H49" s="1">
        <f>'Cash-Futures'!H111-'Cash-Futures'!H41</f>
        <v>-4.699999999999996</v>
      </c>
      <c r="I49" s="1">
        <f>'Cash-Futures'!I111-'Cash-Futures'!I41</f>
        <v>-3.5300000000000082</v>
      </c>
      <c r="J49" s="1">
        <f>'Cash-Futures'!J111-'Cash-Futures'!J41</f>
        <v>3.3399999999999963</v>
      </c>
      <c r="K49" s="1">
        <f>'Cash-Futures'!K111-'Cash-Futures'!K41</f>
        <v>4.490000000000002</v>
      </c>
      <c r="L49" s="1">
        <f>'Cash-Futures'!L111-'Cash-Futures'!L41</f>
        <v>4.169999999999995</v>
      </c>
      <c r="M49" s="1">
        <f>'Cash-Futures'!M111-'Cash-Futures'!M41</f>
        <v>5.449999999999996</v>
      </c>
      <c r="N49" s="26">
        <f t="shared" si="9"/>
        <v>2.323333333333331</v>
      </c>
      <c r="AI49" s="15" t="s">
        <v>46</v>
      </c>
      <c r="AJ49" s="33">
        <f>MAX(K46:K74)</f>
        <v>11.094523664202</v>
      </c>
      <c r="AM49" s="15" t="s">
        <v>49</v>
      </c>
      <c r="AO49" s="33">
        <f>MAX('Cash-Futures'!K108:K136)</f>
        <v>149.53</v>
      </c>
      <c r="AW49" s="15" t="s">
        <v>46</v>
      </c>
      <c r="AX49" s="33">
        <f>MAX(L46:L74)</f>
        <v>15.411666666666704</v>
      </c>
      <c r="BA49" s="15" t="s">
        <v>49</v>
      </c>
      <c r="BC49" s="33">
        <f>MAX('Cash-Futures'!L108:L136)</f>
        <v>158.36</v>
      </c>
    </row>
    <row r="50" spans="1:55" ht="15.75">
      <c r="A50" s="4">
        <v>1987</v>
      </c>
      <c r="B50" s="1">
        <f>'Cash-Futures'!B112-'Cash-Futures'!B42</f>
        <v>5.930000000000007</v>
      </c>
      <c r="C50" s="1">
        <f>'Cash-Futures'!C112-'Cash-Futures'!C42</f>
        <v>3.0200000000000102</v>
      </c>
      <c r="D50" s="1">
        <f>'Cash-Futures'!D112-'Cash-Futures'!D42</f>
        <v>6.5</v>
      </c>
      <c r="E50" s="1">
        <f>'Cash-Futures'!E112-'Cash-Futures'!E42</f>
        <v>6.920000000000002</v>
      </c>
      <c r="F50" s="1">
        <f>'Cash-Futures'!F112-'Cash-Futures'!F42</f>
        <v>5.159999999999997</v>
      </c>
      <c r="G50" s="1">
        <f>'Cash-Futures'!G112-'Cash-Futures'!G42</f>
        <v>4.349999999999994</v>
      </c>
      <c r="H50" s="1">
        <f>'Cash-Futures'!H112-'Cash-Futures'!H42</f>
        <v>4.6200000000000045</v>
      </c>
      <c r="I50" s="1">
        <f>'Cash-Futures'!I112-'Cash-Futures'!I42</f>
        <v>1.9799999999999898</v>
      </c>
      <c r="J50" s="1">
        <f>'Cash-Futures'!J112-'Cash-Futures'!J42</f>
        <v>7.199999999999989</v>
      </c>
      <c r="K50" s="1">
        <f>'Cash-Futures'!K112-'Cash-Futures'!K42</f>
        <v>0.7900000000000063</v>
      </c>
      <c r="L50" s="1">
        <f>'Cash-Futures'!L112-'Cash-Futures'!L42</f>
        <v>8.280000000000001</v>
      </c>
      <c r="M50" s="1">
        <f>'Cash-Futures'!M112-'Cash-Futures'!M42</f>
        <v>8.850000000000009</v>
      </c>
      <c r="N50" s="26">
        <f t="shared" si="9"/>
        <v>5.300000000000001</v>
      </c>
      <c r="AI50" s="15" t="s">
        <v>47</v>
      </c>
      <c r="AJ50" s="33">
        <f>AJ49-AJ48</f>
        <v>11.974523664201996</v>
      </c>
      <c r="AM50" s="15" t="s">
        <v>50</v>
      </c>
      <c r="AO50" s="33">
        <f>AO49-AO48</f>
        <v>89.35</v>
      </c>
      <c r="AW50" s="15" t="s">
        <v>47</v>
      </c>
      <c r="AX50" s="33">
        <f>AX49-AX48</f>
        <v>18.501666666666708</v>
      </c>
      <c r="BA50" s="15" t="s">
        <v>50</v>
      </c>
      <c r="BC50" s="33">
        <f>BC49-BC48</f>
        <v>94.94000000000001</v>
      </c>
    </row>
    <row r="51" spans="1:14" ht="15.75">
      <c r="A51" s="4">
        <v>1988</v>
      </c>
      <c r="B51" s="1">
        <f>'Cash-Futures'!B113-'Cash-Futures'!B43</f>
        <v>8.210000000000008</v>
      </c>
      <c r="C51" s="1">
        <f>'Cash-Futures'!C113-'Cash-Futures'!C43</f>
        <v>5.3700000000000045</v>
      </c>
      <c r="D51" s="1">
        <f>'Cash-Futures'!D113-'Cash-Futures'!D43</f>
        <v>8.739999999999995</v>
      </c>
      <c r="E51" s="1">
        <f>'Cash-Futures'!E113-'Cash-Futures'!E43</f>
        <v>8.829999999999998</v>
      </c>
      <c r="F51" s="1">
        <f>'Cash-Futures'!F113-'Cash-Futures'!F43</f>
        <v>10.840000000000003</v>
      </c>
      <c r="G51" s="1">
        <f>'Cash-Futures'!G113-'Cash-Futures'!G43</f>
        <v>15.730000000000004</v>
      </c>
      <c r="H51" s="1">
        <f>'Cash-Futures'!H113-'Cash-Futures'!H43</f>
        <v>6.079999999999998</v>
      </c>
      <c r="I51" s="1">
        <f>'Cash-Futures'!I113-'Cash-Futures'!I43</f>
        <v>5.549999999999997</v>
      </c>
      <c r="J51" s="1">
        <f>'Cash-Futures'!J113-'Cash-Futures'!J43</f>
        <v>7.969999999999999</v>
      </c>
      <c r="K51" s="1">
        <f>'Cash-Futures'!K113-'Cash-Futures'!K43</f>
        <v>8.370000000000005</v>
      </c>
      <c r="L51" s="1">
        <f>'Cash-Futures'!L113-'Cash-Futures'!L43</f>
        <v>5.579999999999998</v>
      </c>
      <c r="M51" s="1">
        <f>'Cash-Futures'!M113-'Cash-Futures'!M43</f>
        <v>2.230000000000004</v>
      </c>
      <c r="N51" s="26">
        <f t="shared" si="9"/>
        <v>7.791666666666668</v>
      </c>
    </row>
    <row r="52" spans="1:14" ht="15.75">
      <c r="A52" s="4">
        <v>1989</v>
      </c>
      <c r="B52" s="1">
        <f>'Cash-Futures'!B114-'Cash-Futures'!B44</f>
        <v>4.769999999999996</v>
      </c>
      <c r="C52" s="1">
        <f>'Cash-Futures'!C114-'Cash-Futures'!C44</f>
        <v>6.030000000000001</v>
      </c>
      <c r="D52" s="1">
        <f>'Cash-Futures'!D114-'Cash-Futures'!D44</f>
        <v>8.219999999999999</v>
      </c>
      <c r="E52" s="1">
        <f>'Cash-Futures'!E114-'Cash-Futures'!E44</f>
        <v>13.11999999999999</v>
      </c>
      <c r="F52" s="1">
        <f>'Cash-Futures'!F114-'Cash-Futures'!F44</f>
        <v>13.039999999999992</v>
      </c>
      <c r="G52" s="1">
        <f>'Cash-Futures'!G114-'Cash-Futures'!G44</f>
        <v>11.189999999999998</v>
      </c>
      <c r="H52" s="1">
        <f>'Cash-Futures'!H114-'Cash-Futures'!H44</f>
        <v>4.849999999999994</v>
      </c>
      <c r="I52" s="1">
        <f>'Cash-Futures'!I114-'Cash-Futures'!I44</f>
        <v>6.219999999999999</v>
      </c>
      <c r="J52" s="1">
        <f>'Cash-Futures'!J114-'Cash-Futures'!J44</f>
        <v>3.719999999999999</v>
      </c>
      <c r="K52" s="1">
        <f>'Cash-Futures'!K114-'Cash-Futures'!K44</f>
        <v>4.359999999999999</v>
      </c>
      <c r="L52" s="1">
        <f>'Cash-Futures'!L114-'Cash-Futures'!L44</f>
        <v>4.97999999999999</v>
      </c>
      <c r="M52" s="1">
        <f>'Cash-Futures'!M114-'Cash-Futures'!M44</f>
        <v>4.689999999999998</v>
      </c>
      <c r="N52" s="26">
        <f t="shared" si="9"/>
        <v>7.099166666666663</v>
      </c>
    </row>
    <row r="53" spans="1:14" ht="15.75">
      <c r="A53" s="4">
        <v>1990</v>
      </c>
      <c r="B53" s="1">
        <f>'Cash-Futures'!B115-'Cash-Futures'!B45</f>
        <v>6.689999999999998</v>
      </c>
      <c r="C53" s="1">
        <f>'Cash-Futures'!C115-'Cash-Futures'!C45</f>
        <v>10.040000000000006</v>
      </c>
      <c r="D53" s="1">
        <f>'Cash-Futures'!D115-'Cash-Futures'!D45</f>
        <v>10.320000000000007</v>
      </c>
      <c r="E53" s="1">
        <f>'Cash-Futures'!E115-'Cash-Futures'!E45</f>
        <v>11.079999999999998</v>
      </c>
      <c r="F53" s="1">
        <f>'Cash-Futures'!F115-'Cash-Futures'!F45</f>
        <v>12.719999999999999</v>
      </c>
      <c r="G53" s="1">
        <f>'Cash-Futures'!G115-'Cash-Futures'!G45</f>
        <v>12.61999999999999</v>
      </c>
      <c r="H53" s="1">
        <f>'Cash-Futures'!H115-'Cash-Futures'!H45</f>
        <v>6.509999999999991</v>
      </c>
      <c r="I53" s="1">
        <f>'Cash-Futures'!I115-'Cash-Futures'!I45</f>
        <v>4.159999999999997</v>
      </c>
      <c r="J53" s="1">
        <f>'Cash-Futures'!J115-'Cash-Futures'!J45</f>
        <v>3.6700000000000017</v>
      </c>
      <c r="K53" s="1">
        <f>'Cash-Futures'!K115-'Cash-Futures'!K45</f>
        <v>6.589999999999989</v>
      </c>
      <c r="L53" s="1">
        <f>'Cash-Futures'!L115-'Cash-Futures'!L45</f>
        <v>8.680000000000007</v>
      </c>
      <c r="M53" s="1">
        <f>'Cash-Futures'!M115-'Cash-Futures'!M45</f>
        <v>11.14</v>
      </c>
      <c r="N53" s="26">
        <f t="shared" si="9"/>
        <v>8.684999999999999</v>
      </c>
    </row>
    <row r="54" spans="1:14" ht="15.75">
      <c r="A54" s="4">
        <v>1991</v>
      </c>
      <c r="B54" s="1">
        <f>'Cash-Futures'!B116-'Cash-Futures'!B46</f>
        <v>11.319999999999993</v>
      </c>
      <c r="C54" s="1">
        <f>'Cash-Futures'!C116-'Cash-Futures'!C46</f>
        <v>14.819999999999993</v>
      </c>
      <c r="D54" s="1">
        <f>'Cash-Futures'!D116-'Cash-Futures'!D46</f>
        <v>15.469999999999999</v>
      </c>
      <c r="E54" s="1">
        <f>'Cash-Futures'!E116-'Cash-Futures'!E46</f>
        <v>15.780000000000001</v>
      </c>
      <c r="F54" s="1">
        <f>'Cash-Futures'!F116-'Cash-Futures'!F46</f>
        <v>18.790000000000006</v>
      </c>
      <c r="G54" s="1">
        <f>'Cash-Futures'!G116-'Cash-Futures'!G46</f>
        <v>18.840000000000003</v>
      </c>
      <c r="H54" s="1">
        <f>'Cash-Futures'!H116-'Cash-Futures'!H46</f>
        <v>16.620000000000005</v>
      </c>
      <c r="I54" s="1">
        <f>'Cash-Futures'!I116-'Cash-Futures'!I46</f>
        <v>2.3599999999999994</v>
      </c>
      <c r="J54" s="1">
        <f>'Cash-Futures'!J116-'Cash-Futures'!J46</f>
        <v>8.489999999999995</v>
      </c>
      <c r="K54" s="1">
        <f>'Cash-Futures'!K116-'Cash-Futures'!K46</f>
        <v>7.409999999999997</v>
      </c>
      <c r="L54" s="1">
        <f>'Cash-Futures'!L116-'Cash-Futures'!L46</f>
        <v>7.47999999999999</v>
      </c>
      <c r="M54" s="1">
        <f>'Cash-Futures'!M116-'Cash-Futures'!M46</f>
        <v>9.329999999999998</v>
      </c>
      <c r="N54" s="26">
        <f t="shared" si="9"/>
        <v>12.225833333333332</v>
      </c>
    </row>
    <row r="55" spans="1:14" ht="15.75">
      <c r="A55" s="4">
        <v>1992</v>
      </c>
      <c r="B55" s="1">
        <f>'Cash-Futures'!B117-'Cash-Futures'!B47</f>
        <v>9.789999999999992</v>
      </c>
      <c r="C55" s="1">
        <f>'Cash-Futures'!C117-'Cash-Futures'!C47</f>
        <v>14.940000000000012</v>
      </c>
      <c r="D55" s="1">
        <f>'Cash-Futures'!D117-'Cash-Futures'!D47</f>
        <v>12.260000000000005</v>
      </c>
      <c r="E55" s="1">
        <f>'Cash-Futures'!E117-'Cash-Futures'!E47</f>
        <v>12.570000000000007</v>
      </c>
      <c r="F55" s="1">
        <f>'Cash-Futures'!F117-'Cash-Futures'!F47</f>
        <v>9.230000000000004</v>
      </c>
      <c r="G55" s="1">
        <f>'Cash-Futures'!G117-'Cash-Futures'!G47</f>
        <v>12.61</v>
      </c>
      <c r="H55" s="3" t="s">
        <v>12</v>
      </c>
      <c r="I55" s="1">
        <f>'Cash-Futures'!I117-'Cash-Futures'!I47</f>
        <v>4.3999999999999915</v>
      </c>
      <c r="J55" s="1">
        <f>'Cash-Futures'!J117-'Cash-Futures'!J47</f>
        <v>8.469999999999999</v>
      </c>
      <c r="K55" s="1">
        <f>'Cash-Futures'!K117-'Cash-Futures'!K47</f>
        <v>5.150000000000006</v>
      </c>
      <c r="L55" s="1">
        <f>'Cash-Futures'!L117-'Cash-Futures'!L47</f>
        <v>5.569999999999993</v>
      </c>
      <c r="M55" s="1">
        <f>'Cash-Futures'!M117-'Cash-Futures'!M47</f>
        <v>7.590000000000003</v>
      </c>
      <c r="N55" s="26">
        <f t="shared" si="9"/>
        <v>9.325454545454546</v>
      </c>
    </row>
    <row r="56" spans="1:14" ht="15.75">
      <c r="A56" s="4">
        <v>1993</v>
      </c>
      <c r="B56" s="1">
        <f>'Cash-Futures'!B118-'Cash-Futures'!B48</f>
        <v>8.689999999999998</v>
      </c>
      <c r="C56" s="1">
        <f>'Cash-Futures'!C118-'Cash-Futures'!C48</f>
        <v>12.679999999999993</v>
      </c>
      <c r="D56" s="1">
        <f>'Cash-Futures'!D118-'Cash-Futures'!D48</f>
        <v>17.10000000000001</v>
      </c>
      <c r="E56" s="1">
        <f>'Cash-Futures'!E118-'Cash-Futures'!E48</f>
        <v>12.799999999999997</v>
      </c>
      <c r="F56" s="1">
        <f>'Cash-Futures'!F118-'Cash-Futures'!F48</f>
        <v>12.470000000000013</v>
      </c>
      <c r="G56" s="1">
        <f>'Cash-Futures'!G118-'Cash-Futures'!G48</f>
        <v>15.700000000000003</v>
      </c>
      <c r="H56" s="3" t="s">
        <v>12</v>
      </c>
      <c r="I56" s="3" t="s">
        <v>12</v>
      </c>
      <c r="J56" s="1">
        <f>'Cash-Futures'!J118-'Cash-Futures'!J48</f>
        <v>8.269999999999996</v>
      </c>
      <c r="K56" s="1">
        <f>'Cash-Futures'!K118-'Cash-Futures'!K48</f>
        <v>8.569999999999993</v>
      </c>
      <c r="L56" s="1">
        <f>'Cash-Futures'!L118-'Cash-Futures'!L48</f>
        <v>9.700000000000003</v>
      </c>
      <c r="M56" s="1">
        <f>'Cash-Futures'!M118-'Cash-Futures'!M48</f>
        <v>9.89</v>
      </c>
      <c r="N56" s="26">
        <f t="shared" si="9"/>
        <v>11.587</v>
      </c>
    </row>
    <row r="57" spans="1:14" ht="15.75">
      <c r="A57" s="4">
        <v>1994</v>
      </c>
      <c r="B57" s="1">
        <f>'Cash-Futures'!B119-'Cash-Futures'!B49</f>
        <v>12.469999999999999</v>
      </c>
      <c r="C57" s="1">
        <f>'Cash-Futures'!C119-'Cash-Futures'!C49</f>
        <v>16.459999999999994</v>
      </c>
      <c r="D57" s="1">
        <f>'Cash-Futures'!D119-'Cash-Futures'!D49</f>
        <v>18.299999999999997</v>
      </c>
      <c r="E57" s="1">
        <f>'Cash-Futures'!E119-'Cash-Futures'!E49</f>
        <v>15.459999999999994</v>
      </c>
      <c r="F57" s="1">
        <f>'Cash-Futures'!F119-'Cash-Futures'!F49</f>
        <v>15.61</v>
      </c>
      <c r="G57" s="1">
        <f>'Cash-Futures'!G119-'Cash-Futures'!G49</f>
        <v>14.280000000000001</v>
      </c>
      <c r="H57" s="3" t="s">
        <v>12</v>
      </c>
      <c r="I57" s="1">
        <f>'Cash-Futures'!I119-'Cash-Futures'!I49</f>
        <v>3.530000000000001</v>
      </c>
      <c r="J57" s="1">
        <f>'Cash-Futures'!J119-'Cash-Futures'!J49</f>
        <v>5.679999999999993</v>
      </c>
      <c r="K57" s="1">
        <f>'Cash-Futures'!K119-'Cash-Futures'!K49</f>
        <v>5.279999999999987</v>
      </c>
      <c r="L57" s="1">
        <f>'Cash-Futures'!L119-'Cash-Futures'!L49</f>
        <v>4.3500000000000085</v>
      </c>
      <c r="M57" s="1">
        <f>'Cash-Futures'!M119-'Cash-Futures'!M49</f>
        <v>4.439999999999998</v>
      </c>
      <c r="N57" s="26">
        <f t="shared" si="9"/>
        <v>10.53272727272727</v>
      </c>
    </row>
    <row r="58" spans="1:14" ht="15.75">
      <c r="A58" s="4">
        <v>1995</v>
      </c>
      <c r="B58" s="1">
        <f>'Cash-Futures'!B120-'Cash-Futures'!B50</f>
        <v>6.239999999999995</v>
      </c>
      <c r="C58" s="1">
        <f>'Cash-Futures'!C120-'Cash-Futures'!C50</f>
        <v>12.25</v>
      </c>
      <c r="D58" s="1">
        <f>'Cash-Futures'!D120-'Cash-Futures'!D50</f>
        <v>13.019999999999996</v>
      </c>
      <c r="E58" s="1">
        <f>'Cash-Futures'!E120-'Cash-Futures'!E50</f>
        <v>13.060000000000002</v>
      </c>
      <c r="F58" s="1">
        <f>'Cash-Futures'!F120-'Cash-Futures'!F50</f>
        <v>13.14</v>
      </c>
      <c r="G58" s="1">
        <f>'Cash-Futures'!G120-'Cash-Futures'!G50</f>
        <v>12.730000000000004</v>
      </c>
      <c r="H58" s="1">
        <f>'Cash-Futures'!H120-'Cash-Futures'!H50</f>
        <v>-1.9399999999999977</v>
      </c>
      <c r="I58" s="1">
        <f>'Cash-Futures'!I120-'Cash-Futures'!I50</f>
        <v>-4.099999999999994</v>
      </c>
      <c r="J58" s="1">
        <f>'Cash-Futures'!J120-'Cash-Futures'!J50</f>
        <v>0.060000000000002274</v>
      </c>
      <c r="K58" s="1">
        <f>'Cash-Futures'!K120-'Cash-Futures'!K50</f>
        <v>-0.10999999999999943</v>
      </c>
      <c r="L58" s="1">
        <f>'Cash-Futures'!L120-'Cash-Futures'!L50</f>
        <v>-1.3199999999999932</v>
      </c>
      <c r="M58" s="1">
        <f>'Cash-Futures'!M120-'Cash-Futures'!M50</f>
        <v>0.5100000000000051</v>
      </c>
      <c r="N58" s="26">
        <f t="shared" si="9"/>
        <v>5.295000000000002</v>
      </c>
    </row>
    <row r="59" spans="1:14" ht="15.75">
      <c r="A59" s="4">
        <v>1996</v>
      </c>
      <c r="B59" s="1">
        <f>'Cash-Futures'!B121-'Cash-Futures'!B51</f>
        <v>3.760000000000005</v>
      </c>
      <c r="C59" s="1">
        <f>'Cash-Futures'!C121-'Cash-Futures'!C51</f>
        <v>7.1299999999999955</v>
      </c>
      <c r="D59" s="1">
        <f>'Cash-Futures'!D121-'Cash-Futures'!D51</f>
        <v>7.830000000000005</v>
      </c>
      <c r="E59" s="1">
        <f>'Cash-Futures'!E121-'Cash-Futures'!E51</f>
        <v>10.509999999999998</v>
      </c>
      <c r="F59" s="1">
        <f>'Cash-Futures'!F121-'Cash-Futures'!F51</f>
        <v>6.049999999999997</v>
      </c>
      <c r="G59" s="1">
        <f>'Cash-Futures'!G121-'Cash-Futures'!G51</f>
        <v>2.730000000000004</v>
      </c>
      <c r="H59" s="1">
        <f>'Cash-Futures'!H121-'Cash-Futures'!H51</f>
        <v>-1.4099999999999966</v>
      </c>
      <c r="I59" s="1">
        <f>'Cash-Futures'!I121-'Cash-Futures'!I51</f>
        <v>-3</v>
      </c>
      <c r="J59" s="1">
        <f>'Cash-Futures'!J121-'Cash-Futures'!J51</f>
        <v>-0.8300000000000054</v>
      </c>
      <c r="K59" s="1">
        <f>'Cash-Futures'!K121-'Cash-Futures'!K51</f>
        <v>0.5100000000000051</v>
      </c>
      <c r="L59" s="1">
        <f>'Cash-Futures'!L121-'Cash-Futures'!L51</f>
        <v>-0.7000000000000028</v>
      </c>
      <c r="M59" s="1">
        <f>'Cash-Futures'!M121-'Cash-Futures'!M51</f>
        <v>0.11095238095238358</v>
      </c>
      <c r="N59" s="26">
        <f t="shared" si="9"/>
        <v>2.7242460317460324</v>
      </c>
    </row>
    <row r="60" spans="1:14" ht="15.75">
      <c r="A60" s="4">
        <v>1997</v>
      </c>
      <c r="B60" s="1">
        <f>'Cash-Futures'!B122-'Cash-Futures'!B52</f>
        <v>4.911818181818177</v>
      </c>
      <c r="C60" s="1">
        <f>'Cash-Futures'!C122-'Cash-Futures'!C52</f>
        <v>14.039999999999992</v>
      </c>
      <c r="D60" s="1">
        <f>'Cash-Futures'!D122-'Cash-Futures'!D52</f>
        <v>18.5</v>
      </c>
      <c r="E60" s="1">
        <f>'Cash-Futures'!E122-'Cash-Futures'!E52</f>
        <v>15.780000000000001</v>
      </c>
      <c r="F60" s="1">
        <f>'Cash-Futures'!F122-'Cash-Futures'!F52</f>
        <v>14.449999999999989</v>
      </c>
      <c r="G60" s="1">
        <f>'Cash-Futures'!G122-'Cash-Futures'!G52</f>
        <v>10.149999999999991</v>
      </c>
      <c r="H60" s="1">
        <f>'Cash-Futures'!H122-'Cash-Futures'!H52</f>
        <v>2.183636363636367</v>
      </c>
      <c r="I60" s="3" t="s">
        <v>12</v>
      </c>
      <c r="J60" s="1">
        <f>'Cash-Futures'!J122-'Cash-Futures'!J52</f>
        <v>8.050000000000011</v>
      </c>
      <c r="K60" s="1">
        <f>'Cash-Futures'!K122-'Cash-Futures'!K52</f>
        <v>9.896521739130435</v>
      </c>
      <c r="L60" s="1">
        <f>'Cash-Futures'!L122-'Cash-Futures'!L52</f>
        <v>6.510526315789463</v>
      </c>
      <c r="M60" s="1">
        <f>'Cash-Futures'!M122-'Cash-Futures'!M52</f>
        <v>10.343636363636364</v>
      </c>
      <c r="N60" s="26">
        <f t="shared" si="9"/>
        <v>10.437830814910072</v>
      </c>
    </row>
    <row r="61" spans="1:14" ht="15.75" customHeight="1">
      <c r="A61" s="4">
        <v>1998</v>
      </c>
      <c r="B61" s="1">
        <f>'Cash-Futures'!B123-'Cash-Futures'!B53</f>
        <v>14</v>
      </c>
      <c r="C61" s="1">
        <f>'Cash-Futures'!C123-'Cash-Futures'!C53</f>
        <v>16.409999999999997</v>
      </c>
      <c r="D61" s="1">
        <f>'Cash-Futures'!D123-'Cash-Futures'!D53</f>
        <v>19.35000000000001</v>
      </c>
      <c r="E61" s="1">
        <f>'Cash-Futures'!E123-'Cash-Futures'!E53</f>
        <v>18.567142857142855</v>
      </c>
      <c r="F61" s="1">
        <f>'Cash-Futures'!F123-'Cash-Futures'!F53</f>
        <v>12.503250000000008</v>
      </c>
      <c r="G61" s="1">
        <f>'Cash-Futures'!G123-'Cash-Futures'!G53</f>
        <v>13.399999999999991</v>
      </c>
      <c r="H61" s="3" t="s">
        <v>12</v>
      </c>
      <c r="I61" s="1">
        <f>'Cash-Futures'!I123-'Cash-Futures'!I53</f>
        <v>0.9219047619047558</v>
      </c>
      <c r="J61" s="1">
        <f>'Cash-Futures'!J123-'Cash-Futures'!J53</f>
        <v>4.730000000000004</v>
      </c>
      <c r="K61" s="1">
        <f>'Cash-Futures'!K123-'Cash-Futures'!K53</f>
        <v>4.700000000000003</v>
      </c>
      <c r="L61" s="1">
        <f>'Cash-Futures'!L123-'Cash-Futures'!L53</f>
        <v>5.491500000000002</v>
      </c>
      <c r="M61" s="1">
        <f>'Cash-Futures'!M123-'Cash-Futures'!M53</f>
        <v>9.201818181818169</v>
      </c>
      <c r="N61" s="26">
        <f t="shared" si="9"/>
        <v>10.84323780007871</v>
      </c>
    </row>
    <row r="62" spans="1:14" ht="15.75">
      <c r="A62" s="4">
        <v>1999</v>
      </c>
      <c r="B62" s="1">
        <f>'Cash-Futures'!B124-'Cash-Futures'!B54</f>
        <v>12.170000000000002</v>
      </c>
      <c r="C62" s="1">
        <f>'Cash-Futures'!C124-'Cash-Futures'!C54</f>
        <v>14.556842105263158</v>
      </c>
      <c r="D62" s="1">
        <f>'Cash-Futures'!D124-'Cash-Futures'!D54</f>
        <v>14.71521739130435</v>
      </c>
      <c r="E62" s="1">
        <f>'Cash-Futures'!E124-'Cash-Futures'!E54</f>
        <v>14.810000000000002</v>
      </c>
      <c r="F62" s="1">
        <f>'Cash-Futures'!F124-'Cash-Futures'!F54</f>
        <v>14.179999999999993</v>
      </c>
      <c r="G62" s="1">
        <f>'Cash-Futures'!G124-'Cash-Futures'!G54</f>
        <v>10.424999999999997</v>
      </c>
      <c r="H62" s="3" t="s">
        <v>12</v>
      </c>
      <c r="I62" s="1">
        <f>'Cash-Futures'!I124-'Cash-Futures'!I54</f>
        <v>7.780454545454546</v>
      </c>
      <c r="J62" s="1">
        <f>'Cash-Futures'!J124-'Cash-Futures'!J54</f>
        <v>9.180357142857133</v>
      </c>
      <c r="K62" s="1">
        <f>'Cash-Futures'!K124-'Cash-Futures'!K54</f>
        <v>7.990952380952379</v>
      </c>
      <c r="L62" s="1">
        <f>'Cash-Futures'!L124-'Cash-Futures'!L54</f>
        <v>7.799999999999997</v>
      </c>
      <c r="M62" s="1">
        <f>'Cash-Futures'!M124-'Cash-Futures'!M54</f>
        <v>9.116190476190468</v>
      </c>
      <c r="N62" s="26">
        <f t="shared" si="9"/>
        <v>11.15681945836564</v>
      </c>
    </row>
    <row r="63" spans="1:14" ht="15.75">
      <c r="A63" s="4">
        <v>2000</v>
      </c>
      <c r="B63" s="1">
        <f>'Cash-Futures'!B125-'Cash-Futures'!B55</f>
        <v>14.722499999999997</v>
      </c>
      <c r="C63" s="1">
        <f>'Cash-Futures'!C125-'Cash-Futures'!C55</f>
        <v>18.689999999999998</v>
      </c>
      <c r="D63" s="1">
        <f>'Cash-Futures'!D125-'Cash-Futures'!D55</f>
        <v>19.729000000000013</v>
      </c>
      <c r="E63" s="1">
        <f>'Cash-Futures'!E125-'Cash-Futures'!E55</f>
        <v>18.062916666666666</v>
      </c>
      <c r="F63" s="1">
        <f>'Cash-Futures'!F125-'Cash-Futures'!F55</f>
        <v>14.839500000000001</v>
      </c>
      <c r="G63" s="1">
        <f>'Cash-Futures'!G125-'Cash-Futures'!G55</f>
        <v>11.064999999999998</v>
      </c>
      <c r="H63" s="1">
        <f>'Cash-Futures'!H125-'Cash-Futures'!H55</f>
        <v>6.930000000000007</v>
      </c>
      <c r="I63" s="1">
        <f>'Cash-Futures'!I125-'Cash-Futures'!I55</f>
        <v>11.837999999999994</v>
      </c>
      <c r="J63" s="1">
        <f>'Cash-Futures'!J125-'Cash-Futures'!J55</f>
        <v>14.078333333333319</v>
      </c>
      <c r="K63" s="1">
        <f>'Cash-Futures'!K125-'Cash-Futures'!K55</f>
        <v>10.158749999999998</v>
      </c>
      <c r="L63" s="1">
        <f>'Cash-Futures'!L125-'Cash-Futures'!L55</f>
        <v>7.868000000000009</v>
      </c>
      <c r="M63" s="1">
        <f>'Cash-Futures'!M125-'Cash-Futures'!M55</f>
        <v>6.671666666666667</v>
      </c>
      <c r="N63" s="26">
        <f aca="true" t="shared" si="10" ref="N63:N68">AVERAGE(B63:M63)</f>
        <v>12.887805555555554</v>
      </c>
    </row>
    <row r="64" spans="1:14" ht="15.75">
      <c r="A64" s="4">
        <v>2001</v>
      </c>
      <c r="B64" s="1">
        <f>'Cash-Futures'!B126-'Cash-Futures'!B56</f>
        <v>13.747</v>
      </c>
      <c r="C64" s="1">
        <f>'Cash-Futures'!C126-'Cash-Futures'!C56</f>
        <v>17.51625</v>
      </c>
      <c r="D64" s="1">
        <f>'Cash-Futures'!D126-'Cash-Futures'!D56</f>
        <v>18.76166666666667</v>
      </c>
      <c r="E64" s="1">
        <f>'Cash-Futures'!E126-'Cash-Futures'!E56</f>
        <v>15.650000000000006</v>
      </c>
      <c r="F64" s="1">
        <f>'Cash-Futures'!F126-'Cash-Futures'!F56</f>
        <v>16.707000000000022</v>
      </c>
      <c r="G64" s="1">
        <f>'Cash-Futures'!G126-'Cash-Futures'!G56</f>
        <v>14.183750000000003</v>
      </c>
      <c r="H64" s="1">
        <f>'Cash-Futures'!H126-'Cash-Futures'!H56</f>
        <v>7.890000000000001</v>
      </c>
      <c r="I64" s="1">
        <f>'Cash-Futures'!I126-'Cash-Futures'!I56</f>
        <v>11.560000000000002</v>
      </c>
      <c r="J64" s="1">
        <f>'Cash-Futures'!J126-'Cash-Futures'!J56</f>
        <v>7.796250000000001</v>
      </c>
      <c r="K64" s="1">
        <f>'Cash-Futures'!K126-'Cash-Futures'!K56</f>
        <v>6.560000000000002</v>
      </c>
      <c r="L64" s="1">
        <f>'Cash-Futures'!L126-'Cash-Futures'!L56</f>
        <v>5.0249999999999915</v>
      </c>
      <c r="M64" s="1">
        <f>'Cash-Futures'!M126-'Cash-Futures'!M56</f>
        <v>6.646666666666661</v>
      </c>
      <c r="N64" s="26">
        <f t="shared" si="10"/>
        <v>11.836965277777779</v>
      </c>
    </row>
    <row r="65" spans="1:14" ht="15.75">
      <c r="A65" s="4">
        <v>2002</v>
      </c>
      <c r="B65" s="1">
        <f>'Cash-Futures'!B127-'Cash-Futures'!B57</f>
        <v>15.440999999999988</v>
      </c>
      <c r="C65" s="1">
        <f>'Cash-Futures'!C127-'Cash-Futures'!C57</f>
        <v>20.4375</v>
      </c>
      <c r="D65" s="1">
        <f>'Cash-Futures'!D127-'Cash-Futures'!D57</f>
        <v>20.15124999999999</v>
      </c>
      <c r="E65" s="1">
        <f>'Cash-Futures'!E127-'Cash-Futures'!E57</f>
        <v>24.526666666666657</v>
      </c>
      <c r="F65" s="1">
        <f>'Cash-Futures'!F127-'Cash-Futures'!F57</f>
        <v>17.31625000000001</v>
      </c>
      <c r="G65" s="1">
        <f>'Cash-Futures'!G127-'Cash-Futures'!G57</f>
        <v>15.699999999999989</v>
      </c>
      <c r="H65" s="3" t="s">
        <v>12</v>
      </c>
      <c r="I65" s="1">
        <f>'Cash-Futures'!I127-'Cash-Futures'!I57</f>
        <v>6.570000000000007</v>
      </c>
      <c r="J65" s="1">
        <f>'Cash-Futures'!J127-'Cash-Futures'!J57</f>
        <v>2.4866666666666646</v>
      </c>
      <c r="K65" s="1">
        <f>'Cash-Futures'!K127-'Cash-Futures'!K57</f>
        <v>1.9410000000000025</v>
      </c>
      <c r="L65" s="1">
        <f>'Cash-Futures'!L127-'Cash-Futures'!L57</f>
        <v>3.8999999999999915</v>
      </c>
      <c r="M65" s="1">
        <f>'Cash-Futures'!M127-'Cash-Futures'!M57</f>
        <v>8.959999999999994</v>
      </c>
      <c r="N65" s="26">
        <f t="shared" si="10"/>
        <v>12.493666666666662</v>
      </c>
    </row>
    <row r="66" spans="1:14" ht="15.75">
      <c r="A66" s="4">
        <v>2003</v>
      </c>
      <c r="B66" s="1">
        <f>'Cash-Futures'!B128-'Cash-Futures'!B58</f>
        <v>13.549000000000007</v>
      </c>
      <c r="C66" s="1">
        <f>'Cash-Futures'!C128-'Cash-Futures'!C58</f>
        <v>16.67</v>
      </c>
      <c r="D66" s="1">
        <f>'Cash-Futures'!D128-'Cash-Futures'!D58</f>
        <v>19.403749999999988</v>
      </c>
      <c r="E66" s="1">
        <f>'Cash-Futures'!E128-'Cash-Futures'!E58</f>
        <v>21.126000000000005</v>
      </c>
      <c r="F66" s="1">
        <f>'Cash-Futures'!F128-'Cash-Futures'!F58</f>
        <v>20.174999999999997</v>
      </c>
      <c r="G66" s="1">
        <f>'Cash-Futures'!G128-'Cash-Futures'!G58</f>
        <v>13.13666666666667</v>
      </c>
      <c r="H66" s="1">
        <f>'Cash-Futures'!H128-'Cash-Futures'!H58</f>
        <v>13.959999999999994</v>
      </c>
      <c r="I66" s="3" t="s">
        <v>12</v>
      </c>
      <c r="J66" s="1">
        <f>'Cash-Futures'!J128-'Cash-Futures'!J58</f>
        <v>5.581249999999997</v>
      </c>
      <c r="K66" s="1">
        <f>'Cash-Futures'!K128-'Cash-Futures'!K58</f>
        <v>1.5669999999999789</v>
      </c>
      <c r="L66" s="1">
        <f>'Cash-Futures'!L128-'Cash-Futures'!L58</f>
        <v>4.825000000000003</v>
      </c>
      <c r="M66" s="1">
        <f>'Cash-Futures'!M128-'Cash-Futures'!M58</f>
        <v>17.42166666666668</v>
      </c>
      <c r="N66" s="26">
        <f t="shared" si="10"/>
        <v>13.401393939393937</v>
      </c>
    </row>
    <row r="67" spans="1:14" ht="15.75">
      <c r="A67" s="4">
        <v>2004</v>
      </c>
      <c r="B67" s="1">
        <f>'Cash-Futures'!B129-'Cash-Futures'!B59</f>
        <v>26.43875</v>
      </c>
      <c r="C67" s="1">
        <f>'Cash-Futures'!C129-'Cash-Futures'!C59</f>
        <v>27.898749999999993</v>
      </c>
      <c r="D67" s="1">
        <f>'Cash-Futures'!D129-'Cash-Futures'!D59</f>
        <v>26.457999999999984</v>
      </c>
      <c r="E67" s="1">
        <f>'Cash-Futures'!E129-'Cash-Futures'!E59</f>
        <v>22.75125</v>
      </c>
      <c r="F67" s="1">
        <f>'Cash-Futures'!F129-'Cash-Futures'!F59</f>
        <v>18.735</v>
      </c>
      <c r="G67" s="1">
        <f>'Cash-Futures'!G129-'Cash-Futures'!G59</f>
        <v>23.401250000000005</v>
      </c>
      <c r="H67" s="1">
        <f>'Cash-Futures'!H129-'Cash-Futures'!H59</f>
        <v>14.224999999999994</v>
      </c>
      <c r="I67" s="1">
        <f>'Cash-Futures'!I129-'Cash-Futures'!I59</f>
        <v>10.650000000000006</v>
      </c>
      <c r="J67" s="1">
        <f>'Cash-Futures'!J129-'Cash-Futures'!J59</f>
        <v>8.482499999999987</v>
      </c>
      <c r="K67" s="1">
        <f>'Cash-Futures'!K129-'Cash-Futures'!K59</f>
        <v>7.026666666666671</v>
      </c>
      <c r="L67" s="1">
        <f>'Cash-Futures'!L129-'Cash-Futures'!L59</f>
        <v>10.675000000000011</v>
      </c>
      <c r="M67" s="1">
        <f>'Cash-Futures'!M129-'Cash-Futures'!M59</f>
        <v>17.318333333333328</v>
      </c>
      <c r="N67" s="26">
        <f t="shared" si="10"/>
        <v>17.838375</v>
      </c>
    </row>
    <row r="68" spans="1:14" ht="15.75">
      <c r="A68" s="4">
        <v>2005</v>
      </c>
      <c r="B68" s="1">
        <f>'Cash-Futures'!B130-'Cash-Futures'!B60</f>
        <v>19.687749999999994</v>
      </c>
      <c r="C68" s="1">
        <f>'Cash-Futures'!C130-'Cash-Futures'!C60</f>
        <v>30.256052631578953</v>
      </c>
      <c r="D68" s="1">
        <f>'Cash-Futures'!D130-'Cash-Futures'!D60</f>
        <v>28.743454545454526</v>
      </c>
      <c r="E68" s="1">
        <f>'Cash-Futures'!E130-'Cash-Futures'!E60</f>
        <v>29.75505952380952</v>
      </c>
      <c r="F68" s="1">
        <f>'Cash-Futures'!F130-'Cash-Futures'!F60</f>
        <v>32.4495238095238</v>
      </c>
      <c r="G68" s="1">
        <f>'Cash-Futures'!G130-'Cash-Futures'!G60</f>
        <v>22.76363636363635</v>
      </c>
      <c r="H68" s="1">
        <f>'Cash-Futures'!H130-'Cash-Futures'!H60</f>
        <v>21.23375</v>
      </c>
      <c r="I68" s="1">
        <f>'Cash-Futures'!I130-'Cash-Futures'!I60</f>
        <v>10.22195652173913</v>
      </c>
      <c r="J68" s="1">
        <f>'Cash-Futures'!J130-'Cash-Futures'!J60</f>
        <v>12.540714285714287</v>
      </c>
      <c r="K68" s="1">
        <f>'Cash-Futures'!K130-'Cash-Futures'!K60</f>
        <v>9.018809523809551</v>
      </c>
      <c r="L68" s="1">
        <f>'Cash-Futures'!L130-'Cash-Futures'!L60</f>
        <v>15.411666666666704</v>
      </c>
      <c r="M68" s="1">
        <f>'Cash-Futures'!M130-'Cash-Futures'!M60</f>
        <v>22.377499999999998</v>
      </c>
      <c r="N68" s="26">
        <f t="shared" si="10"/>
        <v>21.204989489327733</v>
      </c>
    </row>
    <row r="69" spans="1:14" ht="15.75">
      <c r="A69" s="4">
        <v>2006</v>
      </c>
      <c r="B69" s="1">
        <f>'Cash-Futures'!B131-'Cash-Futures'!B61</f>
        <v>31.77024999999999</v>
      </c>
      <c r="C69" s="1">
        <f>'Cash-Futures'!C131-'Cash-Futures'!C61</f>
        <v>35.11717105263156</v>
      </c>
      <c r="D69" s="1">
        <f>'Cash-Futures'!D131-'Cash-Futures'!D61</f>
        <v>31.640652173913068</v>
      </c>
      <c r="E69" s="1">
        <f>'Cash-Futures'!E131-'Cash-Futures'!E61</f>
        <v>27.073421052631602</v>
      </c>
      <c r="F69" s="1">
        <f>'Cash-Futures'!F131-'Cash-Futures'!F61</f>
        <v>20.45625000000001</v>
      </c>
      <c r="G69" s="1">
        <f>'Cash-Futures'!G131-'Cash-Futures'!G61</f>
        <v>18.72500000000001</v>
      </c>
      <c r="H69" s="3" t="s">
        <v>12</v>
      </c>
      <c r="I69" s="1">
        <f>'Cash-Futures'!I131-'Cash-Futures'!I61</f>
        <v>4.540000000000006</v>
      </c>
      <c r="J69" s="1">
        <f>'Cash-Futures'!J131-'Cash-Futures'!J61</f>
        <v>10.012500000000003</v>
      </c>
      <c r="K69" s="1">
        <f>'Cash-Futures'!K131-'Cash-Futures'!K61</f>
        <v>10.142500000000013</v>
      </c>
      <c r="L69" s="1">
        <f>'Cash-Futures'!L131-'Cash-Futures'!L61</f>
        <v>10.99799999999999</v>
      </c>
      <c r="M69" s="1">
        <f>'Cash-Futures'!M131-'Cash-Futures'!M61</f>
        <v>12.35166666666666</v>
      </c>
      <c r="N69" s="26">
        <f aca="true" t="shared" si="11" ref="N69:N74">AVERAGE(B69:M69)</f>
        <v>19.347946449622086</v>
      </c>
    </row>
    <row r="70" spans="1:14" ht="15.75">
      <c r="A70" s="4">
        <v>2007</v>
      </c>
      <c r="B70" s="1">
        <f>'Cash-Futures'!B132-'Cash-Futures'!B62</f>
        <v>15.090000000000003</v>
      </c>
      <c r="C70" s="1">
        <f>'Cash-Futures'!C132-'Cash-Futures'!C62</f>
        <v>19.040000000000006</v>
      </c>
      <c r="D70" s="1">
        <f>'Cash-Futures'!D132-'Cash-Futures'!D62</f>
        <v>19.820000000000007</v>
      </c>
      <c r="E70" s="1">
        <f>'Cash-Futures'!E132-'Cash-Futures'!E62</f>
        <v>15.310000000000002</v>
      </c>
      <c r="F70" s="1">
        <f>'Cash-Futures'!F132-'Cash-Futures'!F62</f>
        <v>16.83</v>
      </c>
      <c r="G70" s="1">
        <f>'Cash-Futures'!G132-'Cash-Futures'!G62</f>
        <v>11.099999999999994</v>
      </c>
      <c r="H70" s="1">
        <f>'Cash-Futures'!H132-'Cash-Futures'!H62</f>
        <v>0.27000000000001023</v>
      </c>
      <c r="I70" s="1">
        <f>'Cash-Futures'!I132-'Cash-Futures'!I62</f>
        <v>4.680000000000007</v>
      </c>
      <c r="J70" s="1">
        <f>'Cash-Futures'!J132-'Cash-Futures'!J62</f>
        <v>6.8799999999999955</v>
      </c>
      <c r="K70" s="1">
        <f>'Cash-Futures'!K132-'Cash-Futures'!K62</f>
        <v>3.1199999999999903</v>
      </c>
      <c r="L70" s="1">
        <f>'Cash-Futures'!L132-'Cash-Futures'!L62</f>
        <v>6.069999999999993</v>
      </c>
      <c r="M70" s="1">
        <f>'Cash-Futures'!M132-'Cash-Futures'!M62</f>
        <v>13.159999999999997</v>
      </c>
      <c r="N70" s="26">
        <f t="shared" si="11"/>
        <v>10.9475</v>
      </c>
    </row>
    <row r="71" spans="1:14" ht="15.75">
      <c r="A71" s="4">
        <v>2008</v>
      </c>
      <c r="B71" s="1">
        <f>'Cash-Futures'!B133-'Cash-Futures'!B63</f>
        <v>18.28</v>
      </c>
      <c r="C71" s="1">
        <f>'Cash-Futures'!C133-'Cash-Futures'!C63</f>
        <v>21.00999999999999</v>
      </c>
      <c r="D71" s="1">
        <f>'Cash-Futures'!D133-'Cash-Futures'!D63</f>
        <v>23.02000000000001</v>
      </c>
      <c r="E71" s="1">
        <f>'Cash-Futures'!E133-'Cash-Futures'!E63</f>
        <v>16.159999999999997</v>
      </c>
      <c r="F71" s="1">
        <f>'Cash-Futures'!F133-'Cash-Futures'!F63</f>
        <v>8.290000000000006</v>
      </c>
      <c r="G71" s="1">
        <f>'Cash-Futures'!G133-'Cash-Futures'!G63</f>
        <v>7.75</v>
      </c>
      <c r="H71" s="1">
        <f>'Cash-Futures'!H133-'Cash-Futures'!H63</f>
        <v>1.5300000000000011</v>
      </c>
      <c r="I71" s="1">
        <f>'Cash-Futures'!I133-'Cash-Futures'!I63</f>
        <v>-6.710000000000008</v>
      </c>
      <c r="J71" s="1">
        <f>'Cash-Futures'!J133-'Cash-Futures'!J63</f>
        <v>1.25</v>
      </c>
      <c r="K71" s="1">
        <f>'Cash-Futures'!K133-'Cash-Futures'!K63</f>
        <v>1.0800000000000125</v>
      </c>
      <c r="L71" s="1">
        <f>'Cash-Futures'!L133-'Cash-Futures'!L63</f>
        <v>5.799999999999997</v>
      </c>
      <c r="M71" s="1">
        <f>'Cash-Futures'!M133-'Cash-Futures'!M63</f>
        <v>4.38000000000001</v>
      </c>
      <c r="N71" s="26">
        <f t="shared" si="11"/>
        <v>8.486666666666668</v>
      </c>
    </row>
    <row r="72" spans="1:14" ht="15.75">
      <c r="A72" s="4">
        <v>2009</v>
      </c>
      <c r="B72" s="1">
        <f>'Cash-Futures'!B134-'Cash-Futures'!B64</f>
        <v>15.819999999999993</v>
      </c>
      <c r="C72" s="1">
        <f>'Cash-Futures'!C134-'Cash-Futures'!C64</f>
        <v>19.400000000000006</v>
      </c>
      <c r="D72" s="1">
        <f>'Cash-Futures'!D134-'Cash-Futures'!D64</f>
        <v>21.159999999999997</v>
      </c>
      <c r="E72" s="1">
        <f>'Cash-Futures'!E134-'Cash-Futures'!E64</f>
        <v>19.89</v>
      </c>
      <c r="F72" s="1">
        <f>'Cash-Futures'!F134-'Cash-Futures'!F64</f>
        <v>18.03</v>
      </c>
      <c r="G72" s="1">
        <f>'Cash-Futures'!G134-'Cash-Futures'!G64</f>
        <v>11.760000000000005</v>
      </c>
      <c r="H72" s="1">
        <f>'Cash-Futures'!H134-'Cash-Futures'!H64</f>
        <v>3.4599999999999937</v>
      </c>
      <c r="I72" s="1">
        <f>'Cash-Futures'!I134-'Cash-Futures'!I64</f>
        <v>1.8500000000000085</v>
      </c>
      <c r="J72" s="1">
        <f>'Cash-Futures'!J134-'Cash-Futures'!J64</f>
        <v>4.990000000000009</v>
      </c>
      <c r="K72" s="1">
        <f>'Cash-Futures'!K134-'Cash-Futures'!K64</f>
        <v>5.219999999999999</v>
      </c>
      <c r="L72" s="1">
        <f>'Cash-Futures'!L134-'Cash-Futures'!L64</f>
        <v>9.073750076293933</v>
      </c>
      <c r="M72" s="1">
        <f>'Cash-Futures'!M134-'Cash-Futures'!M64</f>
        <v>12.053409437699756</v>
      </c>
      <c r="N72" s="26">
        <f t="shared" si="11"/>
        <v>11.892263292832808</v>
      </c>
    </row>
    <row r="73" spans="1:14" ht="15.75">
      <c r="A73" s="4">
        <v>2010</v>
      </c>
      <c r="B73" s="1">
        <f>'Cash-Futures'!B135-'Cash-Futures'!B65</f>
        <v>17.915788349352383</v>
      </c>
      <c r="C73" s="1">
        <f>'Cash-Futures'!C135-'Cash-Futures'!C65</f>
        <v>21.102368902909134</v>
      </c>
      <c r="D73" s="1">
        <f>'Cash-Futures'!D135-'Cash-Futures'!D65</f>
        <v>20.483478459897256</v>
      </c>
      <c r="E73" s="1">
        <f>'Cash-Futures'!E135-'Cash-Futures'!E65</f>
        <v>20.15749958385119</v>
      </c>
      <c r="F73" s="1">
        <f>'Cash-Futures'!F135-'Cash-Futures'!F65</f>
        <v>18.725249481201175</v>
      </c>
      <c r="G73" s="1">
        <f>'Cash-Futures'!G135-'Cash-Futures'!G65</f>
        <v>17.76931811246004</v>
      </c>
      <c r="H73" s="1">
        <f>'Cash-Futures'!H135-'Cash-Futures'!H65</f>
        <v>10.8452378772554</v>
      </c>
      <c r="I73" s="1">
        <f>'Cash-Futures'!I135-'Cash-Futures'!I65</f>
        <v>12.847045870694245</v>
      </c>
      <c r="J73" s="1">
        <f>'Cash-Futures'!J135-'Cash-Futures'!J65</f>
        <v>14.629285496303012</v>
      </c>
      <c r="K73" s="1">
        <f>'Cash-Futures'!K135-'Cash-Futures'!K65</f>
        <v>11.094523664202</v>
      </c>
      <c r="L73" s="1">
        <f>'Cash-Futures'!L135-'Cash-Futures'!L65</f>
        <v>9.956428062802274</v>
      </c>
      <c r="M73" s="1">
        <f>'Cash-Futures'!M135-'Cash-Futures'!M65</f>
        <v>17.194772616299716</v>
      </c>
      <c r="N73" s="26">
        <f t="shared" si="11"/>
        <v>16.060083039768987</v>
      </c>
    </row>
    <row r="74" spans="1:14" ht="15.75">
      <c r="A74" s="4">
        <v>2011</v>
      </c>
      <c r="B74" s="1">
        <f>'Cash-Futures'!B136-'Cash-Futures'!B66</f>
        <v>22.52874992370606</v>
      </c>
      <c r="C74" s="1">
        <f>'Cash-Futures'!C136-'Cash-Futures'!C66</f>
        <v>20.6081582159745</v>
      </c>
      <c r="D74" s="1">
        <f>'Cash-Futures'!D136-'Cash-Futures'!D66</f>
        <v>25.07434815779976</v>
      </c>
      <c r="E74" s="1">
        <f>'Cash-Futures'!E136-'Cash-Futures'!E66</f>
        <v>23.923749237060548</v>
      </c>
      <c r="F74" s="1">
        <f>'Cash-Futures'!F136-'Cash-Futures'!F66</f>
        <v>26.671429951985672</v>
      </c>
      <c r="G74" s="1">
        <f>'Cash-Futures'!G136-'Cash-Futures'!G66</f>
        <v>17.923408882834707</v>
      </c>
      <c r="H74" s="1">
        <f>'Cash-Futures'!H136-'Cash-Futures'!H66</f>
        <v>16.20250030517579</v>
      </c>
      <c r="I74" s="1">
        <f>'Cash-Futures'!I136-'Cash-Futures'!I66</f>
        <v>6.141303684400469</v>
      </c>
      <c r="J74" s="1">
        <f>'Cash-Futures'!J136-'Cash-Futures'!J66</f>
        <v>11.273094802129833</v>
      </c>
      <c r="K74" s="1">
        <f>'Cash-Futures'!K136-'Cash-Futures'!K66</f>
        <v>9.989523518880219</v>
      </c>
      <c r="L74" s="1">
        <f>'Cash-Futures'!L136-'Cash-Futures'!L66</f>
        <v>14.631429152715782</v>
      </c>
      <c r="M74" s="1">
        <f>'Cash-Futures'!M136-'Cash-Futures'!M66</f>
        <v>16.086903599330356</v>
      </c>
      <c r="N74" s="26">
        <f t="shared" si="11"/>
        <v>17.587883285999474</v>
      </c>
    </row>
    <row r="75" spans="1:14" ht="15.75">
      <c r="A75" s="16"/>
      <c r="B75" s="1"/>
      <c r="C75" s="1"/>
      <c r="D75" s="1"/>
      <c r="E75" s="1"/>
      <c r="F75" s="1"/>
      <c r="G75" s="1"/>
      <c r="H75" s="3"/>
      <c r="I75" s="1"/>
      <c r="J75" s="1"/>
      <c r="K75" s="1"/>
      <c r="L75" s="1"/>
      <c r="M75" s="1"/>
      <c r="N75" s="11"/>
    </row>
    <row r="76" spans="1:13" ht="15.75">
      <c r="A76" s="15" t="s">
        <v>40</v>
      </c>
      <c r="B76" s="1">
        <f>AVERAGE(B46:B74)</f>
        <v>11.233193326030229</v>
      </c>
      <c r="C76" s="1">
        <f aca="true" t="shared" si="12" ref="C76:M76">AVERAGE(C46:C74)</f>
        <v>14.23493423821922</v>
      </c>
      <c r="D76" s="1">
        <f t="shared" si="12"/>
        <v>15.600028186035711</v>
      </c>
      <c r="E76" s="1">
        <f t="shared" si="12"/>
        <v>15.08047260647686</v>
      </c>
      <c r="F76" s="1">
        <f t="shared" si="12"/>
        <v>13.966498387679676</v>
      </c>
      <c r="G76" s="1">
        <f t="shared" si="12"/>
        <v>12.157690690537853</v>
      </c>
      <c r="H76" s="1">
        <f t="shared" si="12"/>
        <v>5.950914752093979</v>
      </c>
      <c r="I76" s="1">
        <f t="shared" si="12"/>
        <v>3.8296409763151207</v>
      </c>
      <c r="J76" s="1">
        <f t="shared" si="12"/>
        <v>6.125205231965661</v>
      </c>
      <c r="K76" s="1">
        <f t="shared" si="12"/>
        <v>5.165387844608319</v>
      </c>
      <c r="L76" s="1">
        <f t="shared" si="12"/>
        <v>6.1005620784230405</v>
      </c>
      <c r="M76" s="1">
        <f t="shared" si="12"/>
        <v>8.2474201053768</v>
      </c>
    </row>
    <row r="77" spans="1:13" ht="15.75">
      <c r="A77" s="15" t="s">
        <v>37</v>
      </c>
      <c r="B77" s="1">
        <f>STDEV(B46:B74)</f>
        <v>8.38706071958739</v>
      </c>
      <c r="C77" s="1">
        <f aca="true" t="shared" si="13" ref="C77:M77">STDEV(C46:C74)</f>
        <v>9.227431688178418</v>
      </c>
      <c r="D77" s="1">
        <f t="shared" si="13"/>
        <v>8.265253704545524</v>
      </c>
      <c r="E77" s="1">
        <f t="shared" si="13"/>
        <v>7.112135949778637</v>
      </c>
      <c r="F77" s="1">
        <f t="shared" si="13"/>
        <v>6.769528887492161</v>
      </c>
      <c r="G77" s="1">
        <f t="shared" si="13"/>
        <v>5.85396538229223</v>
      </c>
      <c r="H77" s="1">
        <f t="shared" si="13"/>
        <v>6.944006089795295</v>
      </c>
      <c r="I77" s="1">
        <f t="shared" si="13"/>
        <v>5.21526497432189</v>
      </c>
      <c r="J77" s="1">
        <f t="shared" si="13"/>
        <v>4.324592492857166</v>
      </c>
      <c r="K77" s="1">
        <f t="shared" si="13"/>
        <v>3.754578773547407</v>
      </c>
      <c r="L77" s="1">
        <f t="shared" si="13"/>
        <v>4.424182912304141</v>
      </c>
      <c r="M77" s="1">
        <f t="shared" si="13"/>
        <v>6.454841143188089</v>
      </c>
    </row>
    <row r="78" spans="1:14" ht="15.75">
      <c r="A78" s="15" t="s">
        <v>41</v>
      </c>
      <c r="B78" s="1">
        <f>AVERAGE(B63:B74)</f>
        <v>18.749232356088203</v>
      </c>
      <c r="C78" s="1">
        <f aca="true" t="shared" si="14" ref="C78:M78">AVERAGE(C63:C74)</f>
        <v>22.312187566924518</v>
      </c>
      <c r="D78" s="1">
        <f t="shared" si="14"/>
        <v>22.870466666977602</v>
      </c>
      <c r="E78" s="1">
        <f t="shared" si="14"/>
        <v>21.19888022755718</v>
      </c>
      <c r="F78" s="1">
        <f t="shared" si="14"/>
        <v>19.10210027022589</v>
      </c>
      <c r="G78" s="1">
        <f t="shared" si="14"/>
        <v>15.43983583546648</v>
      </c>
      <c r="H78" s="1">
        <f t="shared" si="14"/>
        <v>9.65464881824312</v>
      </c>
      <c r="I78" s="1">
        <f t="shared" si="14"/>
        <v>6.744391461530352</v>
      </c>
      <c r="J78" s="1">
        <f t="shared" si="14"/>
        <v>8.333382882012259</v>
      </c>
      <c r="K78" s="1">
        <f t="shared" si="14"/>
        <v>6.40989778112987</v>
      </c>
      <c r="L78" s="1">
        <f t="shared" si="14"/>
        <v>8.68618949653989</v>
      </c>
      <c r="M78" s="1">
        <f t="shared" si="14"/>
        <v>12.885215471110818</v>
      </c>
      <c r="N78" s="15"/>
    </row>
    <row r="79" spans="1:14" ht="15.75">
      <c r="A79" s="15" t="s">
        <v>42</v>
      </c>
      <c r="B79" s="1">
        <f>STDEV(B63:B74)</f>
        <v>5.608030459084026</v>
      </c>
      <c r="C79" s="1">
        <f aca="true" t="shared" si="15" ref="C79:M79">STDEV(C63:C74)</f>
        <v>5.680936106994658</v>
      </c>
      <c r="D79" s="1">
        <f t="shared" si="15"/>
        <v>4.191442141759581</v>
      </c>
      <c r="E79" s="1">
        <f t="shared" si="15"/>
        <v>4.593709887233002</v>
      </c>
      <c r="F79" s="1">
        <f t="shared" si="15"/>
        <v>5.94687817148696</v>
      </c>
      <c r="G79" s="1">
        <f t="shared" si="15"/>
        <v>4.833662754636855</v>
      </c>
      <c r="H79" s="1">
        <f t="shared" si="15"/>
        <v>6.837677698523285</v>
      </c>
      <c r="I79" s="1">
        <f t="shared" si="15"/>
        <v>5.729009160667137</v>
      </c>
      <c r="J79" s="1">
        <f t="shared" si="15"/>
        <v>4.341551261599334</v>
      </c>
      <c r="K79" s="1">
        <f t="shared" si="15"/>
        <v>3.741983044749233</v>
      </c>
      <c r="L79" s="1">
        <f t="shared" si="15"/>
        <v>3.7983984193651046</v>
      </c>
      <c r="M79" s="1">
        <f t="shared" si="15"/>
        <v>5.439621038287722</v>
      </c>
      <c r="N79" s="15"/>
    </row>
    <row r="80" spans="1:13" ht="15.75">
      <c r="A80" s="15" t="s">
        <v>43</v>
      </c>
      <c r="B80" s="1">
        <f>B78+2*B79</f>
        <v>29.965293274256254</v>
      </c>
      <c r="C80" s="1">
        <f aca="true" t="shared" si="16" ref="C80:M80">C78+2*C79</f>
        <v>33.67405978091384</v>
      </c>
      <c r="D80" s="1">
        <f t="shared" si="16"/>
        <v>31.253350950496767</v>
      </c>
      <c r="E80" s="1">
        <f t="shared" si="16"/>
        <v>30.386300002023184</v>
      </c>
      <c r="F80" s="1">
        <f t="shared" si="16"/>
        <v>30.99585661319981</v>
      </c>
      <c r="G80" s="1">
        <f t="shared" si="16"/>
        <v>25.10716134474019</v>
      </c>
      <c r="H80" s="1">
        <f t="shared" si="16"/>
        <v>23.33000421528969</v>
      </c>
      <c r="I80" s="1">
        <f t="shared" si="16"/>
        <v>18.202409782864628</v>
      </c>
      <c r="J80" s="1">
        <f t="shared" si="16"/>
        <v>17.01648540521093</v>
      </c>
      <c r="K80" s="1">
        <f t="shared" si="16"/>
        <v>13.893863870628337</v>
      </c>
      <c r="L80" s="1">
        <f t="shared" si="16"/>
        <v>16.2829863352701</v>
      </c>
      <c r="M80" s="1">
        <f t="shared" si="16"/>
        <v>23.764457547686263</v>
      </c>
    </row>
    <row r="81" spans="1:13" ht="15.75">
      <c r="A81" s="15" t="s">
        <v>44</v>
      </c>
      <c r="B81" s="1">
        <f>B78-2*B79</f>
        <v>7.533171437920151</v>
      </c>
      <c r="C81" s="1">
        <f aca="true" t="shared" si="17" ref="C81:M81">C78-2*C79</f>
        <v>10.950315352935203</v>
      </c>
      <c r="D81" s="1">
        <f t="shared" si="17"/>
        <v>14.48758238345844</v>
      </c>
      <c r="E81" s="1">
        <f t="shared" si="17"/>
        <v>12.011460453091175</v>
      </c>
      <c r="F81" s="1">
        <f t="shared" si="17"/>
        <v>7.2083439272519705</v>
      </c>
      <c r="G81" s="1">
        <f t="shared" si="17"/>
        <v>5.772510326192771</v>
      </c>
      <c r="H81" s="1">
        <f t="shared" si="17"/>
        <v>-4.02070657880345</v>
      </c>
      <c r="I81" s="1">
        <f t="shared" si="17"/>
        <v>-4.713626859803922</v>
      </c>
      <c r="J81" s="1">
        <f t="shared" si="17"/>
        <v>-0.3497196411864092</v>
      </c>
      <c r="K81" s="1">
        <f t="shared" si="17"/>
        <v>-1.074068308368596</v>
      </c>
      <c r="L81" s="1">
        <f t="shared" si="17"/>
        <v>1.0893926578096815</v>
      </c>
      <c r="M81" s="1">
        <f t="shared" si="17"/>
        <v>2.005973394535374</v>
      </c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4" ht="18.75">
      <c r="A84" s="2" t="s">
        <v>29</v>
      </c>
    </row>
    <row r="85" spans="1:55" ht="16.5" thickBot="1">
      <c r="A85" s="5"/>
      <c r="B85" s="6" t="s">
        <v>0</v>
      </c>
      <c r="C85" s="6" t="s">
        <v>1</v>
      </c>
      <c r="D85" s="6" t="s">
        <v>2</v>
      </c>
      <c r="E85" s="6" t="s">
        <v>3</v>
      </c>
      <c r="F85" s="6" t="s">
        <v>4</v>
      </c>
      <c r="G85" s="6" t="s">
        <v>5</v>
      </c>
      <c r="H85" s="6" t="s">
        <v>6</v>
      </c>
      <c r="I85" s="6" t="s">
        <v>7</v>
      </c>
      <c r="J85" s="6" t="s">
        <v>8</v>
      </c>
      <c r="K85" s="6" t="s">
        <v>9</v>
      </c>
      <c r="L85" s="6" t="s">
        <v>10</v>
      </c>
      <c r="M85" s="6" t="s">
        <v>11</v>
      </c>
      <c r="N85" s="17" t="s">
        <v>13</v>
      </c>
      <c r="AJ85" s="15" t="s">
        <v>45</v>
      </c>
      <c r="AK85" s="33">
        <f>MIN(K86:K114)</f>
        <v>-4.43</v>
      </c>
      <c r="AN85" s="15" t="s">
        <v>48</v>
      </c>
      <c r="AP85" s="33">
        <f>MIN('Cash-Futures'!K146:K174)</f>
        <v>56.96</v>
      </c>
      <c r="AW85" s="15" t="s">
        <v>45</v>
      </c>
      <c r="AX85" s="33">
        <f>MIN(L86:L114)</f>
        <v>-4.230000000000004</v>
      </c>
      <c r="BA85" s="15" t="s">
        <v>48</v>
      </c>
      <c r="BC85" s="33">
        <f>MIN('Cash-Futures'!L146:L174)</f>
        <v>60.31</v>
      </c>
    </row>
    <row r="86" spans="1:55" ht="16.5" thickTop="1">
      <c r="A86" s="7">
        <v>1983</v>
      </c>
      <c r="B86" s="1">
        <f>'Cash-Futures'!B146-'Cash-Futures'!B38</f>
        <v>-2.8900000000000006</v>
      </c>
      <c r="C86" s="1">
        <f>'Cash-Futures'!C146-'Cash-Futures'!C38</f>
        <v>-3.430000000000007</v>
      </c>
      <c r="D86" s="1">
        <f>'Cash-Futures'!D146-'Cash-Futures'!D38</f>
        <v>-2.3500000000000085</v>
      </c>
      <c r="E86" s="1">
        <f>'Cash-Futures'!E146-'Cash-Futures'!E38</f>
        <v>-0.45000000000000284</v>
      </c>
      <c r="F86" s="1">
        <f>'Cash-Futures'!F146-'Cash-Futures'!F38</f>
        <v>1.2199999999999989</v>
      </c>
      <c r="G86" s="1">
        <f>'Cash-Futures'!G146-'Cash-Futures'!G38</f>
        <v>2.410000000000011</v>
      </c>
      <c r="H86" s="1">
        <f>'Cash-Futures'!H146-'Cash-Futures'!H38</f>
        <v>0.7700000000000031</v>
      </c>
      <c r="I86" s="1">
        <f>'Cash-Futures'!I146-'Cash-Futures'!I38</f>
        <v>-1.009999999999998</v>
      </c>
      <c r="J86" s="1">
        <f>'Cash-Futures'!J146-'Cash-Futures'!J38</f>
        <v>-2.539999999999999</v>
      </c>
      <c r="K86" s="1">
        <f>'Cash-Futures'!K146-'Cash-Futures'!K38</f>
        <v>-2.8900000000000006</v>
      </c>
      <c r="L86" s="1">
        <f>'Cash-Futures'!L146-'Cash-Futures'!L38</f>
        <v>-2.989999999999995</v>
      </c>
      <c r="M86" s="1">
        <f>'Cash-Futures'!M146-'Cash-Futures'!M38</f>
        <v>-3.6200000000000045</v>
      </c>
      <c r="N86" s="25">
        <f>AVERAGE(B86:M86)</f>
        <v>-1.4808333333333337</v>
      </c>
      <c r="AJ86" s="15" t="s">
        <v>46</v>
      </c>
      <c r="AK86" s="33">
        <f>MAX(K86:K114)</f>
        <v>6.0365217391304355</v>
      </c>
      <c r="AN86" s="15" t="s">
        <v>49</v>
      </c>
      <c r="AP86" s="33">
        <f>MAX('Cash-Futures'!K146:K174)</f>
        <v>140.5</v>
      </c>
      <c r="AW86" s="15" t="s">
        <v>46</v>
      </c>
      <c r="AX86" s="33">
        <f>MAX(L86:L114)</f>
        <v>4.531429152715759</v>
      </c>
      <c r="BA86" s="15" t="s">
        <v>49</v>
      </c>
      <c r="BC86" s="33">
        <f>MAX('Cash-Futures'!L146:L174)</f>
        <v>148.26</v>
      </c>
    </row>
    <row r="87" spans="1:55" ht="15.75">
      <c r="A87" s="4">
        <v>1984</v>
      </c>
      <c r="B87" s="1">
        <f>'Cash-Futures'!B147-'Cash-Futures'!B39</f>
        <v>-3.519999999999996</v>
      </c>
      <c r="C87" s="1">
        <f>'Cash-Futures'!C147-'Cash-Futures'!C39</f>
        <v>-1.9500000000000028</v>
      </c>
      <c r="D87" s="1">
        <f>'Cash-Futures'!D147-'Cash-Futures'!D39</f>
        <v>-2.0799999999999983</v>
      </c>
      <c r="E87" s="1">
        <f>'Cash-Futures'!E147-'Cash-Futures'!E39</f>
        <v>-1.3700000000000045</v>
      </c>
      <c r="F87" s="1">
        <f>'Cash-Futures'!F147-'Cash-Futures'!F39</f>
        <v>1.269999999999996</v>
      </c>
      <c r="G87" s="1">
        <f>'Cash-Futures'!G147-'Cash-Futures'!G39</f>
        <v>-0.4899999999999949</v>
      </c>
      <c r="H87" s="1">
        <f>'Cash-Futures'!H147-'Cash-Futures'!H39</f>
        <v>-1.8599999999999994</v>
      </c>
      <c r="I87" s="1">
        <f>'Cash-Futures'!I147-'Cash-Futures'!I39</f>
        <v>-0.730000000000004</v>
      </c>
      <c r="J87" s="1">
        <f>'Cash-Futures'!J147-'Cash-Futures'!J39</f>
        <v>-1.8400000000000034</v>
      </c>
      <c r="K87" s="1">
        <f>'Cash-Futures'!K147-'Cash-Futures'!K39</f>
        <v>-2.019999999999996</v>
      </c>
      <c r="L87" s="1">
        <f>'Cash-Futures'!L147-'Cash-Futures'!L39</f>
        <v>-4.230000000000004</v>
      </c>
      <c r="M87" s="1">
        <f>'Cash-Futures'!M147-'Cash-Futures'!M39</f>
        <v>-4.530000000000001</v>
      </c>
      <c r="N87" s="26">
        <f aca="true" t="shared" si="18" ref="N87:N102">AVERAGE(B87:M87)</f>
        <v>-1.945833333333334</v>
      </c>
      <c r="AJ87" s="15" t="s">
        <v>47</v>
      </c>
      <c r="AK87" s="33">
        <f>AK86-AK85</f>
        <v>10.466521739130435</v>
      </c>
      <c r="AN87" s="15" t="s">
        <v>50</v>
      </c>
      <c r="AP87" s="33">
        <f>AP86-AP85</f>
        <v>83.53999999999999</v>
      </c>
      <c r="AW87" s="15" t="s">
        <v>47</v>
      </c>
      <c r="AX87" s="33">
        <f>AX86-AX85</f>
        <v>8.761429152715763</v>
      </c>
      <c r="BA87" s="15" t="s">
        <v>50</v>
      </c>
      <c r="BC87" s="33">
        <f>BC86-BC85</f>
        <v>87.94999999999999</v>
      </c>
    </row>
    <row r="88" spans="1:14" ht="15.75">
      <c r="A88" s="4">
        <v>1985</v>
      </c>
      <c r="B88" s="1">
        <f>'Cash-Futures'!B148-'Cash-Futures'!B40</f>
        <v>-4.659999999999997</v>
      </c>
      <c r="C88" s="1">
        <f>'Cash-Futures'!C148-'Cash-Futures'!C40</f>
        <v>-3.469999999999999</v>
      </c>
      <c r="D88" s="1">
        <f>'Cash-Futures'!D148-'Cash-Futures'!D40</f>
        <v>-0.7800000000000011</v>
      </c>
      <c r="E88" s="1">
        <f>'Cash-Futures'!E148-'Cash-Futures'!E40</f>
        <v>1.1500000000000057</v>
      </c>
      <c r="F88" s="1">
        <f>'Cash-Futures'!F148-'Cash-Futures'!F40</f>
        <v>0.4299999999999926</v>
      </c>
      <c r="G88" s="1">
        <f>'Cash-Futures'!G148-'Cash-Futures'!G40</f>
        <v>-1.1899999999999977</v>
      </c>
      <c r="H88" s="1">
        <f>'Cash-Futures'!H148-'Cash-Futures'!H40</f>
        <v>-3.280000000000001</v>
      </c>
      <c r="I88" s="1">
        <f>'Cash-Futures'!I148-'Cash-Futures'!I40</f>
        <v>-3.5</v>
      </c>
      <c r="J88" s="1">
        <f>'Cash-Futures'!J148-'Cash-Futures'!J40</f>
        <v>-2.1299999999999955</v>
      </c>
      <c r="K88" s="1">
        <f>'Cash-Futures'!K148-'Cash-Futures'!K40</f>
        <v>-4.43</v>
      </c>
      <c r="L88" s="1">
        <f>'Cash-Futures'!L148-'Cash-Futures'!L40</f>
        <v>-3.8900000000000077</v>
      </c>
      <c r="M88" s="1">
        <f>'Cash-Futures'!M148-'Cash-Futures'!M40</f>
        <v>-6.299999999999997</v>
      </c>
      <c r="N88" s="26">
        <f t="shared" si="18"/>
        <v>-2.670833333333333</v>
      </c>
    </row>
    <row r="89" spans="1:14" ht="15.75">
      <c r="A89" s="4">
        <v>1986</v>
      </c>
      <c r="B89" s="1">
        <f>'Cash-Futures'!B149-'Cash-Futures'!B41</f>
        <v>-4.640000000000001</v>
      </c>
      <c r="C89" s="1">
        <f>'Cash-Futures'!C149-'Cash-Futures'!C41</f>
        <v>-2.8000000000000043</v>
      </c>
      <c r="D89" s="1">
        <f>'Cash-Futures'!D149-'Cash-Futures'!D41</f>
        <v>0.3500000000000014</v>
      </c>
      <c r="E89" s="1">
        <f>'Cash-Futures'!E149-'Cash-Futures'!E41</f>
        <v>2.3799999999999955</v>
      </c>
      <c r="F89" s="1">
        <f>'Cash-Futures'!F149-'Cash-Futures'!F41</f>
        <v>2.059999999999995</v>
      </c>
      <c r="G89" s="1">
        <f>'Cash-Futures'!G149-'Cash-Futures'!G41</f>
        <v>0.060000000000002274</v>
      </c>
      <c r="H89" s="1">
        <f>'Cash-Futures'!H149-'Cash-Futures'!H41</f>
        <v>-6.009999999999998</v>
      </c>
      <c r="I89" s="1">
        <f>'Cash-Futures'!I149-'Cash-Futures'!I41</f>
        <v>-3.3000000000000043</v>
      </c>
      <c r="J89" s="1">
        <f>'Cash-Futures'!J149-'Cash-Futures'!J41</f>
        <v>0.17999999999999972</v>
      </c>
      <c r="K89" s="1">
        <f>'Cash-Futures'!K149-'Cash-Futures'!K41</f>
        <v>0.3999999999999986</v>
      </c>
      <c r="L89" s="1">
        <f>'Cash-Futures'!L149-'Cash-Futures'!L41</f>
        <v>0.5</v>
      </c>
      <c r="M89" s="1">
        <f>'Cash-Futures'!M149-'Cash-Futures'!M41</f>
        <v>1.2800000000000011</v>
      </c>
      <c r="N89" s="26">
        <f t="shared" si="18"/>
        <v>-0.7950000000000012</v>
      </c>
    </row>
    <row r="90" spans="1:14" ht="15.75">
      <c r="A90" s="4">
        <v>1987</v>
      </c>
      <c r="B90" s="1">
        <f>'Cash-Futures'!B150-'Cash-Futures'!B42</f>
        <v>0.7199999999999989</v>
      </c>
      <c r="C90" s="1">
        <f>'Cash-Futures'!C150-'Cash-Futures'!C42</f>
        <v>-0.28000000000000114</v>
      </c>
      <c r="D90" s="1">
        <f>'Cash-Futures'!D150-'Cash-Futures'!D42</f>
        <v>0.4399999999999977</v>
      </c>
      <c r="E90" s="1">
        <f>'Cash-Futures'!E150-'Cash-Futures'!E42</f>
        <v>1.6500000000000057</v>
      </c>
      <c r="F90" s="1">
        <f>'Cash-Futures'!F150-'Cash-Futures'!F42</f>
        <v>1.25</v>
      </c>
      <c r="G90" s="1">
        <f>'Cash-Futures'!G150-'Cash-Futures'!G42</f>
        <v>0.20999999999999375</v>
      </c>
      <c r="H90" s="1">
        <f>'Cash-Futures'!H150-'Cash-Futures'!H42</f>
        <v>0.39000000000000057</v>
      </c>
      <c r="I90" s="1">
        <f>'Cash-Futures'!I150-'Cash-Futures'!I42</f>
        <v>-2.3500000000000085</v>
      </c>
      <c r="J90" s="1">
        <f>'Cash-Futures'!J150-'Cash-Futures'!J42</f>
        <v>-1.4500000000000028</v>
      </c>
      <c r="K90" s="1">
        <f>'Cash-Futures'!K150-'Cash-Futures'!K42</f>
        <v>1.4100000000000108</v>
      </c>
      <c r="L90" s="1">
        <f>'Cash-Futures'!L150-'Cash-Futures'!L42</f>
        <v>2.469999999999999</v>
      </c>
      <c r="M90" s="1">
        <f>'Cash-Futures'!M150-'Cash-Futures'!M42</f>
        <v>3.210000000000008</v>
      </c>
      <c r="N90" s="26">
        <f t="shared" si="18"/>
        <v>0.6391666666666668</v>
      </c>
    </row>
    <row r="91" spans="1:14" ht="15.75">
      <c r="A91" s="4">
        <v>1988</v>
      </c>
      <c r="B91" s="1">
        <f>'Cash-Futures'!B151-'Cash-Futures'!B43</f>
        <v>2.8500000000000085</v>
      </c>
      <c r="C91" s="1">
        <f>'Cash-Futures'!C151-'Cash-Futures'!C43</f>
        <v>-0.519999999999996</v>
      </c>
      <c r="D91" s="1">
        <f>'Cash-Futures'!D151-'Cash-Futures'!D43</f>
        <v>0.269999999999996</v>
      </c>
      <c r="E91" s="1">
        <f>'Cash-Futures'!E151-'Cash-Futures'!E43</f>
        <v>2.6099999999999994</v>
      </c>
      <c r="F91" s="1">
        <f>'Cash-Futures'!F151-'Cash-Futures'!F43</f>
        <v>4.329999999999998</v>
      </c>
      <c r="G91" s="1">
        <f>'Cash-Futures'!G151-'Cash-Futures'!G43</f>
        <v>7.939999999999998</v>
      </c>
      <c r="H91" s="1">
        <f>'Cash-Futures'!H151-'Cash-Futures'!H43</f>
        <v>0.5499999999999972</v>
      </c>
      <c r="I91" s="1">
        <f>'Cash-Futures'!I151-'Cash-Futures'!I43</f>
        <v>0.35999999999999943</v>
      </c>
      <c r="J91" s="1">
        <f>'Cash-Futures'!J151-'Cash-Futures'!J43</f>
        <v>2.0799999999999983</v>
      </c>
      <c r="K91" s="1">
        <f>'Cash-Futures'!K151-'Cash-Futures'!K43</f>
        <v>2.8500000000000085</v>
      </c>
      <c r="L91" s="1">
        <f>'Cash-Futures'!L151-'Cash-Futures'!L43</f>
        <v>2.030000000000001</v>
      </c>
      <c r="M91" s="1">
        <f>'Cash-Futures'!M151-'Cash-Futures'!M43</f>
        <v>-0.8599999999999994</v>
      </c>
      <c r="N91" s="26">
        <f t="shared" si="18"/>
        <v>2.040833333333334</v>
      </c>
    </row>
    <row r="92" spans="1:14" ht="15.75">
      <c r="A92" s="4">
        <v>1989</v>
      </c>
      <c r="B92" s="1">
        <f>'Cash-Futures'!B152-'Cash-Futures'!B44</f>
        <v>-0.75</v>
      </c>
      <c r="C92" s="1">
        <f>'Cash-Futures'!C152-'Cash-Futures'!C44</f>
        <v>-0.980000000000004</v>
      </c>
      <c r="D92" s="1">
        <f>'Cash-Futures'!D152-'Cash-Futures'!D44</f>
        <v>0.20000000000000284</v>
      </c>
      <c r="E92" s="1">
        <f>'Cash-Futures'!E152-'Cash-Futures'!E44</f>
        <v>5.780000000000001</v>
      </c>
      <c r="F92" s="1">
        <f>'Cash-Futures'!F152-'Cash-Futures'!F44</f>
        <v>5.039999999999992</v>
      </c>
      <c r="G92" s="1">
        <f>'Cash-Futures'!G152-'Cash-Futures'!G44</f>
        <v>4.359999999999999</v>
      </c>
      <c r="H92" s="1">
        <f>'Cash-Futures'!H152-'Cash-Futures'!H44</f>
        <v>1.5999999999999943</v>
      </c>
      <c r="I92" s="1">
        <f>'Cash-Futures'!I152-'Cash-Futures'!I44</f>
        <v>1.0400000000000063</v>
      </c>
      <c r="J92" s="1">
        <f>'Cash-Futures'!J152-'Cash-Futures'!J44</f>
        <v>0.5</v>
      </c>
      <c r="K92" s="1">
        <f>'Cash-Futures'!K152-'Cash-Futures'!K44</f>
        <v>0.9099999999999966</v>
      </c>
      <c r="L92" s="1">
        <f>'Cash-Futures'!L152-'Cash-Futures'!L44</f>
        <v>0.9499999999999886</v>
      </c>
      <c r="M92" s="1">
        <f>'Cash-Futures'!M152-'Cash-Futures'!M44</f>
        <v>0.6599999999999966</v>
      </c>
      <c r="N92" s="26">
        <f t="shared" si="18"/>
        <v>1.6091666666666644</v>
      </c>
    </row>
    <row r="93" spans="1:14" ht="15.75">
      <c r="A93" s="4">
        <v>1990</v>
      </c>
      <c r="B93" s="1">
        <f>'Cash-Futures'!B153-'Cash-Futures'!B45</f>
        <v>0.1600000000000108</v>
      </c>
      <c r="C93" s="1">
        <f>'Cash-Futures'!C153-'Cash-Futures'!C45</f>
        <v>1.9300000000000068</v>
      </c>
      <c r="D93" s="1">
        <f>'Cash-Futures'!D153-'Cash-Futures'!D45</f>
        <v>2.5900000000000034</v>
      </c>
      <c r="E93" s="1">
        <f>'Cash-Futures'!E153-'Cash-Futures'!E45</f>
        <v>4.269999999999996</v>
      </c>
      <c r="F93" s="1">
        <f>'Cash-Futures'!F153-'Cash-Futures'!F45</f>
        <v>4.969999999999999</v>
      </c>
      <c r="G93" s="1">
        <f>'Cash-Futures'!G153-'Cash-Futures'!G45</f>
        <v>4.8999999999999915</v>
      </c>
      <c r="H93" s="1">
        <f>'Cash-Futures'!H153-'Cash-Futures'!H45</f>
        <v>3.9200000000000017</v>
      </c>
      <c r="I93" s="1">
        <f>'Cash-Futures'!I153-'Cash-Futures'!I45</f>
        <v>-0.04000000000000625</v>
      </c>
      <c r="J93" s="1">
        <f>'Cash-Futures'!J153-'Cash-Futures'!J45</f>
        <v>-0.8900000000000006</v>
      </c>
      <c r="K93" s="1">
        <f>'Cash-Futures'!K153-'Cash-Futures'!K45</f>
        <v>1.3999999999999915</v>
      </c>
      <c r="L93" s="1">
        <f>'Cash-Futures'!L153-'Cash-Futures'!L45</f>
        <v>2.8200000000000074</v>
      </c>
      <c r="M93" s="1">
        <f>'Cash-Futures'!M153-'Cash-Futures'!M45</f>
        <v>3.990000000000009</v>
      </c>
      <c r="N93" s="26">
        <f t="shared" si="18"/>
        <v>2.5016666666666674</v>
      </c>
    </row>
    <row r="94" spans="1:14" ht="15.75">
      <c r="A94" s="4">
        <v>1991</v>
      </c>
      <c r="B94" s="1">
        <f>'Cash-Futures'!B154-'Cash-Futures'!B46</f>
        <v>3.5999999999999943</v>
      </c>
      <c r="C94" s="1">
        <f>'Cash-Futures'!C154-'Cash-Futures'!C46</f>
        <v>5.730000000000004</v>
      </c>
      <c r="D94" s="1">
        <f>'Cash-Futures'!D154-'Cash-Futures'!D46</f>
        <v>6.75</v>
      </c>
      <c r="E94" s="1">
        <f>'Cash-Futures'!E154-'Cash-Futures'!E46</f>
        <v>8.179999999999993</v>
      </c>
      <c r="F94" s="1">
        <f>'Cash-Futures'!F154-'Cash-Futures'!F46</f>
        <v>10.440000000000012</v>
      </c>
      <c r="G94" s="1">
        <f>'Cash-Futures'!G154-'Cash-Futures'!G46</f>
        <v>12.170000000000002</v>
      </c>
      <c r="H94" s="1">
        <f>'Cash-Futures'!H154-'Cash-Futures'!H46</f>
        <v>3.8100000000000023</v>
      </c>
      <c r="I94" s="1">
        <f>'Cash-Futures'!I154-'Cash-Futures'!I46</f>
        <v>-0.28000000000000114</v>
      </c>
      <c r="J94" s="1">
        <f>'Cash-Futures'!J154-'Cash-Futures'!J46</f>
        <v>0.539999999999992</v>
      </c>
      <c r="K94" s="1">
        <f>'Cash-Futures'!K154-'Cash-Futures'!K46</f>
        <v>1.3100000000000023</v>
      </c>
      <c r="L94" s="1">
        <f>'Cash-Futures'!L154-'Cash-Futures'!L46</f>
        <v>2.9399999999999977</v>
      </c>
      <c r="M94" s="1">
        <f>'Cash-Futures'!M154-'Cash-Futures'!M46</f>
        <v>2.710000000000008</v>
      </c>
      <c r="N94" s="26">
        <f t="shared" si="18"/>
        <v>4.825</v>
      </c>
    </row>
    <row r="95" spans="1:16" ht="15.75">
      <c r="A95" s="4">
        <v>1992</v>
      </c>
      <c r="B95" s="1">
        <f>'Cash-Futures'!B155-'Cash-Futures'!B47</f>
        <v>1.4499999999999886</v>
      </c>
      <c r="C95" s="1">
        <f>'Cash-Futures'!C155-'Cash-Futures'!C47</f>
        <v>5.170000000000002</v>
      </c>
      <c r="D95" s="1">
        <f>'Cash-Futures'!D155-'Cash-Futures'!D47</f>
        <v>5.6000000000000085</v>
      </c>
      <c r="E95" s="1">
        <f>'Cash-Futures'!E155-'Cash-Futures'!E47</f>
        <v>7.1200000000000045</v>
      </c>
      <c r="F95" s="1">
        <f>'Cash-Futures'!F155-'Cash-Futures'!F47</f>
        <v>5.890000000000001</v>
      </c>
      <c r="G95" s="1">
        <f>'Cash-Futures'!G155-'Cash-Futures'!G47</f>
        <v>10.64</v>
      </c>
      <c r="H95" s="1">
        <f>'Cash-Futures'!H155-'Cash-Futures'!H47</f>
        <v>5.079999999999998</v>
      </c>
      <c r="I95" s="1">
        <f>'Cash-Futures'!I155-'Cash-Futures'!I47</f>
        <v>1.4899999999999949</v>
      </c>
      <c r="J95" s="1">
        <f>'Cash-Futures'!J155-'Cash-Futures'!J47</f>
        <v>1.6899999999999977</v>
      </c>
      <c r="K95" s="1">
        <f>'Cash-Futures'!K155-'Cash-Futures'!K47</f>
        <v>1.0999999999999943</v>
      </c>
      <c r="L95" s="1">
        <f>'Cash-Futures'!L155-'Cash-Futures'!L47</f>
        <v>0.6099999999999994</v>
      </c>
      <c r="M95" s="1">
        <f>'Cash-Futures'!M155-'Cash-Futures'!M47</f>
        <v>1.5600000000000023</v>
      </c>
      <c r="N95" s="26">
        <f t="shared" si="18"/>
        <v>3.9499999999999993</v>
      </c>
      <c r="P95" s="37"/>
    </row>
    <row r="96" spans="1:14" ht="15.75">
      <c r="A96" s="4">
        <v>1993</v>
      </c>
      <c r="B96" s="1">
        <f>'Cash-Futures'!B156-'Cash-Futures'!B48</f>
        <v>2.8400000000000034</v>
      </c>
      <c r="C96" s="1">
        <f>'Cash-Futures'!C156-'Cash-Futures'!C48</f>
        <v>3.3299999999999983</v>
      </c>
      <c r="D96" s="1">
        <f>'Cash-Futures'!D156-'Cash-Futures'!D48</f>
        <v>6.740000000000009</v>
      </c>
      <c r="E96" s="1">
        <f>'Cash-Futures'!E156-'Cash-Futures'!E48</f>
        <v>7.519999999999996</v>
      </c>
      <c r="F96" s="1">
        <f>'Cash-Futures'!F156-'Cash-Futures'!F48</f>
        <v>7.420000000000002</v>
      </c>
      <c r="G96" s="1">
        <f>'Cash-Futures'!G156-'Cash-Futures'!G48</f>
        <v>7.6200000000000045</v>
      </c>
      <c r="H96" s="1">
        <f>'Cash-Futures'!H156-'Cash-Futures'!H48</f>
        <v>2.549999999999997</v>
      </c>
      <c r="I96" s="1">
        <f>'Cash-Futures'!I156-'Cash-Futures'!I48</f>
        <v>3.3599999999999994</v>
      </c>
      <c r="J96" s="1">
        <f>'Cash-Futures'!J156-'Cash-Futures'!J48</f>
        <v>2.969999999999999</v>
      </c>
      <c r="K96" s="1">
        <f>'Cash-Futures'!K156-'Cash-Futures'!K48</f>
        <v>3.700000000000003</v>
      </c>
      <c r="L96" s="1">
        <f>'Cash-Futures'!L156-'Cash-Futures'!L48</f>
        <v>4.400000000000006</v>
      </c>
      <c r="M96" s="1">
        <f>'Cash-Futures'!M156-'Cash-Futures'!M48</f>
        <v>3.549999999999997</v>
      </c>
      <c r="N96" s="26">
        <f t="shared" si="18"/>
        <v>4.666666666666668</v>
      </c>
    </row>
    <row r="97" spans="1:14" ht="15.75">
      <c r="A97" s="4">
        <v>1994</v>
      </c>
      <c r="B97" s="1">
        <f>'Cash-Futures'!B157-'Cash-Futures'!B49</f>
        <v>3.480000000000004</v>
      </c>
      <c r="C97" s="1">
        <f>'Cash-Futures'!C157-'Cash-Futures'!C49</f>
        <v>4.439999999999998</v>
      </c>
      <c r="D97" s="1">
        <f>'Cash-Futures'!D157-'Cash-Futures'!D49</f>
        <v>8.389999999999986</v>
      </c>
      <c r="E97" s="1">
        <f>'Cash-Futures'!E157-'Cash-Futures'!E49</f>
        <v>7.6299999999999955</v>
      </c>
      <c r="F97" s="1">
        <f>'Cash-Futures'!F157-'Cash-Futures'!F49</f>
        <v>8.659999999999997</v>
      </c>
      <c r="G97" s="1">
        <f>'Cash-Futures'!G157-'Cash-Futures'!G49</f>
        <v>4.8999999999999915</v>
      </c>
      <c r="H97" s="1">
        <f>'Cash-Futures'!H157-'Cash-Futures'!H49</f>
        <v>0.23999999999999488</v>
      </c>
      <c r="I97" s="1">
        <f>'Cash-Futures'!I157-'Cash-Futures'!I49</f>
        <v>-0.6299999999999955</v>
      </c>
      <c r="J97" s="1">
        <f>'Cash-Futures'!J157-'Cash-Futures'!J49</f>
        <v>0.4399999999999977</v>
      </c>
      <c r="K97" s="1">
        <f>'Cash-Futures'!K157-'Cash-Futures'!K49</f>
        <v>2.789999999999992</v>
      </c>
      <c r="L97" s="1">
        <f>'Cash-Futures'!L157-'Cash-Futures'!L49</f>
        <v>1.0100000000000051</v>
      </c>
      <c r="M97" s="1">
        <f>'Cash-Futures'!M157-'Cash-Futures'!M49</f>
        <v>0.9099999999999966</v>
      </c>
      <c r="N97" s="26">
        <f t="shared" si="18"/>
        <v>3.5216666666666634</v>
      </c>
    </row>
    <row r="98" spans="1:14" ht="15.75">
      <c r="A98" s="4">
        <v>1995</v>
      </c>
      <c r="B98" s="1">
        <f>'Cash-Futures'!B158-'Cash-Futures'!B50</f>
        <v>0.5</v>
      </c>
      <c r="C98" s="1">
        <f>'Cash-Futures'!C158-'Cash-Futures'!C50</f>
        <v>2.970000000000013</v>
      </c>
      <c r="D98" s="1">
        <f>'Cash-Futures'!D158-'Cash-Futures'!D50</f>
        <v>-6.350000000000001</v>
      </c>
      <c r="E98" s="1">
        <f>'Cash-Futures'!E158-'Cash-Futures'!E50</f>
        <v>8.379999999999995</v>
      </c>
      <c r="F98" s="1">
        <f>'Cash-Futures'!F158-'Cash-Futures'!F50</f>
        <v>8.760000000000005</v>
      </c>
      <c r="G98" s="1">
        <f>'Cash-Futures'!G158-'Cash-Futures'!G50</f>
        <v>7.400000000000006</v>
      </c>
      <c r="H98" s="1">
        <f>'Cash-Futures'!H158-'Cash-Futures'!H50</f>
        <v>2.3700000000000045</v>
      </c>
      <c r="I98" s="1">
        <f>'Cash-Futures'!I158-'Cash-Futures'!I50</f>
        <v>1.2600000000000051</v>
      </c>
      <c r="J98" s="1">
        <f>'Cash-Futures'!J158-'Cash-Futures'!J50</f>
        <v>0.6599999999999966</v>
      </c>
      <c r="K98" s="1">
        <f>'Cash-Futures'!K158-'Cash-Futures'!K50</f>
        <v>0.21000000000000796</v>
      </c>
      <c r="L98" s="1">
        <f>'Cash-Futures'!L158-'Cash-Futures'!L50</f>
        <v>-2.489999999999995</v>
      </c>
      <c r="M98" s="1">
        <f>'Cash-Futures'!M158-'Cash-Futures'!M50</f>
        <v>-0.9600000000000009</v>
      </c>
      <c r="N98" s="26">
        <f t="shared" si="18"/>
        <v>1.892500000000003</v>
      </c>
    </row>
    <row r="99" spans="1:14" ht="15.75">
      <c r="A99" s="4">
        <v>1996</v>
      </c>
      <c r="B99" s="1">
        <f>'Cash-Futures'!B159-'Cash-Futures'!B51</f>
        <v>-0.44999999999999574</v>
      </c>
      <c r="C99" s="1">
        <f>'Cash-Futures'!C159-'Cash-Futures'!C51</f>
        <v>0.490000000000002</v>
      </c>
      <c r="D99" s="1">
        <f>'Cash-Futures'!D159-'Cash-Futures'!D51</f>
        <v>3.039999999999999</v>
      </c>
      <c r="E99" s="1">
        <f>'Cash-Futures'!E159-'Cash-Futures'!E51</f>
        <v>6.479999999999997</v>
      </c>
      <c r="F99" s="1">
        <f>'Cash-Futures'!F159-'Cash-Futures'!F51</f>
        <v>4.589999999999996</v>
      </c>
      <c r="G99" s="1">
        <f>'Cash-Futures'!G159-'Cash-Futures'!G51</f>
        <v>1.8900000000000006</v>
      </c>
      <c r="H99" s="1">
        <f>'Cash-Futures'!H159-'Cash-Futures'!H51</f>
        <v>-0.3999999999999986</v>
      </c>
      <c r="I99" s="1">
        <f>'Cash-Futures'!I159-'Cash-Futures'!I51</f>
        <v>-1.519999999999996</v>
      </c>
      <c r="J99" s="1">
        <f>'Cash-Futures'!J159-'Cash-Futures'!J51</f>
        <v>-1.8000000000000043</v>
      </c>
      <c r="K99" s="1">
        <f>'Cash-Futures'!K159-'Cash-Futures'!K51</f>
        <v>-0.9299999999999997</v>
      </c>
      <c r="L99" s="1">
        <f>'Cash-Futures'!L159-'Cash-Futures'!L51</f>
        <v>-1.7800000000000011</v>
      </c>
      <c r="M99" s="1">
        <f>'Cash-Futures'!M159-'Cash-Futures'!M51</f>
        <v>-2.219047619047629</v>
      </c>
      <c r="N99" s="26">
        <f t="shared" si="18"/>
        <v>0.6159126984126976</v>
      </c>
    </row>
    <row r="100" spans="1:14" ht="15.75">
      <c r="A100" s="4">
        <v>1997</v>
      </c>
      <c r="B100" s="1">
        <f>'Cash-Futures'!B160-'Cash-Futures'!B52</f>
        <v>1.1718181818181819</v>
      </c>
      <c r="C100" s="1">
        <f>'Cash-Futures'!C160-'Cash-Futures'!C52</f>
        <v>6.519999999999996</v>
      </c>
      <c r="D100" s="1">
        <f>'Cash-Futures'!D160-'Cash-Futures'!D52</f>
        <v>10.52000000000001</v>
      </c>
      <c r="E100" s="1">
        <f>'Cash-Futures'!E160-'Cash-Futures'!E52</f>
        <v>11.310000000000002</v>
      </c>
      <c r="F100" s="1">
        <f>'Cash-Futures'!F160-'Cash-Futures'!F52</f>
        <v>9.299999999999997</v>
      </c>
      <c r="G100" s="1">
        <f>'Cash-Futures'!G160-'Cash-Futures'!G52</f>
        <v>7.489999999999995</v>
      </c>
      <c r="H100" s="1">
        <f>'Cash-Futures'!H160-'Cash-Futures'!H52</f>
        <v>0.0636363636363626</v>
      </c>
      <c r="I100" s="1">
        <f>'Cash-Futures'!I160-'Cash-Futures'!I52</f>
        <v>3.519047619047612</v>
      </c>
      <c r="J100" s="1">
        <f>'Cash-Futures'!J160-'Cash-Futures'!J52</f>
        <v>2.6200000000000045</v>
      </c>
      <c r="K100" s="1">
        <f>'Cash-Futures'!K160-'Cash-Futures'!K52</f>
        <v>6.0365217391304355</v>
      </c>
      <c r="L100" s="1">
        <f>'Cash-Futures'!L160-'Cash-Futures'!L52</f>
        <v>2.880526315789467</v>
      </c>
      <c r="M100" s="1">
        <f>'Cash-Futures'!M160-'Cash-Futures'!M52</f>
        <v>5.173636363636362</v>
      </c>
      <c r="N100" s="26">
        <f t="shared" si="18"/>
        <v>5.550432215254869</v>
      </c>
    </row>
    <row r="101" spans="1:14" ht="15.75">
      <c r="A101" s="4">
        <v>1998</v>
      </c>
      <c r="B101" s="1">
        <f>'Cash-Futures'!B161-'Cash-Futures'!B53</f>
        <v>5.689999999999998</v>
      </c>
      <c r="C101" s="1">
        <f>'Cash-Futures'!C161-'Cash-Futures'!C53</f>
        <v>7.340000000000003</v>
      </c>
      <c r="D101" s="1">
        <f>'Cash-Futures'!D161-'Cash-Futures'!D53</f>
        <v>11.090000000000003</v>
      </c>
      <c r="E101" s="1">
        <f>'Cash-Futures'!E161-'Cash-Futures'!E53</f>
        <v>9.377142857142857</v>
      </c>
      <c r="F101" s="1">
        <f>'Cash-Futures'!F161-'Cash-Futures'!F53</f>
        <v>7.013249999999999</v>
      </c>
      <c r="G101" s="1">
        <f>'Cash-Futures'!G161-'Cash-Futures'!G53</f>
        <v>11.810000000000002</v>
      </c>
      <c r="H101" s="1">
        <f>'Cash-Futures'!H161-'Cash-Futures'!H53</f>
        <v>2.579090909090908</v>
      </c>
      <c r="I101" s="1">
        <f>'Cash-Futures'!I161-'Cash-Futures'!I53</f>
        <v>-0.048095238095243076</v>
      </c>
      <c r="J101" s="1">
        <f>'Cash-Futures'!J161-'Cash-Futures'!J53</f>
        <v>-0.01999999999999602</v>
      </c>
      <c r="K101" s="1">
        <f>'Cash-Futures'!K161-'Cash-Futures'!K53</f>
        <v>1.9500000000000028</v>
      </c>
      <c r="L101" s="1">
        <f>'Cash-Futures'!L161-'Cash-Futures'!L53</f>
        <v>1.241500000000002</v>
      </c>
      <c r="M101" s="1">
        <f>'Cash-Futures'!M161-'Cash-Futures'!M53</f>
        <v>4.221818181818179</v>
      </c>
      <c r="N101" s="26">
        <f t="shared" si="18"/>
        <v>5.187058892496393</v>
      </c>
    </row>
    <row r="102" spans="1:14" ht="15.75">
      <c r="A102" s="4">
        <v>1999</v>
      </c>
      <c r="B102" s="1">
        <f>'Cash-Futures'!B162-'Cash-Futures'!B54</f>
        <v>3.6999999999999886</v>
      </c>
      <c r="C102" s="1">
        <f>'Cash-Futures'!C162-'Cash-Futures'!C54</f>
        <v>5.256842105263161</v>
      </c>
      <c r="D102" s="1">
        <f>'Cash-Futures'!D162-'Cash-Futures'!D54</f>
        <v>7.275217391304352</v>
      </c>
      <c r="E102" s="1">
        <f>'Cash-Futures'!E162-'Cash-Futures'!E54</f>
        <v>7.790000000000006</v>
      </c>
      <c r="F102" s="1">
        <f>'Cash-Futures'!F162-'Cash-Futures'!F54</f>
        <v>7.280000000000001</v>
      </c>
      <c r="G102" s="1">
        <f>'Cash-Futures'!G162-'Cash-Futures'!G54</f>
        <v>5.804999999999993</v>
      </c>
      <c r="H102" s="3" t="s">
        <v>12</v>
      </c>
      <c r="I102" s="1">
        <f>'Cash-Futures'!I162-'Cash-Futures'!I54</f>
        <v>2.99045454545454</v>
      </c>
      <c r="J102" s="1">
        <f>'Cash-Futures'!J162-'Cash-Futures'!J54</f>
        <v>2.827857142857141</v>
      </c>
      <c r="K102" s="1">
        <f>'Cash-Futures'!K162-'Cash-Futures'!K54</f>
        <v>3.220952380952383</v>
      </c>
      <c r="L102" s="1">
        <f>'Cash-Futures'!L162-'Cash-Futures'!L54</f>
        <v>1.5</v>
      </c>
      <c r="M102" s="1">
        <f>'Cash-Futures'!M162-'Cash-Futures'!M54</f>
        <v>3.896190476190469</v>
      </c>
      <c r="N102" s="26">
        <f t="shared" si="18"/>
        <v>4.685683094729276</v>
      </c>
    </row>
    <row r="103" spans="1:14" ht="15.75">
      <c r="A103" s="4">
        <v>2000</v>
      </c>
      <c r="B103" s="1">
        <f>'Cash-Futures'!B163-'Cash-Futures'!B55</f>
        <v>4.689999999999998</v>
      </c>
      <c r="C103" s="1">
        <f>'Cash-Futures'!C163-'Cash-Futures'!C55</f>
        <v>8.248750000000001</v>
      </c>
      <c r="D103" s="1">
        <f>'Cash-Futures'!D163-'Cash-Futures'!D55</f>
        <v>10.367000000000004</v>
      </c>
      <c r="E103" s="1">
        <f>'Cash-Futures'!E163-'Cash-Futures'!E55</f>
        <v>9.478750000000005</v>
      </c>
      <c r="F103" s="1">
        <f>'Cash-Futures'!F163-'Cash-Futures'!F55</f>
        <v>9.478749999999991</v>
      </c>
      <c r="G103" s="1">
        <f>'Cash-Futures'!G163-'Cash-Futures'!G55</f>
        <v>7.860833333333332</v>
      </c>
      <c r="H103" s="1">
        <f>'Cash-Futures'!H163-'Cash-Futures'!H55</f>
        <v>3.7416666666666742</v>
      </c>
      <c r="I103" s="1">
        <f>'Cash-Futures'!I163-'Cash-Futures'!I55</f>
        <v>4.506666666666675</v>
      </c>
      <c r="J103" s="1">
        <f>'Cash-Futures'!J163-'Cash-Futures'!J55</f>
        <v>6.9595833333333275</v>
      </c>
      <c r="K103" s="1">
        <f>'Cash-Futures'!K163-'Cash-Futures'!K55</f>
        <v>4.763750000000002</v>
      </c>
      <c r="L103" s="1">
        <f>'Cash-Futures'!L163-'Cash-Futures'!L55</f>
        <v>1.7849999999999966</v>
      </c>
      <c r="M103" s="1">
        <f>'Cash-Futures'!M163-'Cash-Futures'!M55</f>
        <v>-0.026666666666656624</v>
      </c>
      <c r="N103" s="26">
        <f aca="true" t="shared" si="19" ref="N103:N109">AVERAGE(B103:M103)</f>
        <v>5.987840277777779</v>
      </c>
    </row>
    <row r="104" spans="1:14" ht="15.75">
      <c r="A104" s="4">
        <v>2001</v>
      </c>
      <c r="B104" s="1">
        <f>'Cash-Futures'!B164-'Cash-Futures'!B56</f>
        <v>4.152000000000001</v>
      </c>
      <c r="C104" s="1">
        <f>'Cash-Futures'!C164-'Cash-Futures'!C56</f>
        <v>6.0887500000000045</v>
      </c>
      <c r="D104" s="1">
        <f>'Cash-Futures'!D164-'Cash-Futures'!D56</f>
        <v>8.24499999999999</v>
      </c>
      <c r="E104" s="1">
        <f>'Cash-Futures'!E164-'Cash-Futures'!E56</f>
        <v>8.776250000000005</v>
      </c>
      <c r="F104" s="1">
        <f>'Cash-Futures'!F164-'Cash-Futures'!F56</f>
        <v>7.8489999999999895</v>
      </c>
      <c r="G104" s="1">
        <f>'Cash-Futures'!G164-'Cash-Futures'!G56</f>
        <v>9.370000000000005</v>
      </c>
      <c r="H104" s="1">
        <f>'Cash-Futures'!H164-'Cash-Futures'!H56</f>
        <v>4.902500000000003</v>
      </c>
      <c r="I104" s="1">
        <f>'Cash-Futures'!I164-'Cash-Futures'!I56</f>
        <v>5.582499999999996</v>
      </c>
      <c r="J104" s="1">
        <f>'Cash-Futures'!J164-'Cash-Futures'!J56</f>
        <v>4.6299999999999955</v>
      </c>
      <c r="K104" s="1">
        <f>'Cash-Futures'!K164-'Cash-Futures'!K56</f>
        <v>2.0060000000000002</v>
      </c>
      <c r="L104" s="1">
        <f>'Cash-Futures'!L164-'Cash-Futures'!L56</f>
        <v>-0.40749999999999886</v>
      </c>
      <c r="M104" s="1">
        <f>'Cash-Futures'!M164-'Cash-Futures'!M56</f>
        <v>0.10166666666665947</v>
      </c>
      <c r="N104" s="26">
        <f t="shared" si="19"/>
        <v>5.1080138888888875</v>
      </c>
    </row>
    <row r="105" spans="1:14" ht="15.75">
      <c r="A105" s="4">
        <v>2002</v>
      </c>
      <c r="B105" s="1">
        <f>'Cash-Futures'!B165-'Cash-Futures'!B57</f>
        <v>3.269999999999996</v>
      </c>
      <c r="C105" s="1">
        <f>'Cash-Futures'!C165-'Cash-Futures'!C57</f>
        <v>6.922499999999999</v>
      </c>
      <c r="D105" s="1">
        <f>'Cash-Futures'!D165-'Cash-Futures'!D57</f>
        <v>8.411249999999995</v>
      </c>
      <c r="E105" s="1">
        <f>'Cash-Futures'!E165-'Cash-Futures'!E57</f>
        <v>14.039999999999992</v>
      </c>
      <c r="F105" s="1">
        <f>'Cash-Futures'!F165-'Cash-Futures'!F57</f>
        <v>12.14</v>
      </c>
      <c r="G105" s="1">
        <f>'Cash-Futures'!G165-'Cash-Futures'!G57</f>
        <v>7.747499999999988</v>
      </c>
      <c r="H105" s="1">
        <f>'Cash-Futures'!H165-'Cash-Futures'!H57</f>
        <v>-0.03999999999999204</v>
      </c>
      <c r="I105" s="1">
        <f>'Cash-Futures'!I165-'Cash-Futures'!I57</f>
        <v>2.5900000000000034</v>
      </c>
      <c r="J105" s="1">
        <f>'Cash-Futures'!J165-'Cash-Futures'!J57</f>
        <v>0.6150000000000091</v>
      </c>
      <c r="K105" s="1">
        <f>'Cash-Futures'!K165-'Cash-Futures'!K57</f>
        <v>0.001999999999995339</v>
      </c>
      <c r="L105" s="1">
        <f>'Cash-Futures'!L165-'Cash-Futures'!L57</f>
        <v>-0.8375000000000057</v>
      </c>
      <c r="M105" s="1">
        <f>'Cash-Futures'!M165-'Cash-Futures'!M57</f>
        <v>1.0849999999999937</v>
      </c>
      <c r="N105" s="26">
        <f t="shared" si="19"/>
        <v>4.662145833333331</v>
      </c>
    </row>
    <row r="106" spans="1:14" ht="15.75">
      <c r="A106" s="4">
        <v>2003</v>
      </c>
      <c r="B106" s="1">
        <f>'Cash-Futures'!B166-'Cash-Futures'!B58</f>
        <v>2.933000000000007</v>
      </c>
      <c r="C106" s="1">
        <f>'Cash-Futures'!C166-'Cash-Futures'!C58</f>
        <v>6.573750000000004</v>
      </c>
      <c r="D106" s="1">
        <f>'Cash-Futures'!D166-'Cash-Futures'!D58</f>
        <v>9.543749999999989</v>
      </c>
      <c r="E106" s="1">
        <f>'Cash-Futures'!E166-'Cash-Futures'!E58</f>
        <v>15.031999999999996</v>
      </c>
      <c r="F106" s="1">
        <f>'Cash-Futures'!F166-'Cash-Futures'!F58</f>
        <v>15.717500000000001</v>
      </c>
      <c r="G106" s="1">
        <f>'Cash-Futures'!G166-'Cash-Futures'!G58</f>
        <v>11.530000000000001</v>
      </c>
      <c r="H106" s="1">
        <f>'Cash-Futures'!H166-'Cash-Futures'!H58</f>
        <v>6.547499999999999</v>
      </c>
      <c r="I106" s="1">
        <f>'Cash-Futures'!I166-'Cash-Futures'!I58</f>
        <v>3.576666666666654</v>
      </c>
      <c r="J106" s="1">
        <f>'Cash-Futures'!J166-'Cash-Futures'!J58</f>
        <v>2.3100000000000023</v>
      </c>
      <c r="K106" s="1">
        <f>'Cash-Futures'!K166-'Cash-Futures'!K58</f>
        <v>-1.1700000000000017</v>
      </c>
      <c r="L106" s="1">
        <f>'Cash-Futures'!L166-'Cash-Futures'!L58</f>
        <v>0.3272500000000065</v>
      </c>
      <c r="M106" s="1">
        <f>'Cash-Futures'!M166-'Cash-Futures'!M58</f>
        <v>7.8716666666666555</v>
      </c>
      <c r="N106" s="26">
        <f t="shared" si="19"/>
        <v>6.732756944444443</v>
      </c>
    </row>
    <row r="107" spans="1:14" ht="15.75">
      <c r="A107" s="4">
        <v>2004</v>
      </c>
      <c r="B107" s="1">
        <f>'Cash-Futures'!B167-'Cash-Futures'!B59</f>
        <v>9.28125</v>
      </c>
      <c r="C107" s="1">
        <f>'Cash-Futures'!C167-'Cash-Futures'!C59</f>
        <v>14.53125</v>
      </c>
      <c r="D107" s="1">
        <f>'Cash-Futures'!D167-'Cash-Futures'!D59</f>
        <v>15.112000000000009</v>
      </c>
      <c r="E107" s="1">
        <f>'Cash-Futures'!E167-'Cash-Futures'!E59</f>
        <v>14.394999999999996</v>
      </c>
      <c r="F107" s="1">
        <f>'Cash-Futures'!F167-'Cash-Futures'!F59</f>
        <v>11.674999999999997</v>
      </c>
      <c r="G107" s="1">
        <f>'Cash-Futures'!G167-'Cash-Futures'!G59</f>
        <v>14.405000000000001</v>
      </c>
      <c r="H107" s="1">
        <f>'Cash-Futures'!H167-'Cash-Futures'!H59</f>
        <v>11.879999999999995</v>
      </c>
      <c r="I107" s="1">
        <f>'Cash-Futures'!I167-'Cash-Futures'!I59</f>
        <v>4.650000000000006</v>
      </c>
      <c r="J107" s="1">
        <f>'Cash-Futures'!J167-'Cash-Futures'!J59</f>
        <v>3.0262499999999903</v>
      </c>
      <c r="K107" s="1">
        <f>'Cash-Futures'!K167-'Cash-Futures'!K59</f>
        <v>1.1683333333333366</v>
      </c>
      <c r="L107" s="1">
        <f>'Cash-Futures'!L167-'Cash-Futures'!L59</f>
        <v>0.8512500000000074</v>
      </c>
      <c r="M107" s="1">
        <f>'Cash-Futures'!M167-'Cash-Futures'!M59</f>
        <v>4.406666666666652</v>
      </c>
      <c r="N107" s="26">
        <f t="shared" si="19"/>
        <v>8.781833333333333</v>
      </c>
    </row>
    <row r="108" spans="1:14" ht="15.75">
      <c r="A108" s="4">
        <v>2005</v>
      </c>
      <c r="B108" s="1">
        <f>'Cash-Futures'!B168-'Cash-Futures'!B60</f>
        <v>7.472750000000005</v>
      </c>
      <c r="C108" s="1">
        <f>'Cash-Futures'!C168-'Cash-Futures'!C60</f>
        <v>15.188552631578943</v>
      </c>
      <c r="D108" s="1">
        <f>'Cash-Futures'!D168-'Cash-Futures'!D60</f>
        <v>15.981454545454554</v>
      </c>
      <c r="E108" s="1">
        <f>'Cash-Futures'!E168-'Cash-Futures'!E60</f>
        <v>20.405476190476165</v>
      </c>
      <c r="F108" s="1">
        <f>'Cash-Futures'!F168-'Cash-Futures'!F60</f>
        <v>23.859523809523793</v>
      </c>
      <c r="G108" s="1">
        <f>'Cash-Futures'!G168-'Cash-Futures'!G60</f>
        <v>12.34696969696968</v>
      </c>
      <c r="H108" s="1">
        <f>'Cash-Futures'!H168-'Cash-Futures'!H60</f>
        <v>10.900416666666672</v>
      </c>
      <c r="I108" s="1">
        <f>'Cash-Futures'!I168-'Cash-Futures'!I60</f>
        <v>2.301956521739129</v>
      </c>
      <c r="J108" s="1">
        <f>'Cash-Futures'!J168-'Cash-Futures'!J60</f>
        <v>3.3490476190476244</v>
      </c>
      <c r="K108" s="1">
        <f>'Cash-Futures'!K168-'Cash-Futures'!K60</f>
        <v>2.761309523809544</v>
      </c>
      <c r="L108" s="1">
        <f>'Cash-Futures'!L168-'Cash-Futures'!L60</f>
        <v>3.562666666666715</v>
      </c>
      <c r="M108" s="1">
        <f>'Cash-Futures'!M168-'Cash-Futures'!M60</f>
        <v>6.527500000000003</v>
      </c>
      <c r="N108" s="26">
        <f t="shared" si="19"/>
        <v>10.38813532266107</v>
      </c>
    </row>
    <row r="109" spans="1:14" ht="15.75">
      <c r="A109" s="4">
        <v>2006</v>
      </c>
      <c r="B109" s="1">
        <f>'Cash-Futures'!B169-'Cash-Futures'!B61</f>
        <v>11.960249999999988</v>
      </c>
      <c r="C109" s="1">
        <f>'Cash-Futures'!C169-'Cash-Futures'!C61</f>
        <v>17.09217105263157</v>
      </c>
      <c r="D109" s="1">
        <f>'Cash-Futures'!D169-'Cash-Futures'!D61</f>
        <v>18.231652173913048</v>
      </c>
      <c r="E109" s="1">
        <f>'Cash-Futures'!E169-'Cash-Futures'!E61</f>
        <v>15.332171052631594</v>
      </c>
      <c r="F109" s="1">
        <f>'Cash-Futures'!F169-'Cash-Futures'!F61</f>
        <v>14.41000000000001</v>
      </c>
      <c r="G109" s="1">
        <f>'Cash-Futures'!G169-'Cash-Futures'!G61</f>
        <v>6.489999999999995</v>
      </c>
      <c r="H109" s="1">
        <f>'Cash-Futures'!H169-'Cash-Futures'!H61</f>
        <v>3.6299999999999955</v>
      </c>
      <c r="I109" s="1">
        <f>'Cash-Futures'!I169-'Cash-Futures'!I61</f>
        <v>0.41500000000000625</v>
      </c>
      <c r="J109" s="1">
        <f>'Cash-Futures'!J169-'Cash-Futures'!J61</f>
        <v>-0.4712499999999977</v>
      </c>
      <c r="K109" s="1">
        <f>'Cash-Futures'!K169-'Cash-Futures'!K61</f>
        <v>1.585000000000008</v>
      </c>
      <c r="L109" s="1">
        <f>'Cash-Futures'!L169-'Cash-Futures'!L61</f>
        <v>1.534000000000006</v>
      </c>
      <c r="M109" s="1">
        <f>'Cash-Futures'!M169-'Cash-Futures'!M61</f>
        <v>-0.1600000000000108</v>
      </c>
      <c r="N109" s="26">
        <f t="shared" si="19"/>
        <v>7.504082856598018</v>
      </c>
    </row>
    <row r="110" spans="1:14" ht="15.75">
      <c r="A110" s="4">
        <v>2007</v>
      </c>
      <c r="B110" s="1">
        <f>'Cash-Futures'!B170-'Cash-Futures'!B62</f>
        <v>2.1500000000000057</v>
      </c>
      <c r="C110" s="1">
        <f>'Cash-Futures'!C170-'Cash-Futures'!C62</f>
        <v>7.430000000000007</v>
      </c>
      <c r="D110" s="1">
        <f>'Cash-Futures'!D170-'Cash-Futures'!D62</f>
        <v>6.8799999999999955</v>
      </c>
      <c r="E110" s="1">
        <f>'Cash-Futures'!E170-'Cash-Futures'!E62</f>
        <v>8.700000000000003</v>
      </c>
      <c r="F110" s="1">
        <f>'Cash-Futures'!F170-'Cash-Futures'!F62</f>
        <v>6.049999999999997</v>
      </c>
      <c r="G110" s="1">
        <f>'Cash-Futures'!G170-'Cash-Futures'!G62</f>
        <v>5.109999999999999</v>
      </c>
      <c r="H110" s="1">
        <f>'Cash-Futures'!H170-'Cash-Futures'!H62</f>
        <v>-5.739999999999995</v>
      </c>
      <c r="I110" s="1">
        <f>'Cash-Futures'!I170-'Cash-Futures'!I62</f>
        <v>-6.819999999999993</v>
      </c>
      <c r="J110" s="1">
        <f>'Cash-Futures'!J170-'Cash-Futures'!J62</f>
        <v>4.609999999999999</v>
      </c>
      <c r="K110" s="1">
        <f>'Cash-Futures'!K170-'Cash-Futures'!K62</f>
        <v>-3.6000000000000085</v>
      </c>
      <c r="L110" s="1">
        <f>'Cash-Futures'!L170-'Cash-Futures'!L62</f>
        <v>-3.0900000000000034</v>
      </c>
      <c r="M110" s="1">
        <f>'Cash-Futures'!M170-'Cash-Futures'!M62</f>
        <v>-1.960000000000008</v>
      </c>
      <c r="N110" s="26">
        <f>AVERAGE(B110:M110)</f>
        <v>1.6433333333333333</v>
      </c>
    </row>
    <row r="111" spans="1:14" ht="15.75">
      <c r="A111" s="4">
        <v>2008</v>
      </c>
      <c r="B111" s="1">
        <f>'Cash-Futures'!B171-'Cash-Futures'!B63</f>
        <v>6.010000000000005</v>
      </c>
      <c r="C111" s="1">
        <f>'Cash-Futures'!C171-'Cash-Futures'!C63</f>
        <v>10.519999999999996</v>
      </c>
      <c r="D111" s="1">
        <f>'Cash-Futures'!D171-'Cash-Futures'!D63</f>
        <v>15.300000000000011</v>
      </c>
      <c r="E111" s="1">
        <f>'Cash-Futures'!E171-'Cash-Futures'!E63</f>
        <v>9.650000000000006</v>
      </c>
      <c r="F111" s="1">
        <f>'Cash-Futures'!F171-'Cash-Futures'!F63</f>
        <v>5.450000000000003</v>
      </c>
      <c r="G111" s="1">
        <f>'Cash-Futures'!G171-'Cash-Futures'!G63</f>
        <v>4.1200000000000045</v>
      </c>
      <c r="H111" s="1">
        <f>'Cash-Futures'!H171-'Cash-Futures'!H63</f>
        <v>0.9300000000000068</v>
      </c>
      <c r="I111" s="1">
        <f>'Cash-Futures'!I171-'Cash-Futures'!I63</f>
        <v>-10.590000000000003</v>
      </c>
      <c r="J111" s="1">
        <f>'Cash-Futures'!J171-'Cash-Futures'!J63</f>
        <v>1.7700000000000102</v>
      </c>
      <c r="K111" s="1">
        <f>'Cash-Futures'!K171-'Cash-Futures'!K63</f>
        <v>-4.309999999999988</v>
      </c>
      <c r="L111" s="1">
        <f>'Cash-Futures'!L171-'Cash-Futures'!L63</f>
        <v>-1.940000000000012</v>
      </c>
      <c r="M111" s="1">
        <f>'Cash-Futures'!M171-'Cash-Futures'!M63</f>
        <v>-2.6999999999999886</v>
      </c>
      <c r="N111" s="26">
        <f>AVERAGE(B111:M111)</f>
        <v>2.8508333333333375</v>
      </c>
    </row>
    <row r="112" spans="1:14" ht="15.75">
      <c r="A112" s="4">
        <v>2009</v>
      </c>
      <c r="B112" s="1">
        <f>'Cash-Futures'!B172-'Cash-Futures'!B64</f>
        <v>4.670000000000002</v>
      </c>
      <c r="C112" s="1">
        <f>'Cash-Futures'!C172-'Cash-Futures'!C64</f>
        <v>7.900000000000006</v>
      </c>
      <c r="D112" s="1">
        <f>'Cash-Futures'!D172-'Cash-Futures'!D64</f>
        <v>11.060000000000002</v>
      </c>
      <c r="E112" s="1">
        <f>'Cash-Futures'!E172-'Cash-Futures'!E64</f>
        <v>11.030000000000001</v>
      </c>
      <c r="F112" s="1">
        <f>'Cash-Futures'!F172-'Cash-Futures'!F64</f>
        <v>13.370000000000005</v>
      </c>
      <c r="G112" s="1">
        <f>'Cash-Futures'!G172-'Cash-Futures'!G64</f>
        <v>8.620000000000005</v>
      </c>
      <c r="H112" s="1">
        <f>'Cash-Futures'!H172-'Cash-Futures'!H64</f>
        <v>11.559999999999988</v>
      </c>
      <c r="I112" s="1">
        <f>'Cash-Futures'!I172-'Cash-Futures'!I64</f>
        <v>-0.36999999999999034</v>
      </c>
      <c r="J112" s="1">
        <f>'Cash-Futures'!J172-'Cash-Futures'!J64</f>
        <v>-0.7000000000000028</v>
      </c>
      <c r="K112" s="1">
        <f>'Cash-Futures'!K172-'Cash-Futures'!K64</f>
        <v>-0.23999999999999488</v>
      </c>
      <c r="L112" s="1">
        <f>'Cash-Futures'!L172-'Cash-Futures'!L64</f>
        <v>0.37375007629394474</v>
      </c>
      <c r="M112" s="1">
        <f>'Cash-Futures'!M172-'Cash-Futures'!M64</f>
        <v>3.853409437699753</v>
      </c>
      <c r="N112" s="26">
        <f>AVERAGE(B112:M112)</f>
        <v>5.9272632928328095</v>
      </c>
    </row>
    <row r="113" spans="1:14" ht="15.75">
      <c r="A113" s="4">
        <v>2010</v>
      </c>
      <c r="B113" s="1">
        <f>'Cash-Futures'!B173-'Cash-Futures'!B65</f>
        <v>5.435788349352379</v>
      </c>
      <c r="C113" s="1">
        <f>'Cash-Futures'!C173-'Cash-Futures'!C65</f>
        <v>8.512368902909131</v>
      </c>
      <c r="D113" s="1">
        <f>'Cash-Futures'!D173-'Cash-Futures'!D65</f>
        <v>9.293478459897244</v>
      </c>
      <c r="E113" s="1">
        <f>'Cash-Futures'!E173-'Cash-Futures'!E65</f>
        <v>8.477499583851198</v>
      </c>
      <c r="F113" s="1">
        <f>'Cash-Futures'!F173-'Cash-Futures'!F65</f>
        <v>12.385249481201171</v>
      </c>
      <c r="G113" s="1">
        <f>'Cash-Futures'!G173-'Cash-Futures'!G65</f>
        <v>18.549318112460043</v>
      </c>
      <c r="H113" s="1">
        <f>'Cash-Futures'!H173-'Cash-Futures'!H65</f>
        <v>9.645237877255397</v>
      </c>
      <c r="I113" s="1">
        <f>'Cash-Futures'!I173-'Cash-Futures'!I65</f>
        <v>6.207045870694245</v>
      </c>
      <c r="J113" s="1">
        <f>'Cash-Futures'!J173-'Cash-Futures'!J65</f>
        <v>7.049285496303014</v>
      </c>
      <c r="K113" s="1">
        <f>'Cash-Futures'!K173-'Cash-Futures'!K65</f>
        <v>1.7945236642020035</v>
      </c>
      <c r="L113" s="1">
        <f>'Cash-Futures'!L173-'Cash-Futures'!L65</f>
        <v>0.40642806280227717</v>
      </c>
      <c r="M113" s="1">
        <f>'Cash-Futures'!M173-'Cash-Futures'!M65</f>
        <v>2.584772616299716</v>
      </c>
      <c r="N113" s="26">
        <f>AVERAGE(B113:M113)</f>
        <v>7.528416373102318</v>
      </c>
    </row>
    <row r="114" spans="1:14" ht="15.75">
      <c r="A114" s="4">
        <v>2011</v>
      </c>
      <c r="B114" s="1">
        <f>'Cash-Futures'!B174-'Cash-Futures'!B66</f>
        <v>9.398749923706063</v>
      </c>
      <c r="C114" s="1">
        <f>'Cash-Futures'!C174-'Cash-Futures'!C66</f>
        <v>4.028158215974514</v>
      </c>
      <c r="D114" s="1">
        <f>'Cash-Futures'!D174-'Cash-Futures'!D66</f>
        <v>10.414348157799765</v>
      </c>
      <c r="E114" s="1">
        <f>'Cash-Futures'!E174-'Cash-Futures'!E66</f>
        <v>13.25374923706056</v>
      </c>
      <c r="F114" s="1">
        <f>'Cash-Futures'!F174-'Cash-Futures'!F66</f>
        <v>21.34142995198566</v>
      </c>
      <c r="G114" s="1">
        <f>'Cash-Futures'!G174-'Cash-Futures'!G66</f>
        <v>9.2434088828347</v>
      </c>
      <c r="H114" s="1">
        <f>'Cash-Futures'!H174-'Cash-Futures'!H66</f>
        <v>-2.3374996948242313</v>
      </c>
      <c r="I114" s="1">
        <f>'Cash-Futures'!I174-'Cash-Futures'!I66</f>
        <v>1.251303684400483</v>
      </c>
      <c r="J114" s="1">
        <f>'Cash-Futures'!J174-'Cash-Futures'!J66</f>
        <v>0.8230948021298445</v>
      </c>
      <c r="K114" s="1">
        <f>'Cash-Futures'!K174-'Cash-Futures'!K66</f>
        <v>0.9595235188802178</v>
      </c>
      <c r="L114" s="1">
        <f>'Cash-Futures'!L174-'Cash-Futures'!L66</f>
        <v>4.531429152715759</v>
      </c>
      <c r="M114" s="1">
        <f>'Cash-Futures'!M174-'Cash-Futures'!M66</f>
        <v>3.196903599330369</v>
      </c>
      <c r="N114" s="26">
        <f>AVERAGE(B114:M114)</f>
        <v>6.342049952666142</v>
      </c>
    </row>
    <row r="115" spans="1:14" ht="15.75">
      <c r="A115" s="1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1"/>
      <c r="N115" s="32"/>
    </row>
    <row r="116" spans="1:18" ht="15.75">
      <c r="A116" s="15" t="s">
        <v>40</v>
      </c>
      <c r="B116" s="1">
        <f>AVERAGE(B86:B114)</f>
        <v>2.7819174639612636</v>
      </c>
      <c r="C116" s="1">
        <f aca="true" t="shared" si="20" ref="C116:M116">AVERAGE(C86:C114)</f>
        <v>4.923554927874392</v>
      </c>
      <c r="D116" s="1">
        <f t="shared" si="20"/>
        <v>6.570177611323068</v>
      </c>
      <c r="E116" s="1">
        <f t="shared" si="20"/>
        <v>8.219932376591807</v>
      </c>
      <c r="F116" s="1">
        <f t="shared" si="20"/>
        <v>8.401713904921056</v>
      </c>
      <c r="G116" s="1">
        <f t="shared" si="20"/>
        <v>7.010966552606819</v>
      </c>
      <c r="H116" s="1">
        <f t="shared" si="20"/>
        <v>2.428305313874706</v>
      </c>
      <c r="I116" s="1">
        <f t="shared" si="20"/>
        <v>0.47974297712324515</v>
      </c>
      <c r="J116" s="1">
        <f t="shared" si="20"/>
        <v>1.3037540825403773</v>
      </c>
      <c r="K116" s="1">
        <f t="shared" si="20"/>
        <v>0.7840660055278602</v>
      </c>
      <c r="L116" s="1">
        <f t="shared" si="20"/>
        <v>0.5196138025609711</v>
      </c>
      <c r="M116" s="1">
        <f t="shared" si="20"/>
        <v>1.291500565146915</v>
      </c>
      <c r="R116" s="33"/>
    </row>
    <row r="117" spans="1:18" ht="15.75">
      <c r="A117" s="15" t="s">
        <v>37</v>
      </c>
      <c r="B117" s="1">
        <f>STDEV(B86:B114)</f>
        <v>4.035165254332271</v>
      </c>
      <c r="C117" s="1">
        <f aca="true" t="shared" si="21" ref="C117:M117">STDEV(C86:C114)</f>
        <v>5.372353463069633</v>
      </c>
      <c r="D117" s="1">
        <f t="shared" si="21"/>
        <v>6.11401544183982</v>
      </c>
      <c r="E117" s="1">
        <f t="shared" si="21"/>
        <v>5.065784590804358</v>
      </c>
      <c r="F117" s="1">
        <f t="shared" si="21"/>
        <v>5.682374136734342</v>
      </c>
      <c r="G117" s="1">
        <f t="shared" si="21"/>
        <v>4.670015562085812</v>
      </c>
      <c r="H117" s="1">
        <f t="shared" si="21"/>
        <v>4.648765371582591</v>
      </c>
      <c r="I117" s="1">
        <f t="shared" si="21"/>
        <v>3.590289406385804</v>
      </c>
      <c r="J117" s="1">
        <f t="shared" si="21"/>
        <v>2.4979400892883477</v>
      </c>
      <c r="K117" s="1">
        <f t="shared" si="21"/>
        <v>2.5251373096249177</v>
      </c>
      <c r="L117" s="1">
        <f t="shared" si="21"/>
        <v>2.3784484510017605</v>
      </c>
      <c r="M117" s="1">
        <f t="shared" si="21"/>
        <v>3.33215974070841</v>
      </c>
      <c r="R117" s="33"/>
    </row>
    <row r="118" spans="1:18" ht="15.75">
      <c r="A118" s="15" t="s">
        <v>41</v>
      </c>
      <c r="B118" s="1">
        <f>AVERAGE(B103:B114)</f>
        <v>5.951982356088204</v>
      </c>
      <c r="C118" s="1">
        <f aca="true" t="shared" si="22" ref="C118:M118">AVERAGE(C103:C114)</f>
        <v>9.419687566924514</v>
      </c>
      <c r="D118" s="1">
        <f t="shared" si="22"/>
        <v>11.569994444755382</v>
      </c>
      <c r="E118" s="1">
        <f t="shared" si="22"/>
        <v>12.380908005334959</v>
      </c>
      <c r="F118" s="1">
        <f t="shared" si="22"/>
        <v>12.810537770225887</v>
      </c>
      <c r="G118" s="1">
        <f t="shared" si="22"/>
        <v>9.61608583546648</v>
      </c>
      <c r="H118" s="1">
        <f t="shared" si="22"/>
        <v>4.634985126313709</v>
      </c>
      <c r="I118" s="1">
        <f t="shared" si="22"/>
        <v>1.1084282841806008</v>
      </c>
      <c r="J118" s="1">
        <f t="shared" si="22"/>
        <v>2.8309176042344846</v>
      </c>
      <c r="K118" s="1">
        <f t="shared" si="22"/>
        <v>0.47670333668542614</v>
      </c>
      <c r="L118" s="1">
        <f t="shared" si="22"/>
        <v>0.5913978298732244</v>
      </c>
      <c r="M118" s="1">
        <f t="shared" si="22"/>
        <v>2.0650765822219284</v>
      </c>
      <c r="N118" s="15"/>
      <c r="R118" s="33"/>
    </row>
    <row r="119" spans="1:14" ht="15.75">
      <c r="A119" s="15" t="s">
        <v>42</v>
      </c>
      <c r="B119" s="1">
        <f>STDEV(B103:B114)</f>
        <v>2.998248499140732</v>
      </c>
      <c r="C119" s="1">
        <f aca="true" t="shared" si="23" ref="C119:M119">STDEV(C103:C114)</f>
        <v>4.072605085257641</v>
      </c>
      <c r="D119" s="1">
        <f t="shared" si="23"/>
        <v>3.6389023197609203</v>
      </c>
      <c r="E119" s="1">
        <f t="shared" si="23"/>
        <v>3.6579616028418362</v>
      </c>
      <c r="F119" s="1">
        <f t="shared" si="23"/>
        <v>5.589746390313321</v>
      </c>
      <c r="G119" s="1">
        <f t="shared" si="23"/>
        <v>4.066553950036466</v>
      </c>
      <c r="H119" s="1">
        <f t="shared" si="23"/>
        <v>5.738069746159833</v>
      </c>
      <c r="I119" s="1">
        <f t="shared" si="23"/>
        <v>5.065174718195399</v>
      </c>
      <c r="J119" s="1">
        <f t="shared" si="23"/>
        <v>2.6156728324635043</v>
      </c>
      <c r="K119" s="1">
        <f t="shared" si="23"/>
        <v>2.5689768008567166</v>
      </c>
      <c r="L119" s="1">
        <f t="shared" si="23"/>
        <v>2.1295446107406137</v>
      </c>
      <c r="M119" s="1">
        <f t="shared" si="23"/>
        <v>3.2601043849027738</v>
      </c>
      <c r="N119" s="15"/>
    </row>
    <row r="120" spans="1:13" ht="15.75">
      <c r="A120" s="15" t="s">
        <v>43</v>
      </c>
      <c r="B120" s="1">
        <f>B118+2*B119</f>
        <v>11.948479354369669</v>
      </c>
      <c r="C120" s="1">
        <f aca="true" t="shared" si="24" ref="C120:M120">C118+2*C119</f>
        <v>17.564897737439797</v>
      </c>
      <c r="D120" s="1">
        <f t="shared" si="24"/>
        <v>18.847799084277224</v>
      </c>
      <c r="E120" s="1">
        <f t="shared" si="24"/>
        <v>19.696831211018633</v>
      </c>
      <c r="F120" s="1">
        <f t="shared" si="24"/>
        <v>23.99003055085253</v>
      </c>
      <c r="G120" s="1">
        <f t="shared" si="24"/>
        <v>17.749193735539414</v>
      </c>
      <c r="H120" s="1">
        <f t="shared" si="24"/>
        <v>16.111124618633376</v>
      </c>
      <c r="I120" s="1">
        <f t="shared" si="24"/>
        <v>11.238777720571399</v>
      </c>
      <c r="J120" s="1">
        <f t="shared" si="24"/>
        <v>8.062263269161493</v>
      </c>
      <c r="K120" s="1">
        <f t="shared" si="24"/>
        <v>5.614656938398859</v>
      </c>
      <c r="L120" s="1">
        <f t="shared" si="24"/>
        <v>4.850487051354452</v>
      </c>
      <c r="M120" s="1">
        <f t="shared" si="24"/>
        <v>8.585285352027476</v>
      </c>
    </row>
    <row r="121" spans="1:13" ht="15.75">
      <c r="A121" s="15" t="s">
        <v>44</v>
      </c>
      <c r="B121" s="1">
        <f>B118-2*B119</f>
        <v>-0.044514642193259846</v>
      </c>
      <c r="C121" s="1">
        <f aca="true" t="shared" si="25" ref="C121:M121">C118-2*C119</f>
        <v>1.2744773964092317</v>
      </c>
      <c r="D121" s="1">
        <f t="shared" si="25"/>
        <v>4.292189805233542</v>
      </c>
      <c r="E121" s="1">
        <f t="shared" si="25"/>
        <v>5.0649847996512865</v>
      </c>
      <c r="F121" s="1">
        <f t="shared" si="25"/>
        <v>1.6310449895992445</v>
      </c>
      <c r="G121" s="1">
        <f t="shared" si="25"/>
        <v>1.4829779353935475</v>
      </c>
      <c r="H121" s="1">
        <f t="shared" si="25"/>
        <v>-6.841154366005957</v>
      </c>
      <c r="I121" s="1">
        <f t="shared" si="25"/>
        <v>-9.021921152210197</v>
      </c>
      <c r="J121" s="1">
        <f t="shared" si="25"/>
        <v>-2.400428060692524</v>
      </c>
      <c r="K121" s="1">
        <f t="shared" si="25"/>
        <v>-4.661250265028007</v>
      </c>
      <c r="L121" s="1">
        <f t="shared" si="25"/>
        <v>-3.667691391608003</v>
      </c>
      <c r="M121" s="1">
        <f t="shared" si="25"/>
        <v>-4.455132187583619</v>
      </c>
    </row>
    <row r="123" ht="18.75">
      <c r="A123" s="2" t="s">
        <v>30</v>
      </c>
    </row>
    <row r="124" spans="1:14" ht="16.5" thickBot="1">
      <c r="A124" s="5"/>
      <c r="B124" s="6" t="s">
        <v>0</v>
      </c>
      <c r="C124" s="6" t="s">
        <v>1</v>
      </c>
      <c r="D124" s="6" t="s">
        <v>2</v>
      </c>
      <c r="E124" s="6" t="s">
        <v>3</v>
      </c>
      <c r="F124" s="6" t="s">
        <v>4</v>
      </c>
      <c r="G124" s="6" t="s">
        <v>5</v>
      </c>
      <c r="H124" s="6" t="s">
        <v>6</v>
      </c>
      <c r="I124" s="6" t="s">
        <v>7</v>
      </c>
      <c r="J124" s="6" t="s">
        <v>8</v>
      </c>
      <c r="K124" s="6" t="s">
        <v>9</v>
      </c>
      <c r="L124" s="6" t="s">
        <v>10</v>
      </c>
      <c r="M124" s="6" t="s">
        <v>11</v>
      </c>
      <c r="N124" s="17" t="s">
        <v>13</v>
      </c>
    </row>
    <row r="125" spans="1:14" ht="16.5" thickTop="1">
      <c r="A125" s="7">
        <v>1983</v>
      </c>
      <c r="B125" s="1">
        <f>'Cash-Futures'!B184-'Cash-Futures'!B38</f>
        <v>-5.010000000000005</v>
      </c>
      <c r="C125" s="1">
        <f>'Cash-Futures'!C184-'Cash-Futures'!C38</f>
        <v>-4.5</v>
      </c>
      <c r="D125" s="1">
        <f>'Cash-Futures'!D184-'Cash-Futures'!D38</f>
        <v>-3.8299999999999983</v>
      </c>
      <c r="E125" s="1">
        <f>'Cash-Futures'!E184-'Cash-Futures'!E38</f>
        <v>-2.480000000000004</v>
      </c>
      <c r="F125" s="1">
        <f>'Cash-Futures'!F184-'Cash-Futures'!F38</f>
        <v>-0.5900000000000034</v>
      </c>
      <c r="G125" s="1">
        <f>'Cash-Futures'!G184-'Cash-Futures'!G38</f>
        <v>-0.28999999999999204</v>
      </c>
      <c r="H125" s="1">
        <f>'Cash-Futures'!H184-'Cash-Futures'!H38</f>
        <v>-0.8599999999999994</v>
      </c>
      <c r="I125" s="1">
        <f>'Cash-Futures'!I184-'Cash-Futures'!I38</f>
        <v>-2.280000000000001</v>
      </c>
      <c r="J125" s="1">
        <f>'Cash-Futures'!J184-'Cash-Futures'!J38</f>
        <v>-4.960000000000001</v>
      </c>
      <c r="K125" s="1">
        <f>'Cash-Futures'!K184-'Cash-Futures'!K38</f>
        <v>-4.300000000000004</v>
      </c>
      <c r="L125" s="1">
        <f>'Cash-Futures'!L184-'Cash-Futures'!L38</f>
        <v>-5.299999999999997</v>
      </c>
      <c r="M125" s="1">
        <f>'Cash-Futures'!M184-'Cash-Futures'!M38</f>
        <v>-5.759999999999998</v>
      </c>
      <c r="N125" s="25">
        <f>AVERAGE(B125:M125)</f>
        <v>-3.346666666666667</v>
      </c>
    </row>
    <row r="126" spans="1:14" ht="15.75">
      <c r="A126" s="4">
        <v>1984</v>
      </c>
      <c r="B126" s="1">
        <f>'Cash-Futures'!B185-'Cash-Futures'!B39</f>
        <v>-4.960000000000008</v>
      </c>
      <c r="C126" s="1">
        <f>'Cash-Futures'!C185-'Cash-Futures'!C39</f>
        <v>-3.1899999999999977</v>
      </c>
      <c r="D126" s="1">
        <f>'Cash-Futures'!D185-'Cash-Futures'!D39</f>
        <v>-3.280000000000001</v>
      </c>
      <c r="E126" s="1">
        <f>'Cash-Futures'!E185-'Cash-Futures'!E39</f>
        <v>-2.8100000000000023</v>
      </c>
      <c r="F126" s="1">
        <f>'Cash-Futures'!F185-'Cash-Futures'!F39</f>
        <v>-1.3799999999999955</v>
      </c>
      <c r="G126" s="1">
        <f>'Cash-Futures'!G185-'Cash-Futures'!G39</f>
        <v>-3.299999999999997</v>
      </c>
      <c r="H126" s="1">
        <f>'Cash-Futures'!H185-'Cash-Futures'!H39</f>
        <v>-3.1700000000000017</v>
      </c>
      <c r="I126" s="1">
        <f>'Cash-Futures'!I185-'Cash-Futures'!I39</f>
        <v>-1.980000000000004</v>
      </c>
      <c r="J126" s="1">
        <f>'Cash-Futures'!J185-'Cash-Futures'!J39</f>
        <v>-2.730000000000004</v>
      </c>
      <c r="K126" s="1">
        <f>'Cash-Futures'!K185-'Cash-Futures'!K39</f>
        <v>-3.539999999999992</v>
      </c>
      <c r="L126" s="1">
        <f>'Cash-Futures'!L185-'Cash-Futures'!L39</f>
        <v>-5.710000000000001</v>
      </c>
      <c r="M126" s="1">
        <f>'Cash-Futures'!M185-'Cash-Futures'!M39</f>
        <v>-6.1200000000000045</v>
      </c>
      <c r="N126" s="26">
        <f aca="true" t="shared" si="26" ref="N126:N141">AVERAGE(B126:M126)</f>
        <v>-3.5141666666666675</v>
      </c>
    </row>
    <row r="127" spans="1:14" ht="15.75">
      <c r="A127" s="4">
        <v>1985</v>
      </c>
      <c r="B127" s="1">
        <f>'Cash-Futures'!B186-'Cash-Futures'!B40</f>
        <v>-5.939999999999998</v>
      </c>
      <c r="C127" s="1">
        <f>'Cash-Futures'!C186-'Cash-Futures'!C40</f>
        <v>-5.340000000000003</v>
      </c>
      <c r="D127" s="1">
        <f>'Cash-Futures'!D186-'Cash-Futures'!D40</f>
        <v>-3.220000000000013</v>
      </c>
      <c r="E127" s="1">
        <f>'Cash-Futures'!E186-'Cash-Futures'!E40</f>
        <v>-0.9799999999999898</v>
      </c>
      <c r="F127" s="1">
        <f>'Cash-Futures'!F186-'Cash-Futures'!F40</f>
        <v>-2.969999999999999</v>
      </c>
      <c r="G127" s="1">
        <f>'Cash-Futures'!G186-'Cash-Futures'!G40</f>
        <v>-5.319999999999993</v>
      </c>
      <c r="H127" s="1">
        <f>'Cash-Futures'!H186-'Cash-Futures'!H40</f>
        <v>-5.829999999999998</v>
      </c>
      <c r="I127" s="1">
        <f>'Cash-Futures'!I186-'Cash-Futures'!I40</f>
        <v>-5.689999999999998</v>
      </c>
      <c r="J127" s="1">
        <f>'Cash-Futures'!J186-'Cash-Futures'!J40</f>
        <v>-5.199999999999996</v>
      </c>
      <c r="K127" s="1">
        <f>'Cash-Futures'!K186-'Cash-Futures'!K40</f>
        <v>-6.490000000000002</v>
      </c>
      <c r="L127" s="1">
        <f>'Cash-Futures'!L186-'Cash-Futures'!L40</f>
        <v>-6.470000000000006</v>
      </c>
      <c r="M127" s="1">
        <f>'Cash-Futures'!M186-'Cash-Futures'!M40</f>
        <v>-7.849999999999994</v>
      </c>
      <c r="N127" s="26">
        <f t="shared" si="26"/>
        <v>-5.1083333333333325</v>
      </c>
    </row>
    <row r="128" spans="1:14" ht="15.75">
      <c r="A128" s="4">
        <v>1986</v>
      </c>
      <c r="B128" s="1">
        <f>'Cash-Futures'!B187-'Cash-Futures'!B41</f>
        <v>-6.770000000000003</v>
      </c>
      <c r="C128" s="1">
        <f>'Cash-Futures'!C187-'Cash-Futures'!C41</f>
        <v>-4.660000000000004</v>
      </c>
      <c r="D128" s="1">
        <f>'Cash-Futures'!D187-'Cash-Futures'!D41</f>
        <v>-2.4399999999999977</v>
      </c>
      <c r="E128" s="1">
        <f>'Cash-Futures'!E187-'Cash-Futures'!E41</f>
        <v>-1.2700000000000031</v>
      </c>
      <c r="F128" s="1">
        <f>'Cash-Futures'!F187-'Cash-Futures'!F41</f>
        <v>-1.3800000000000026</v>
      </c>
      <c r="G128" s="1">
        <f>'Cash-Futures'!G187-'Cash-Futures'!G41</f>
        <v>-3.229999999999997</v>
      </c>
      <c r="H128" s="1">
        <f>'Cash-Futures'!H187-'Cash-Futures'!H41</f>
        <v>-8.169999999999995</v>
      </c>
      <c r="I128" s="1">
        <f>'Cash-Futures'!I187-'Cash-Futures'!I41</f>
        <v>-4.680000000000007</v>
      </c>
      <c r="J128" s="1">
        <f>'Cash-Futures'!J187-'Cash-Futures'!J41</f>
        <v>-1.8399999999999963</v>
      </c>
      <c r="K128" s="1">
        <f>'Cash-Futures'!K187-'Cash-Futures'!K41</f>
        <v>-1.8800000000000026</v>
      </c>
      <c r="L128" s="1">
        <f>'Cash-Futures'!L187-'Cash-Futures'!L41</f>
        <v>-2.229999999999997</v>
      </c>
      <c r="M128" s="1">
        <f>'Cash-Futures'!M187-'Cash-Futures'!M41</f>
        <v>-1.4299999999999997</v>
      </c>
      <c r="N128" s="26">
        <f t="shared" si="26"/>
        <v>-3.331666666666667</v>
      </c>
    </row>
    <row r="129" spans="1:14" ht="15.75">
      <c r="A129" s="4">
        <v>1987</v>
      </c>
      <c r="B129" s="1">
        <f>'Cash-Futures'!B188-'Cash-Futures'!B42</f>
        <v>-1.009999999999991</v>
      </c>
      <c r="C129" s="1">
        <f>'Cash-Futures'!C188-'Cash-Futures'!C42</f>
        <v>-2.289999999999992</v>
      </c>
      <c r="D129" s="1">
        <f>'Cash-Futures'!D188-'Cash-Futures'!D42</f>
        <v>-1.4200000000000017</v>
      </c>
      <c r="E129" s="1">
        <f>'Cash-Futures'!E188-'Cash-Futures'!E42</f>
        <v>-1.1500000000000057</v>
      </c>
      <c r="F129" s="1">
        <f>'Cash-Futures'!F188-'Cash-Futures'!F42</f>
        <v>-1.7800000000000011</v>
      </c>
      <c r="G129" s="1">
        <f>'Cash-Futures'!G188-'Cash-Futures'!G42</f>
        <v>-2.510000000000005</v>
      </c>
      <c r="H129" s="1">
        <f>'Cash-Futures'!H188-'Cash-Futures'!H42</f>
        <v>-2.9599999999999937</v>
      </c>
      <c r="I129" s="1">
        <f>'Cash-Futures'!I188-'Cash-Futures'!I42</f>
        <v>-5.13000000000001</v>
      </c>
      <c r="J129" s="1">
        <f>'Cash-Futures'!J188-'Cash-Futures'!J42</f>
        <v>-4.75</v>
      </c>
      <c r="K129" s="1">
        <f>'Cash-Futures'!K188-'Cash-Futures'!K42</f>
        <v>-4.3799999999999955</v>
      </c>
      <c r="L129" s="1">
        <f>'Cash-Futures'!L188-'Cash-Futures'!L42</f>
        <v>-3.1200000000000045</v>
      </c>
      <c r="M129" s="1">
        <f>'Cash-Futures'!M188-'Cash-Futures'!M42</f>
        <v>-2.1799999999999926</v>
      </c>
      <c r="N129" s="26">
        <f t="shared" si="26"/>
        <v>-2.7233333333333327</v>
      </c>
    </row>
    <row r="130" spans="1:14" ht="15.75">
      <c r="A130" s="4">
        <v>1988</v>
      </c>
      <c r="B130" s="1">
        <f>'Cash-Futures'!B189-'Cash-Futures'!B43</f>
        <v>-2.1799999999999926</v>
      </c>
      <c r="C130" s="1">
        <f>'Cash-Futures'!C189-'Cash-Futures'!C43</f>
        <v>-5.109999999999999</v>
      </c>
      <c r="D130" s="1">
        <f>'Cash-Futures'!D189-'Cash-Futures'!D43</f>
        <v>-4.079999999999998</v>
      </c>
      <c r="E130" s="1">
        <f>'Cash-Futures'!E189-'Cash-Futures'!E43</f>
        <v>-3.280000000000001</v>
      </c>
      <c r="F130" s="1">
        <f>'Cash-Futures'!F189-'Cash-Futures'!F43</f>
        <v>-2.8900000000000006</v>
      </c>
      <c r="G130" s="1">
        <f>'Cash-Futures'!G189-'Cash-Futures'!G43</f>
        <v>1.960000000000008</v>
      </c>
      <c r="H130" s="1">
        <f>'Cash-Futures'!H189-'Cash-Futures'!H43</f>
        <v>-2.1200000000000045</v>
      </c>
      <c r="I130" s="1">
        <f>'Cash-Futures'!I189-'Cash-Futures'!I43</f>
        <v>-2.730000000000004</v>
      </c>
      <c r="J130" s="1">
        <f>'Cash-Futures'!J189-'Cash-Futures'!J43</f>
        <v>-2.280000000000001</v>
      </c>
      <c r="K130" s="1">
        <f>'Cash-Futures'!K189-'Cash-Futures'!K43</f>
        <v>-1.9499999999999886</v>
      </c>
      <c r="L130" s="1">
        <f>'Cash-Futures'!L189-'Cash-Futures'!L43</f>
        <v>-3.5600000000000023</v>
      </c>
      <c r="M130" s="1">
        <f>'Cash-Futures'!M189-'Cash-Futures'!M43</f>
        <v>-5.109999999999999</v>
      </c>
      <c r="N130" s="26">
        <f t="shared" si="26"/>
        <v>-2.7774999999999985</v>
      </c>
    </row>
    <row r="131" spans="1:14" ht="15.75">
      <c r="A131" s="4">
        <v>1989</v>
      </c>
      <c r="B131" s="1">
        <f>'Cash-Futures'!B190-'Cash-Futures'!B44</f>
        <v>-3.7700000000000102</v>
      </c>
      <c r="C131" s="1">
        <f>'Cash-Futures'!C190-'Cash-Futures'!C44</f>
        <v>-4.140000000000001</v>
      </c>
      <c r="D131" s="1">
        <f>'Cash-Futures'!D190-'Cash-Futures'!D44</f>
        <v>-3.280000000000001</v>
      </c>
      <c r="E131" s="1">
        <f>'Cash-Futures'!E190-'Cash-Futures'!E44</f>
        <v>-0.8599999999999994</v>
      </c>
      <c r="F131" s="1">
        <f>'Cash-Futures'!F190-'Cash-Futures'!F44</f>
        <v>-1.730000000000004</v>
      </c>
      <c r="G131" s="1">
        <f>'Cash-Futures'!G190-'Cash-Futures'!G44</f>
        <v>-2.010000000000005</v>
      </c>
      <c r="H131" s="1">
        <f>'Cash-Futures'!H190-'Cash-Futures'!H44</f>
        <v>-3.9599999999999937</v>
      </c>
      <c r="I131" s="1">
        <f>'Cash-Futures'!I190-'Cash-Futures'!I44</f>
        <v>-1.039999999999992</v>
      </c>
      <c r="J131" s="1">
        <f>'Cash-Futures'!J190-'Cash-Futures'!J44</f>
        <v>-2.469999999999999</v>
      </c>
      <c r="K131" s="1">
        <f>'Cash-Futures'!K190-'Cash-Futures'!K44</f>
        <v>-2.25</v>
      </c>
      <c r="L131" s="1">
        <f>'Cash-Futures'!L190-'Cash-Futures'!L44</f>
        <v>-2.660000000000011</v>
      </c>
      <c r="M131" s="1">
        <f>'Cash-Futures'!M190-'Cash-Futures'!M44</f>
        <v>-2.8599999999999994</v>
      </c>
      <c r="N131" s="26">
        <f t="shared" si="26"/>
        <v>-2.5858333333333348</v>
      </c>
    </row>
    <row r="132" spans="1:14" ht="15.75">
      <c r="A132" s="4">
        <v>1990</v>
      </c>
      <c r="B132" s="1">
        <f>'Cash-Futures'!B191-'Cash-Futures'!B45</f>
        <v>-2.969999999999999</v>
      </c>
      <c r="C132" s="1">
        <f>'Cash-Futures'!C191-'Cash-Futures'!C45</f>
        <v>-2.3699999999999903</v>
      </c>
      <c r="D132" s="1">
        <f>'Cash-Futures'!D191-'Cash-Futures'!D45</f>
        <v>-2.6299999999999955</v>
      </c>
      <c r="E132" s="1">
        <f>'Cash-Futures'!E191-'Cash-Futures'!E45</f>
        <v>-2.5600000000000023</v>
      </c>
      <c r="F132" s="1">
        <f>'Cash-Futures'!F191-'Cash-Futures'!F45</f>
        <v>-2.1400000000000006</v>
      </c>
      <c r="G132" s="1">
        <f>'Cash-Futures'!G191-'Cash-Futures'!G45</f>
        <v>-1.1600000000000108</v>
      </c>
      <c r="H132" s="1">
        <f>'Cash-Futures'!H191-'Cash-Futures'!H45</f>
        <v>-0.7199999999999989</v>
      </c>
      <c r="I132" s="1">
        <f>'Cash-Futures'!I191-'Cash-Futures'!I45</f>
        <v>-3.6500000000000057</v>
      </c>
      <c r="J132" s="1">
        <f>'Cash-Futures'!J191-'Cash-Futures'!J45</f>
        <v>-3.3299999999999983</v>
      </c>
      <c r="K132" s="1">
        <f>'Cash-Futures'!K191-'Cash-Futures'!K45</f>
        <v>-2.5</v>
      </c>
      <c r="L132" s="1">
        <f>'Cash-Futures'!L191-'Cash-Futures'!L45</f>
        <v>-1.8100000000000023</v>
      </c>
      <c r="M132" s="1">
        <f>'Cash-Futures'!M191-'Cash-Futures'!M45</f>
        <v>-1.2299999999999898</v>
      </c>
      <c r="N132" s="26">
        <f t="shared" si="26"/>
        <v>-2.255833333333333</v>
      </c>
    </row>
    <row r="133" spans="1:14" ht="15.75">
      <c r="A133" s="4">
        <v>1991</v>
      </c>
      <c r="B133" s="1">
        <f>'Cash-Futures'!B192-'Cash-Futures'!B46</f>
        <v>-2.710000000000008</v>
      </c>
      <c r="C133" s="1">
        <f>'Cash-Futures'!C192-'Cash-Futures'!C46</f>
        <v>-0.5699999999999932</v>
      </c>
      <c r="D133" s="1">
        <f>'Cash-Futures'!D192-'Cash-Futures'!D46</f>
        <v>-1.1499999999999915</v>
      </c>
      <c r="E133" s="1">
        <f>'Cash-Futures'!E192-'Cash-Futures'!E46</f>
        <v>-1.3700000000000045</v>
      </c>
      <c r="F133" s="1">
        <f>'Cash-Futures'!F192-'Cash-Futures'!F46</f>
        <v>-0.8999999999999915</v>
      </c>
      <c r="G133" s="1">
        <f>'Cash-Futures'!G192-'Cash-Futures'!G46</f>
        <v>-0.45000000000000284</v>
      </c>
      <c r="H133" s="1">
        <f>'Cash-Futures'!H192-'Cash-Futures'!H46</f>
        <v>-5.1299999999999955</v>
      </c>
      <c r="I133" s="1">
        <f>'Cash-Futures'!I192-'Cash-Futures'!I46</f>
        <v>-3.739999999999995</v>
      </c>
      <c r="J133" s="1">
        <f>'Cash-Futures'!J192-'Cash-Futures'!J46</f>
        <v>-3.1700000000000017</v>
      </c>
      <c r="K133" s="1">
        <f>'Cash-Futures'!K192-'Cash-Futures'!K46</f>
        <v>-1.9899999999999949</v>
      </c>
      <c r="L133" s="1">
        <f>'Cash-Futures'!L192-'Cash-Futures'!L46</f>
        <v>-2.260000000000005</v>
      </c>
      <c r="M133" s="1">
        <f>'Cash-Futures'!M192-'Cash-Futures'!M46</f>
        <v>-0.9200000000000017</v>
      </c>
      <c r="N133" s="26">
        <f t="shared" si="26"/>
        <v>-2.029999999999999</v>
      </c>
    </row>
    <row r="134" spans="1:14" ht="15.75">
      <c r="A134" s="4">
        <v>1992</v>
      </c>
      <c r="B134" s="1">
        <f>'Cash-Futures'!B193-'Cash-Futures'!B47</f>
        <v>-2.1500000000000057</v>
      </c>
      <c r="C134" s="1">
        <f>'Cash-Futures'!C193-'Cash-Futures'!C47</f>
        <v>1.3599999999999994</v>
      </c>
      <c r="D134" s="1">
        <f>'Cash-Futures'!D193-'Cash-Futures'!D47</f>
        <v>1.1700000000000017</v>
      </c>
      <c r="E134" s="1">
        <f>'Cash-Futures'!E193-'Cash-Futures'!E47</f>
        <v>-0.23000000000000398</v>
      </c>
      <c r="F134" s="1">
        <f>'Cash-Futures'!F193-'Cash-Futures'!F47</f>
        <v>-1.25</v>
      </c>
      <c r="G134" s="1">
        <f>'Cash-Futures'!G193-'Cash-Futures'!G47</f>
        <v>5.640000000000001</v>
      </c>
      <c r="H134" s="1">
        <f>'Cash-Futures'!H193-'Cash-Futures'!H47</f>
        <v>1.5799999999999983</v>
      </c>
      <c r="I134" s="1">
        <f>'Cash-Futures'!I193-'Cash-Futures'!I47</f>
        <v>-4.260000000000005</v>
      </c>
      <c r="J134" s="1">
        <f>'Cash-Futures'!J193-'Cash-Futures'!J47</f>
        <v>-2.5400000000000063</v>
      </c>
      <c r="K134" s="1">
        <f>'Cash-Futures'!K193-'Cash-Futures'!K47</f>
        <v>-2.0999999999999943</v>
      </c>
      <c r="L134" s="1">
        <f>'Cash-Futures'!L193-'Cash-Futures'!L47</f>
        <v>-1.720000000000013</v>
      </c>
      <c r="M134" s="1">
        <f>'Cash-Futures'!M193-'Cash-Futures'!M47</f>
        <v>-3.3500000000000085</v>
      </c>
      <c r="N134" s="26">
        <f t="shared" si="26"/>
        <v>-0.6541666666666698</v>
      </c>
    </row>
    <row r="135" spans="1:14" ht="15.75">
      <c r="A135" s="4">
        <v>1993</v>
      </c>
      <c r="B135" s="1">
        <f>'Cash-Futures'!B194-'Cash-Futures'!B48</f>
        <v>-2.1400000000000006</v>
      </c>
      <c r="C135" s="1">
        <f>'Cash-Futures'!C194-'Cash-Futures'!C48</f>
        <v>-0.35999999999999943</v>
      </c>
      <c r="D135" s="1">
        <f>'Cash-Futures'!D194-'Cash-Futures'!D48</f>
        <v>-0.3199999999999932</v>
      </c>
      <c r="E135" s="1">
        <f>'Cash-Futures'!E194-'Cash-Futures'!E48</f>
        <v>1.2800000000000011</v>
      </c>
      <c r="F135" s="1">
        <f>'Cash-Futures'!F194-'Cash-Futures'!F48</f>
        <v>2.3800000000000097</v>
      </c>
      <c r="G135" s="1">
        <f>'Cash-Futures'!G194-'Cash-Futures'!G48</f>
        <v>2.8400000000000034</v>
      </c>
      <c r="H135" s="1">
        <f>'Cash-Futures'!H194-'Cash-Futures'!H48</f>
        <v>-1.5499999999999972</v>
      </c>
      <c r="I135" s="1">
        <f>'Cash-Futures'!I194-'Cash-Futures'!I48</f>
        <v>2</v>
      </c>
      <c r="J135" s="1">
        <f>'Cash-Futures'!J194-'Cash-Futures'!J48</f>
        <v>-1.2199999999999989</v>
      </c>
      <c r="K135" s="1">
        <f>'Cash-Futures'!K194-'Cash-Futures'!K48</f>
        <v>-1.4399999999999977</v>
      </c>
      <c r="L135" s="1">
        <f>'Cash-Futures'!L194-'Cash-Futures'!L48</f>
        <v>-1.6200000000000045</v>
      </c>
      <c r="M135" s="1">
        <f>'Cash-Futures'!M194-'Cash-Futures'!M48</f>
        <v>-1.7600000000000051</v>
      </c>
      <c r="N135" s="26">
        <f t="shared" si="26"/>
        <v>-0.1591666666666652</v>
      </c>
    </row>
    <row r="136" spans="1:14" ht="15.75">
      <c r="A136" s="4">
        <v>1994</v>
      </c>
      <c r="B136" s="1">
        <f>'Cash-Futures'!B195-'Cash-Futures'!B49</f>
        <v>-0.28999999999999204</v>
      </c>
      <c r="C136" s="1">
        <f>'Cash-Futures'!C195-'Cash-Futures'!C49</f>
        <v>-0.09000000000000341</v>
      </c>
      <c r="D136" s="1">
        <f>'Cash-Futures'!D195-'Cash-Futures'!D49</f>
        <v>-0.6800000000000068</v>
      </c>
      <c r="E136" s="1">
        <f>'Cash-Futures'!E195-'Cash-Futures'!E49</f>
        <v>-1.1599999999999966</v>
      </c>
      <c r="F136" s="1">
        <f>'Cash-Futures'!F195-'Cash-Futures'!F49</f>
        <v>1.230000000000004</v>
      </c>
      <c r="G136" s="1">
        <f>'Cash-Futures'!G195-'Cash-Futures'!G49</f>
        <v>2.1899999999999977</v>
      </c>
      <c r="H136" s="1">
        <f>'Cash-Futures'!H195-'Cash-Futures'!H49</f>
        <v>-3.9200000000000017</v>
      </c>
      <c r="I136" s="1">
        <f>'Cash-Futures'!I195-'Cash-Futures'!I49</f>
        <v>-2.730000000000004</v>
      </c>
      <c r="J136" s="1">
        <f>'Cash-Futures'!J195-'Cash-Futures'!J49</f>
        <v>-0.730000000000004</v>
      </c>
      <c r="K136" s="1">
        <f>'Cash-Futures'!K195-'Cash-Futures'!K49</f>
        <v>-0.730000000000004</v>
      </c>
      <c r="L136" s="1">
        <f>'Cash-Futures'!L195-'Cash-Futures'!L49</f>
        <v>-2.319999999999993</v>
      </c>
      <c r="M136" s="1">
        <f>'Cash-Futures'!M195-'Cash-Futures'!M49</f>
        <v>-1.789999999999992</v>
      </c>
      <c r="N136" s="26">
        <f t="shared" si="26"/>
        <v>-0.918333333333333</v>
      </c>
    </row>
    <row r="137" spans="1:14" ht="15.75">
      <c r="A137" s="4">
        <v>1995</v>
      </c>
      <c r="B137" s="1">
        <f>'Cash-Futures'!B196-'Cash-Futures'!B50</f>
        <v>-0.23000000000000398</v>
      </c>
      <c r="C137" s="1">
        <f>'Cash-Futures'!C196-'Cash-Futures'!C50</f>
        <v>-0.47999999999998977</v>
      </c>
      <c r="D137" s="1">
        <f>'Cash-Futures'!D196-'Cash-Futures'!D50</f>
        <v>-1.980000000000004</v>
      </c>
      <c r="E137" s="1">
        <f>'Cash-Futures'!E196-'Cash-Futures'!E50</f>
        <v>-1.0900000000000034</v>
      </c>
      <c r="F137" s="1">
        <f>'Cash-Futures'!F196-'Cash-Futures'!F50</f>
        <v>1.8900000000000006</v>
      </c>
      <c r="G137" s="1">
        <f>'Cash-Futures'!G196-'Cash-Futures'!G50</f>
        <v>-1.4099999999999966</v>
      </c>
      <c r="H137" s="1">
        <f>'Cash-Futures'!H196-'Cash-Futures'!H50</f>
        <v>-0.5699999999999932</v>
      </c>
      <c r="I137" s="1">
        <f>'Cash-Futures'!I196-'Cash-Futures'!I50</f>
        <v>-1.539999999999992</v>
      </c>
      <c r="J137" s="1">
        <f>'Cash-Futures'!J196-'Cash-Futures'!J50</f>
        <v>0.04999999999999716</v>
      </c>
      <c r="K137" s="1">
        <f>'Cash-Futures'!K196-'Cash-Futures'!K50</f>
        <v>-0.01999999999999602</v>
      </c>
      <c r="L137" s="1">
        <f>'Cash-Futures'!L196-'Cash-Futures'!L50</f>
        <v>-1.8099999999999952</v>
      </c>
      <c r="M137" s="1">
        <f>'Cash-Futures'!M196-'Cash-Futures'!M50</f>
        <v>0.35999999999999943</v>
      </c>
      <c r="N137" s="26">
        <f t="shared" si="26"/>
        <v>-0.5691666666666647</v>
      </c>
    </row>
    <row r="138" spans="1:14" ht="15.75">
      <c r="A138" s="4">
        <v>1996</v>
      </c>
      <c r="B138" s="1">
        <f>'Cash-Futures'!B197-'Cash-Futures'!B51</f>
        <v>-1.2999999999999972</v>
      </c>
      <c r="C138" s="1">
        <f>'Cash-Futures'!C197-'Cash-Futures'!C51</f>
        <v>-1.1600000000000037</v>
      </c>
      <c r="D138" s="1">
        <f>'Cash-Futures'!D197-'Cash-Futures'!D51</f>
        <v>-1.509999999999998</v>
      </c>
      <c r="E138" s="1">
        <f>'Cash-Futures'!E197-'Cash-Futures'!E51</f>
        <v>-0.8200000000000003</v>
      </c>
      <c r="F138" s="1">
        <f>'Cash-Futures'!F197-'Cash-Futures'!F51</f>
        <v>-2.6799999999999997</v>
      </c>
      <c r="G138" s="1">
        <f>'Cash-Futures'!G197-'Cash-Futures'!G51</f>
        <v>-0.6299999999999955</v>
      </c>
      <c r="H138" s="1">
        <f>'Cash-Futures'!H197-'Cash-Futures'!H51</f>
        <v>-0.6899999999999977</v>
      </c>
      <c r="I138" s="1">
        <f>'Cash-Futures'!I197-'Cash-Futures'!I51</f>
        <v>-1.519999999999996</v>
      </c>
      <c r="J138" s="1">
        <f>'Cash-Futures'!J197-'Cash-Futures'!J51</f>
        <v>-1.3400000000000034</v>
      </c>
      <c r="K138" s="1">
        <f>'Cash-Futures'!K197-'Cash-Futures'!K51</f>
        <v>-0.7999999999999972</v>
      </c>
      <c r="L138" s="1">
        <f>'Cash-Futures'!L197-'Cash-Futures'!L51</f>
        <v>-1.1599999999999966</v>
      </c>
      <c r="M138" s="1">
        <f>'Cash-Futures'!M197-'Cash-Futures'!M51</f>
        <v>-2.789047619047622</v>
      </c>
      <c r="N138" s="26">
        <f t="shared" si="26"/>
        <v>-1.3665873015873007</v>
      </c>
    </row>
    <row r="139" spans="1:14" ht="15.75">
      <c r="A139" s="4">
        <v>1997</v>
      </c>
      <c r="B139" s="1">
        <f>'Cash-Futures'!B198-'Cash-Futures'!B52</f>
        <v>-0.23818181818182893</v>
      </c>
      <c r="C139" s="1">
        <f>'Cash-Futures'!C198-'Cash-Futures'!C52</f>
        <v>1.7299999999999898</v>
      </c>
      <c r="D139" s="1">
        <f>'Cash-Futures'!D198-'Cash-Futures'!D52</f>
        <v>1.1400000000000006</v>
      </c>
      <c r="E139" s="1">
        <f>'Cash-Futures'!E198-'Cash-Futures'!E52</f>
        <v>2.8499999999999943</v>
      </c>
      <c r="F139" s="1">
        <f>'Cash-Futures'!F198-'Cash-Futures'!F52</f>
        <v>1.6099999999999994</v>
      </c>
      <c r="G139" s="1">
        <f>'Cash-Futures'!G198-'Cash-Futures'!G52</f>
        <v>-0.6600000000000108</v>
      </c>
      <c r="H139" s="1">
        <f>'Cash-Futures'!H198-'Cash-Futures'!H52</f>
        <v>-2.566363636363633</v>
      </c>
      <c r="I139" s="1">
        <f>'Cash-Futures'!I198-'Cash-Futures'!I52</f>
        <v>1.6390476190476164</v>
      </c>
      <c r="J139" s="1">
        <f>'Cash-Futures'!J198-'Cash-Futures'!J52</f>
        <v>-0.9299999999999926</v>
      </c>
      <c r="K139" s="1">
        <f>'Cash-Futures'!K198-'Cash-Futures'!K52</f>
        <v>-0.37347826086956104</v>
      </c>
      <c r="L139" s="1">
        <f>'Cash-Futures'!L198-'Cash-Futures'!L52</f>
        <v>-3.4794736842105323</v>
      </c>
      <c r="M139" s="1">
        <f>'Cash-Futures'!M198-'Cash-Futures'!M52</f>
        <v>-2.1563636363636363</v>
      </c>
      <c r="N139" s="26">
        <f t="shared" si="26"/>
        <v>-0.11956778474513285</v>
      </c>
    </row>
    <row r="140" spans="1:14" ht="15.75">
      <c r="A140" s="4">
        <v>1998</v>
      </c>
      <c r="B140" s="1">
        <f>'Cash-Futures'!B199-'Cash-Futures'!B53</f>
        <v>0.6099999999999994</v>
      </c>
      <c r="C140" s="1">
        <f>'Cash-Futures'!C199-'Cash-Futures'!C53</f>
        <v>-0.1599999999999966</v>
      </c>
      <c r="D140" s="1">
        <f>'Cash-Futures'!D199-'Cash-Futures'!D53</f>
        <v>0.75</v>
      </c>
      <c r="E140" s="1">
        <f>'Cash-Futures'!E199-'Cash-Futures'!E53</f>
        <v>0.7771428571428487</v>
      </c>
      <c r="F140" s="1">
        <f>'Cash-Futures'!F199-'Cash-Futures'!F53</f>
        <v>-0.9867500000000007</v>
      </c>
      <c r="G140" s="1">
        <f>'Cash-Futures'!G199-'Cash-Futures'!G53</f>
        <v>0.8499999999999943</v>
      </c>
      <c r="H140" s="1">
        <f>'Cash-Futures'!H199-'Cash-Futures'!H53</f>
        <v>1.3590909090909093</v>
      </c>
      <c r="I140" s="1">
        <f>'Cash-Futures'!I199-'Cash-Futures'!I53</f>
        <v>-3.2080952380952397</v>
      </c>
      <c r="J140" s="1">
        <f>'Cash-Futures'!J199-'Cash-Futures'!J53</f>
        <v>0.25</v>
      </c>
      <c r="K140" s="1">
        <f>'Cash-Futures'!K199-'Cash-Futures'!K53</f>
        <v>-0.5</v>
      </c>
      <c r="L140" s="1">
        <f>'Cash-Futures'!L199-'Cash-Futures'!L53</f>
        <v>-2.1385000000000076</v>
      </c>
      <c r="M140" s="1">
        <f>'Cash-Futures'!M199-'Cash-Futures'!M53</f>
        <v>-0.8181818181818272</v>
      </c>
      <c r="N140" s="26">
        <f t="shared" si="26"/>
        <v>-0.26794110750361</v>
      </c>
    </row>
    <row r="141" spans="1:14" ht="15.75">
      <c r="A141" s="4">
        <v>1999</v>
      </c>
      <c r="B141" s="1">
        <f>'Cash-Futures'!B200-'Cash-Futures'!B54</f>
        <v>0.01999999999999602</v>
      </c>
      <c r="C141" s="1">
        <f>'Cash-Futures'!C200-'Cash-Futures'!C54</f>
        <v>-0.8631578947368297</v>
      </c>
      <c r="D141" s="1">
        <f>'Cash-Futures'!D200-'Cash-Futures'!D54</f>
        <v>-0.15478260869565474</v>
      </c>
      <c r="E141" s="1">
        <f>'Cash-Futures'!E200-'Cash-Futures'!E54</f>
        <v>-0.6899999999999977</v>
      </c>
      <c r="F141" s="1">
        <f>'Cash-Futures'!F200-'Cash-Futures'!F54</f>
        <v>-0.8500000000000085</v>
      </c>
      <c r="G141" s="1">
        <f>'Cash-Futures'!G200-'Cash-Futures'!G54</f>
        <v>-5.814999999999998</v>
      </c>
      <c r="H141" s="1">
        <f>'Cash-Futures'!H200-'Cash-Futures'!H54</f>
        <v>1.4657142857142844</v>
      </c>
      <c r="I141" s="1">
        <f>'Cash-Futures'!I200-'Cash-Futures'!I54</f>
        <v>-0.769545454545451</v>
      </c>
      <c r="J141" s="1">
        <f>'Cash-Futures'!J200-'Cash-Futures'!J54</f>
        <v>-1.1471428571428675</v>
      </c>
      <c r="K141" s="1">
        <f>'Cash-Futures'!K200-'Cash-Futures'!K54</f>
        <v>-0.22904761904761983</v>
      </c>
      <c r="L141" s="1">
        <f>'Cash-Futures'!L200-'Cash-Futures'!L54</f>
        <v>-1.8900000000000006</v>
      </c>
      <c r="M141" s="1">
        <f>'Cash-Futures'!M200-'Cash-Futures'!M54</f>
        <v>-1.0938095238095258</v>
      </c>
      <c r="N141" s="26">
        <f t="shared" si="26"/>
        <v>-1.0013976393553061</v>
      </c>
    </row>
    <row r="142" spans="1:14" ht="15.75">
      <c r="A142" s="4">
        <v>2000</v>
      </c>
      <c r="B142" s="1">
        <f>'Cash-Futures'!B201-'Cash-Futures'!B55</f>
        <v>-1.573750000000004</v>
      </c>
      <c r="C142" s="1">
        <f>'Cash-Futures'!C201-'Cash-Futures'!C55</f>
        <v>-0.6337500000000063</v>
      </c>
      <c r="D142" s="1">
        <f>'Cash-Futures'!D201-'Cash-Futures'!D55</f>
        <v>0.44299999999999784</v>
      </c>
      <c r="E142" s="1">
        <f>'Cash-Futures'!E201-'Cash-Futures'!E55</f>
        <v>1.0499999999999972</v>
      </c>
      <c r="F142" s="1">
        <f>'Cash-Futures'!F201-'Cash-Futures'!F55</f>
        <v>0.5929166666666674</v>
      </c>
      <c r="G142" s="1">
        <f>'Cash-Futures'!G201-'Cash-Futures'!G55</f>
        <v>1.2324999999999875</v>
      </c>
      <c r="H142" s="1">
        <f>'Cash-Futures'!H201-'Cash-Futures'!H55</f>
        <v>1.4745833333333422</v>
      </c>
      <c r="I142" s="1">
        <f>'Cash-Futures'!I201-'Cash-Futures'!I55</f>
        <v>-0.769999999999996</v>
      </c>
      <c r="J142" s="1">
        <f>'Cash-Futures'!J201-'Cash-Futures'!J55</f>
        <v>2.0562499999999915</v>
      </c>
      <c r="K142" s="1">
        <f>'Cash-Futures'!K201-'Cash-Futures'!K55</f>
        <v>-0.46374999999999034</v>
      </c>
      <c r="L142" s="1">
        <f>'Cash-Futures'!L201-'Cash-Futures'!L55</f>
        <v>-2.5336666666666616</v>
      </c>
      <c r="M142" s="1">
        <f>'Cash-Futures'!M201-'Cash-Futures'!M55</f>
        <v>-4.564999999999998</v>
      </c>
      <c r="N142" s="26">
        <f aca="true" t="shared" si="27" ref="N142:N147">AVERAGE(B142:M142)</f>
        <v>-0.307555555555556</v>
      </c>
    </row>
    <row r="143" spans="1:14" ht="15.75">
      <c r="A143" s="4">
        <v>2001</v>
      </c>
      <c r="B143" s="1">
        <f>'Cash-Futures'!B202-'Cash-Futures'!B56</f>
        <v>-2.780000000000001</v>
      </c>
      <c r="C143" s="1">
        <f>'Cash-Futures'!C202-'Cash-Futures'!C56</f>
        <v>-3.405000000000001</v>
      </c>
      <c r="D143" s="1">
        <f>'Cash-Futures'!D202-'Cash-Futures'!D56</f>
        <v>-2.3950000000000102</v>
      </c>
      <c r="E143" s="1">
        <f>'Cash-Futures'!E202-'Cash-Futures'!E56</f>
        <v>-0.7175000000000011</v>
      </c>
      <c r="F143" s="1">
        <f>'Cash-Futures'!F202-'Cash-Futures'!F56</f>
        <v>3.5590000000000117</v>
      </c>
      <c r="G143" s="1">
        <f>'Cash-Futures'!G202-'Cash-Futures'!G56</f>
        <v>-4.224999999999994</v>
      </c>
      <c r="H143" s="1">
        <f>'Cash-Futures'!H202-'Cash-Futures'!H56</f>
        <v>-6.784999999999997</v>
      </c>
      <c r="I143" s="1">
        <f>'Cash-Futures'!I202-'Cash-Futures'!I56</f>
        <v>-1.6099999999999994</v>
      </c>
      <c r="J143" s="1">
        <f>'Cash-Futures'!J202-'Cash-Futures'!J56</f>
        <v>-1.1779999999999973</v>
      </c>
      <c r="K143" s="1">
        <f>'Cash-Futures'!K202-'Cash-Futures'!K56</f>
        <v>-2.6739999999999924</v>
      </c>
      <c r="L143" s="1">
        <f>'Cash-Futures'!L202-'Cash-Futures'!L56</f>
        <v>-3.6312500000000085</v>
      </c>
      <c r="M143" s="1">
        <f>'Cash-Futures'!M202-'Cash-Futures'!M56</f>
        <v>-4.316666666666677</v>
      </c>
      <c r="N143" s="26">
        <f t="shared" si="27"/>
        <v>-2.513201388888889</v>
      </c>
    </row>
    <row r="144" spans="1:14" ht="15.75">
      <c r="A144" s="4">
        <v>2002</v>
      </c>
      <c r="B144" s="1">
        <f>'Cash-Futures'!B203-'Cash-Futures'!B57</f>
        <v>-2.8910000000000053</v>
      </c>
      <c r="C144" s="1">
        <f>'Cash-Futures'!C203-'Cash-Futures'!C57</f>
        <v>-1.6712500000000006</v>
      </c>
      <c r="D144" s="1">
        <f>'Cash-Futures'!D203-'Cash-Futures'!D57</f>
        <v>-2.373750000000001</v>
      </c>
      <c r="E144" s="1">
        <f>'Cash-Futures'!E203-'Cash-Futures'!E57</f>
        <v>3.9066666666666663</v>
      </c>
      <c r="F144" s="1">
        <f>'Cash-Futures'!F203-'Cash-Futures'!F57</f>
        <v>3.13333333333334</v>
      </c>
      <c r="G144" s="3" t="s">
        <v>12</v>
      </c>
      <c r="H144" s="1">
        <f>'Cash-Futures'!H203-'Cash-Futures'!H57</f>
        <v>2.9000000000000057</v>
      </c>
      <c r="I144" s="1">
        <f>'Cash-Futures'!I203-'Cash-Futures'!I57</f>
        <v>-0.9399999999999977</v>
      </c>
      <c r="J144" s="1">
        <f>'Cash-Futures'!J203-'Cash-Futures'!J57</f>
        <v>-0.769999999999996</v>
      </c>
      <c r="K144" s="1">
        <f>'Cash-Futures'!K203-'Cash-Futures'!K57</f>
        <v>-1.1839999999999975</v>
      </c>
      <c r="L144" s="1">
        <f>'Cash-Futures'!L203-'Cash-Futures'!L57</f>
        <v>-4.603750000000005</v>
      </c>
      <c r="M144" s="1">
        <f>'Cash-Futures'!M203-'Cash-Futures'!M57</f>
        <v>-3.0433333333333366</v>
      </c>
      <c r="N144" s="26">
        <f t="shared" si="27"/>
        <v>-0.6851893939393935</v>
      </c>
    </row>
    <row r="145" spans="1:14" ht="15.75">
      <c r="A145" s="4">
        <v>2003</v>
      </c>
      <c r="B145" s="1">
        <f>'Cash-Futures'!B204-'Cash-Futures'!B58</f>
        <v>-1.2839999999999918</v>
      </c>
      <c r="C145" s="1">
        <f>'Cash-Futures'!C204-'Cash-Futures'!C58</f>
        <v>-0.7507500000000107</v>
      </c>
      <c r="D145" s="1">
        <f>'Cash-Futures'!D204-'Cash-Futures'!D58</f>
        <v>-2.833750000000009</v>
      </c>
      <c r="E145" s="1">
        <f>'Cash-Futures'!E204-'Cash-Futures'!E58</f>
        <v>2.0799999999999983</v>
      </c>
      <c r="F145" s="1">
        <f>'Cash-Futures'!F204-'Cash-Futures'!F58</f>
        <v>1.553750000000008</v>
      </c>
      <c r="G145" s="3" t="s">
        <v>12</v>
      </c>
      <c r="H145" s="1">
        <f>'Cash-Futures'!H204-'Cash-Futures'!H58</f>
        <v>1.6412499999999994</v>
      </c>
      <c r="I145" s="1">
        <f>'Cash-Futures'!I204-'Cash-Futures'!I58</f>
        <v>2.405000000000001</v>
      </c>
      <c r="J145" s="1">
        <f>'Cash-Futures'!J204-'Cash-Futures'!J58</f>
        <v>2.9224999999999994</v>
      </c>
      <c r="K145" s="1">
        <f>'Cash-Futures'!K204-'Cash-Futures'!K58</f>
        <v>-3.2820000000000107</v>
      </c>
      <c r="L145" s="1">
        <f>'Cash-Futures'!L204-'Cash-Futures'!L58</f>
        <v>-2.1866666666666674</v>
      </c>
      <c r="M145" s="1">
        <f>'Cash-Futures'!M204-'Cash-Futures'!M58</f>
        <v>4.560000000000002</v>
      </c>
      <c r="N145" s="26">
        <f t="shared" si="27"/>
        <v>0.4386666666666654</v>
      </c>
    </row>
    <row r="146" spans="1:14" ht="15.75">
      <c r="A146" s="4">
        <v>2004</v>
      </c>
      <c r="B146" s="1">
        <f>'Cash-Futures'!B205-'Cash-Futures'!B59</f>
        <v>1.2824999999999989</v>
      </c>
      <c r="C146" s="1">
        <f>'Cash-Futures'!C205-'Cash-Futures'!C59</f>
        <v>4.121249999999989</v>
      </c>
      <c r="D146" s="1">
        <f>'Cash-Futures'!D205-'Cash-Futures'!D59</f>
        <v>0.16400000000000148</v>
      </c>
      <c r="E146" s="1">
        <f>'Cash-Futures'!E205-'Cash-Futures'!E59</f>
        <v>2.356666666666669</v>
      </c>
      <c r="F146" s="1">
        <f>'Cash-Futures'!F205-'Cash-Futures'!F59</f>
        <v>1.125</v>
      </c>
      <c r="G146" s="1">
        <f>'Cash-Futures'!G205-'Cash-Futures'!G59</f>
        <v>4.328749999999999</v>
      </c>
      <c r="H146" s="1">
        <f>'Cash-Futures'!H205-'Cash-Futures'!H59</f>
        <v>5.0049999999999955</v>
      </c>
      <c r="I146" s="1">
        <f>'Cash-Futures'!I205-'Cash-Futures'!I59</f>
        <v>1.8062500000000057</v>
      </c>
      <c r="J146" s="1">
        <f>'Cash-Futures'!J205-'Cash-Futures'!J59</f>
        <v>-1.5912500000000023</v>
      </c>
      <c r="K146" s="1">
        <f>'Cash-Futures'!K205-'Cash-Futures'!K59</f>
        <v>-2.4266666666666765</v>
      </c>
      <c r="L146" s="1">
        <f>'Cash-Futures'!L205-'Cash-Futures'!L59</f>
        <v>-6.352499999999992</v>
      </c>
      <c r="M146" s="1">
        <f>'Cash-Futures'!M205-'Cash-Futures'!M59</f>
        <v>-4.150000000000006</v>
      </c>
      <c r="N146" s="26">
        <f t="shared" si="27"/>
        <v>0.4724166666666652</v>
      </c>
    </row>
    <row r="147" spans="1:14" ht="15.75">
      <c r="A147" s="4">
        <v>2005</v>
      </c>
      <c r="B147" s="1">
        <f>'Cash-Futures'!B206-'Cash-Futures'!B60</f>
        <v>-1.309749999999994</v>
      </c>
      <c r="C147" s="1">
        <f>'Cash-Futures'!C206-'Cash-Futures'!C60</f>
        <v>5.643802631578936</v>
      </c>
      <c r="D147" s="1">
        <f>'Cash-Futures'!D206-'Cash-Futures'!D60</f>
        <v>3.529454545454527</v>
      </c>
      <c r="E147" s="1">
        <f>'Cash-Futures'!E206-'Cash-Futures'!E60</f>
        <v>7.0738095238095156</v>
      </c>
      <c r="F147" s="1">
        <f>'Cash-Futures'!F206-'Cash-Futures'!F60</f>
        <v>15.074523809523797</v>
      </c>
      <c r="G147" s="1">
        <f>'Cash-Futures'!G206-'Cash-Futures'!G60</f>
        <v>-0.7513636363636493</v>
      </c>
      <c r="H147" s="1">
        <f>'Cash-Futures'!H206-'Cash-Futures'!H60</f>
        <v>-3.0162499999999994</v>
      </c>
      <c r="I147" s="1">
        <f>'Cash-Futures'!I206-'Cash-Futures'!I60</f>
        <v>-1.6530434782608694</v>
      </c>
      <c r="J147" s="1">
        <f>'Cash-Futures'!J206-'Cash-Futures'!J60</f>
        <v>0.3307142857142935</v>
      </c>
      <c r="K147" s="1">
        <f>'Cash-Futures'!K206-'Cash-Futures'!K60</f>
        <v>-3.2099404761904538</v>
      </c>
      <c r="L147" s="1">
        <f>'Cash-Futures'!L206-'Cash-Futures'!L60</f>
        <v>-4.4493333333333</v>
      </c>
      <c r="M147" s="1">
        <f>'Cash-Futures'!M206-'Cash-Futures'!M60</f>
        <v>-4.185000000000002</v>
      </c>
      <c r="N147" s="26">
        <f t="shared" si="27"/>
        <v>1.0898019893277333</v>
      </c>
    </row>
    <row r="148" spans="1:14" ht="15.75">
      <c r="A148" s="4">
        <v>2006</v>
      </c>
      <c r="B148" s="1">
        <f>'Cash-Futures'!B207-'Cash-Futures'!B61</f>
        <v>-0.8672500000000127</v>
      </c>
      <c r="C148" s="1">
        <f>'Cash-Futures'!C207-'Cash-Futures'!C61</f>
        <v>1.9821710526315712</v>
      </c>
      <c r="D148" s="1">
        <f>'Cash-Futures'!D207-'Cash-Futures'!D61</f>
        <v>1.856652173913048</v>
      </c>
      <c r="E148" s="1">
        <f>'Cash-Futures'!E207-'Cash-Futures'!E61</f>
        <v>1.9546710526315962</v>
      </c>
      <c r="F148" s="1">
        <f>'Cash-Futures'!F207-'Cash-Futures'!F61</f>
        <v>4.037000000000006</v>
      </c>
      <c r="G148" s="1">
        <f>'Cash-Futures'!G207-'Cash-Futures'!G61</f>
        <v>-0.2600000000000051</v>
      </c>
      <c r="H148" s="1">
        <f>'Cash-Futures'!H207-'Cash-Futures'!H61</f>
        <v>-3.0450000000000017</v>
      </c>
      <c r="I148" s="1">
        <f>'Cash-Futures'!I207-'Cash-Futures'!I61</f>
        <v>0.6650000000000063</v>
      </c>
      <c r="J148" s="1">
        <f>'Cash-Futures'!J207-'Cash-Futures'!J61</f>
        <v>-2.896249999999995</v>
      </c>
      <c r="K148" s="1">
        <f>'Cash-Futures'!K207-'Cash-Futures'!K61</f>
        <v>-2.6687499999999886</v>
      </c>
      <c r="L148" s="1">
        <f>'Cash-Futures'!L207-'Cash-Futures'!L61</f>
        <v>-6.185000000000002</v>
      </c>
      <c r="M148" s="1">
        <f>'Cash-Futures'!M207-'Cash-Futures'!M61</f>
        <v>-10.721666666666664</v>
      </c>
      <c r="N148" s="26">
        <f aca="true" t="shared" si="28" ref="N148:N153">AVERAGE(B148:M148)</f>
        <v>-1.3457018656242035</v>
      </c>
    </row>
    <row r="149" spans="1:14" ht="15.75">
      <c r="A149" s="4">
        <v>2007</v>
      </c>
      <c r="B149" s="1">
        <f>'Cash-Futures'!B208-'Cash-Futures'!B62</f>
        <v>-3.3799999999999955</v>
      </c>
      <c r="C149" s="1">
        <f>'Cash-Futures'!C208-'Cash-Futures'!C62</f>
        <v>-2.9599999999999937</v>
      </c>
      <c r="D149" s="1">
        <f>'Cash-Futures'!D208-'Cash-Futures'!D62</f>
        <v>-5.530000000000001</v>
      </c>
      <c r="E149" s="1">
        <f>'Cash-Futures'!E208-'Cash-Futures'!E62</f>
        <v>-7.279999999999987</v>
      </c>
      <c r="F149" s="1">
        <f>'Cash-Futures'!F208-'Cash-Futures'!F62</f>
        <v>-1.3299999999999983</v>
      </c>
      <c r="G149" s="1">
        <f>'Cash-Futures'!G208-'Cash-Futures'!G62</f>
        <v>-1.4300000000000068</v>
      </c>
      <c r="H149" s="1">
        <f>'Cash-Futures'!H208-'Cash-Futures'!H62</f>
        <v>-7.489999999999995</v>
      </c>
      <c r="I149" s="1">
        <f>'Cash-Futures'!I208-'Cash-Futures'!I62</f>
        <v>-4.519999999999996</v>
      </c>
      <c r="J149" s="1">
        <f>'Cash-Futures'!J208-'Cash-Futures'!J62</f>
        <v>0.10999999999999943</v>
      </c>
      <c r="K149" s="1">
        <f>'Cash-Futures'!K208-'Cash-Futures'!K62</f>
        <v>-4.25</v>
      </c>
      <c r="L149" s="1">
        <f>'Cash-Futures'!L208-'Cash-Futures'!L62</f>
        <v>-8.969999999999999</v>
      </c>
      <c r="M149" s="1">
        <f>'Cash-Futures'!M208-'Cash-Futures'!M62</f>
        <v>-6.02000000000001</v>
      </c>
      <c r="N149" s="26">
        <f t="shared" si="28"/>
        <v>-4.420833333333332</v>
      </c>
    </row>
    <row r="150" spans="1:14" ht="15.75">
      <c r="A150" s="4">
        <v>2008</v>
      </c>
      <c r="B150" s="1">
        <f>'Cash-Futures'!B209-'Cash-Futures'!B63</f>
        <v>-3.299999999999997</v>
      </c>
      <c r="C150" s="1">
        <f>'Cash-Futures'!C209-'Cash-Futures'!C63</f>
        <v>-4.049999999999997</v>
      </c>
      <c r="D150" s="1">
        <f>'Cash-Futures'!D209-'Cash-Futures'!D63</f>
        <v>-0.10999999999999943</v>
      </c>
      <c r="E150" s="1">
        <f>'Cash-Futures'!E209-'Cash-Futures'!E63</f>
        <v>-2.0799999999999983</v>
      </c>
      <c r="F150" s="1">
        <f>'Cash-Futures'!F209-'Cash-Futures'!F63</f>
        <v>1.1800000000000068</v>
      </c>
      <c r="G150" s="1">
        <f>'Cash-Futures'!G209-'Cash-Futures'!G63</f>
        <v>-1.1299999999999955</v>
      </c>
      <c r="H150" s="3" t="s">
        <v>12</v>
      </c>
      <c r="I150" s="1">
        <f>'Cash-Futures'!I209-'Cash-Futures'!I63</f>
        <v>-6.240000000000009</v>
      </c>
      <c r="J150" s="1">
        <f>'Cash-Futures'!J209-'Cash-Futures'!J63</f>
        <v>-1.0900000000000034</v>
      </c>
      <c r="K150" s="1">
        <f>'Cash-Futures'!K209-'Cash-Futures'!K63</f>
        <v>-6.6299999999999955</v>
      </c>
      <c r="L150" s="1">
        <f>'Cash-Futures'!L209-'Cash-Futures'!L63</f>
        <v>-8.800000000000011</v>
      </c>
      <c r="M150" s="1">
        <f>'Cash-Futures'!M209-'Cash-Futures'!M63</f>
        <v>-7.189999999999998</v>
      </c>
      <c r="N150" s="26">
        <f t="shared" si="28"/>
        <v>-3.5854545454545454</v>
      </c>
    </row>
    <row r="151" spans="1:14" ht="15.75">
      <c r="A151" s="4">
        <v>2009</v>
      </c>
      <c r="B151" s="1">
        <f>'Cash-Futures'!B210-'Cash-Futures'!B64</f>
        <v>-1.8799999999999955</v>
      </c>
      <c r="C151" s="1">
        <f>'Cash-Futures'!C210-'Cash-Futures'!C64</f>
        <v>0.20999999999999375</v>
      </c>
      <c r="D151" s="1">
        <f>'Cash-Futures'!D210-'Cash-Futures'!D64</f>
        <v>0.5899999999999892</v>
      </c>
      <c r="E151" s="1">
        <f>'Cash-Futures'!E210-'Cash-Futures'!E64</f>
        <v>1.1500000000000057</v>
      </c>
      <c r="F151" s="1">
        <f>'Cash-Futures'!F210-'Cash-Futures'!F64</f>
        <v>1.6500000000000057</v>
      </c>
      <c r="G151" s="1">
        <f>'Cash-Futures'!G210-'Cash-Futures'!G64</f>
        <v>-5.6200000000000045</v>
      </c>
      <c r="H151" s="1">
        <f>'Cash-Futures'!H210-'Cash-Futures'!H64</f>
        <v>-0.8599999999999994</v>
      </c>
      <c r="I151" s="1">
        <f>'Cash-Futures'!I210-'Cash-Futures'!I64</f>
        <v>-3.559999999999988</v>
      </c>
      <c r="J151" s="1">
        <f>'Cash-Futures'!J210-'Cash-Futures'!J64</f>
        <v>-1.5899999999999892</v>
      </c>
      <c r="K151" s="1">
        <f>'Cash-Futures'!K210-'Cash-Futures'!K64</f>
        <v>-3.469999999999999</v>
      </c>
      <c r="L151" s="1">
        <f>'Cash-Futures'!L210-'Cash-Futures'!L64</f>
        <v>-3.8762499237060553</v>
      </c>
      <c r="M151" s="1">
        <f>'Cash-Futures'!M210-'Cash-Futures'!M64</f>
        <v>-2.946590562300244</v>
      </c>
      <c r="N151" s="26">
        <f t="shared" si="28"/>
        <v>-1.6835700405005234</v>
      </c>
    </row>
    <row r="152" spans="1:14" ht="15.75">
      <c r="A152" s="4">
        <v>2010</v>
      </c>
      <c r="B152" s="1">
        <f>'Cash-Futures'!B211-'Cash-Futures'!B65</f>
        <v>-3.03421165064762</v>
      </c>
      <c r="C152" s="1">
        <f>'Cash-Futures'!C211-'Cash-Futures'!C65</f>
        <v>-1.4176310970908759</v>
      </c>
      <c r="D152" s="1">
        <f>'Cash-Futures'!D211-'Cash-Futures'!D65</f>
        <v>-0.0365215401027541</v>
      </c>
      <c r="E152" s="1">
        <f>'Cash-Futures'!E211-'Cash-Futures'!E65</f>
        <v>-0.09250041614879478</v>
      </c>
      <c r="F152" s="1">
        <f>'Cash-Futures'!F211-'Cash-Futures'!F65</f>
        <v>4.805249481201173</v>
      </c>
      <c r="G152" s="1">
        <f>'Cash-Futures'!G211-'Cash-Futures'!G65</f>
        <v>2.609318112460045</v>
      </c>
      <c r="H152" s="1">
        <f>'Cash-Futures'!H211-'Cash-Futures'!H65</f>
        <v>-3.614762122744608</v>
      </c>
      <c r="I152" s="1">
        <f>'Cash-Futures'!I211-'Cash-Futures'!I65</f>
        <v>-0.5329541293057503</v>
      </c>
      <c r="J152" s="1">
        <f>'Cash-Futures'!J211-'Cash-Futures'!J65</f>
        <v>0.24928549630301688</v>
      </c>
      <c r="K152" s="1">
        <f>'Cash-Futures'!K211-'Cash-Futures'!K65</f>
        <v>-2.9054763357979994</v>
      </c>
      <c r="L152" s="1">
        <f>'Cash-Futures'!L211-'Cash-Futures'!L65</f>
        <v>-5.173571937197721</v>
      </c>
      <c r="M152" s="1">
        <f>'Cash-Futures'!M211-'Cash-Futures'!M65</f>
        <v>-6.055227383700284</v>
      </c>
      <c r="N152" s="26">
        <f t="shared" si="28"/>
        <v>-1.2665836268976811</v>
      </c>
    </row>
    <row r="153" spans="1:14" ht="15.75">
      <c r="A153" s="4">
        <v>2011</v>
      </c>
      <c r="B153" s="1">
        <f>'Cash-Futures'!B212-'Cash-Futures'!B66</f>
        <v>-0.581250076293955</v>
      </c>
      <c r="C153" s="1">
        <f>'Cash-Futures'!C212-'Cash-Futures'!C66</f>
        <v>-2.8318417840254995</v>
      </c>
      <c r="D153" s="1">
        <f>'Cash-Futures'!D212-'Cash-Futures'!D66</f>
        <v>-1.9956518422002603</v>
      </c>
      <c r="E153" s="1">
        <f>'Cash-Futures'!E212-'Cash-Futures'!E66</f>
        <v>-1.1862507629394372</v>
      </c>
      <c r="F153" s="1">
        <f>'Cash-Futures'!F212-'Cash-Futures'!F66</f>
        <v>6.751429951985685</v>
      </c>
      <c r="G153" s="1">
        <f>'Cash-Futures'!G212-'Cash-Futures'!G66</f>
        <v>2.3134088828346933</v>
      </c>
      <c r="H153" s="1">
        <f>'Cash-Futures'!H212-'Cash-Futures'!H66</f>
        <v>-7.1974996948242165</v>
      </c>
      <c r="I153" s="1">
        <f>'Cash-Futures'!I212-'Cash-Futures'!I66</f>
        <v>-2.498696315599517</v>
      </c>
      <c r="J153" s="1">
        <f>'Cash-Futures'!J212-'Cash-Futures'!J66</f>
        <v>-6.386905197870163</v>
      </c>
      <c r="K153" s="1">
        <f>'Cash-Futures'!K212-'Cash-Futures'!K66</f>
        <v>-3.5804764811197742</v>
      </c>
      <c r="L153" s="1">
        <f>'Cash-Futures'!L212-'Cash-Futures'!L66</f>
        <v>-6.258570847284233</v>
      </c>
      <c r="M153" s="1">
        <f>'Cash-Futures'!M212-'Cash-Futures'!M66</f>
        <v>-4.873096400669652</v>
      </c>
      <c r="N153" s="26">
        <f t="shared" si="28"/>
        <v>-2.360450047333861</v>
      </c>
    </row>
    <row r="154" spans="1:14" ht="15.75">
      <c r="A154" s="1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1"/>
    </row>
    <row r="155" spans="1:13" ht="15.75">
      <c r="A155" s="15" t="s">
        <v>40</v>
      </c>
      <c r="B155" s="1">
        <f>AVERAGE(B125:B153)</f>
        <v>-2.159892880866325</v>
      </c>
      <c r="C155" s="1">
        <f aca="true" t="shared" si="29" ref="C155:M155">AVERAGE(C125:C153)</f>
        <v>-1.3088330031600934</v>
      </c>
      <c r="D155" s="1">
        <f t="shared" si="29"/>
        <v>-1.227805147297625</v>
      </c>
      <c r="E155" s="1">
        <f t="shared" si="29"/>
        <v>-0.2630101521438255</v>
      </c>
      <c r="F155" s="1">
        <f t="shared" si="29"/>
        <v>0.9557052842314038</v>
      </c>
      <c r="G155" s="1">
        <f t="shared" si="29"/>
        <v>-0.6013846904099603</v>
      </c>
      <c r="H155" s="1">
        <f t="shared" si="29"/>
        <v>-2.099972747349782</v>
      </c>
      <c r="I155" s="1">
        <f t="shared" si="29"/>
        <v>-2.026104724026179</v>
      </c>
      <c r="J155" s="1">
        <f t="shared" si="29"/>
        <v>-1.6610620094136455</v>
      </c>
      <c r="K155" s="1">
        <f t="shared" si="29"/>
        <v>-2.4902615806790354</v>
      </c>
      <c r="L155" s="1">
        <f t="shared" si="29"/>
        <v>-3.87167355376087</v>
      </c>
      <c r="M155" s="1">
        <f t="shared" si="29"/>
        <v>-3.4608270210599814</v>
      </c>
    </row>
    <row r="156" spans="1:13" ht="15.75">
      <c r="A156" s="15" t="s">
        <v>37</v>
      </c>
      <c r="B156" s="1">
        <f>STDEV(B125:B153)</f>
        <v>1.9166101218821971</v>
      </c>
      <c r="C156" s="1">
        <f aca="true" t="shared" si="30" ref="C156:M156">STDEV(C125:C153)</f>
        <v>2.646421129630105</v>
      </c>
      <c r="D156" s="1">
        <f t="shared" si="30"/>
        <v>2.0368547501537004</v>
      </c>
      <c r="E156" s="1">
        <f t="shared" si="30"/>
        <v>2.6093710991863786</v>
      </c>
      <c r="F156" s="1">
        <f t="shared" si="30"/>
        <v>3.6585799817225904</v>
      </c>
      <c r="G156" s="1">
        <f t="shared" si="30"/>
        <v>2.9319822387667385</v>
      </c>
      <c r="H156" s="1">
        <f t="shared" si="30"/>
        <v>3.332859507236702</v>
      </c>
      <c r="I156" s="1">
        <f t="shared" si="30"/>
        <v>2.308547837594536</v>
      </c>
      <c r="J156" s="1">
        <f t="shared" si="30"/>
        <v>2.0731430753276854</v>
      </c>
      <c r="K156" s="1">
        <f t="shared" si="30"/>
        <v>1.7047103809705888</v>
      </c>
      <c r="L156" s="1">
        <f t="shared" si="30"/>
        <v>2.149556252006549</v>
      </c>
      <c r="M156" s="1">
        <f t="shared" si="30"/>
        <v>2.9066405696674513</v>
      </c>
    </row>
    <row r="157" spans="1:14" ht="15.75">
      <c r="A157" s="15" t="s">
        <v>41</v>
      </c>
      <c r="B157" s="1">
        <f>AVERAGE(B142:B153)</f>
        <v>-1.7998926439117977</v>
      </c>
      <c r="C157" s="1">
        <f aca="true" t="shared" si="31" ref="C157:M157">AVERAGE(C142:C153)</f>
        <v>-0.48024993307549124</v>
      </c>
      <c r="D157" s="1">
        <f t="shared" si="31"/>
        <v>-0.7242972219112893</v>
      </c>
      <c r="E157" s="1">
        <f t="shared" si="31"/>
        <v>0.6846302275571858</v>
      </c>
      <c r="F157" s="1">
        <f t="shared" si="31"/>
        <v>3.5110169368925583</v>
      </c>
      <c r="G157" s="1">
        <f t="shared" si="31"/>
        <v>-0.29323866410689303</v>
      </c>
      <c r="H157" s="1">
        <f t="shared" si="31"/>
        <v>-1.907970771294134</v>
      </c>
      <c r="I157" s="1">
        <f t="shared" si="31"/>
        <v>-1.4540369935971758</v>
      </c>
      <c r="J157" s="1">
        <f t="shared" si="31"/>
        <v>-0.8194712846544038</v>
      </c>
      <c r="K157" s="1">
        <f t="shared" si="31"/>
        <v>-3.06208832998124</v>
      </c>
      <c r="L157" s="1">
        <f t="shared" si="31"/>
        <v>-5.251713281237888</v>
      </c>
      <c r="M157" s="1">
        <f t="shared" si="31"/>
        <v>-4.458881751111406</v>
      </c>
      <c r="N157" s="15"/>
    </row>
    <row r="158" spans="1:14" ht="15.75">
      <c r="A158" s="15" t="s">
        <v>42</v>
      </c>
      <c r="B158" s="1">
        <f>STDEV(B142:B153)</f>
        <v>1.376481997185177</v>
      </c>
      <c r="C158" s="1">
        <f aca="true" t="shared" si="32" ref="C158:M158">STDEV(C142:C153)</f>
        <v>3.0239664472445846</v>
      </c>
      <c r="D158" s="1">
        <f t="shared" si="32"/>
        <v>2.4150661071033688</v>
      </c>
      <c r="E158" s="1">
        <f t="shared" si="32"/>
        <v>3.50399218026704</v>
      </c>
      <c r="F158" s="1">
        <f t="shared" si="32"/>
        <v>4.228511019874336</v>
      </c>
      <c r="G158" s="1">
        <f t="shared" si="32"/>
        <v>3.072216312849879</v>
      </c>
      <c r="H158" s="1">
        <f t="shared" si="32"/>
        <v>4.29418754350259</v>
      </c>
      <c r="I158" s="1">
        <f t="shared" si="32"/>
        <v>2.51338927708937</v>
      </c>
      <c r="J158" s="1">
        <f t="shared" si="32"/>
        <v>2.3799173000346365</v>
      </c>
      <c r="K158" s="1">
        <f t="shared" si="32"/>
        <v>1.5272869849758628</v>
      </c>
      <c r="L158" s="1">
        <f t="shared" si="32"/>
        <v>2.1717688083449778</v>
      </c>
      <c r="M158" s="1">
        <f t="shared" si="32"/>
        <v>3.537736827866069</v>
      </c>
      <c r="N158" s="15"/>
    </row>
    <row r="159" spans="1:13" ht="15.75">
      <c r="A159" s="15" t="s">
        <v>43</v>
      </c>
      <c r="B159" s="1">
        <f>B157+2*B158</f>
        <v>0.9530713504585562</v>
      </c>
      <c r="C159" s="1">
        <f aca="true" t="shared" si="33" ref="C159:M159">C157+2*C158</f>
        <v>5.567682961413678</v>
      </c>
      <c r="D159" s="1">
        <f t="shared" si="33"/>
        <v>4.105834992295448</v>
      </c>
      <c r="E159" s="1">
        <f t="shared" si="33"/>
        <v>7.692614588091266</v>
      </c>
      <c r="F159" s="1">
        <f t="shared" si="33"/>
        <v>11.96803897664123</v>
      </c>
      <c r="G159" s="1">
        <f t="shared" si="33"/>
        <v>5.851193961592865</v>
      </c>
      <c r="H159" s="1">
        <f t="shared" si="33"/>
        <v>6.680404315711045</v>
      </c>
      <c r="I159" s="1">
        <f t="shared" si="33"/>
        <v>3.572741560581565</v>
      </c>
      <c r="J159" s="1">
        <f t="shared" si="33"/>
        <v>3.9403633154148694</v>
      </c>
      <c r="K159" s="1">
        <f t="shared" si="33"/>
        <v>-0.007514360029514222</v>
      </c>
      <c r="L159" s="1">
        <f t="shared" si="33"/>
        <v>-0.9081756645479322</v>
      </c>
      <c r="M159" s="1">
        <f t="shared" si="33"/>
        <v>2.6165919046207318</v>
      </c>
    </row>
    <row r="160" spans="1:13" ht="15.75">
      <c r="A160" s="15" t="s">
        <v>44</v>
      </c>
      <c r="B160" s="1">
        <f>B157-2*B158</f>
        <v>-4.552856638282152</v>
      </c>
      <c r="C160" s="1">
        <f aca="true" t="shared" si="34" ref="C160:M160">C157-2*C158</f>
        <v>-6.5281828275646605</v>
      </c>
      <c r="D160" s="1">
        <f t="shared" si="34"/>
        <v>-5.554429436118027</v>
      </c>
      <c r="E160" s="1">
        <f t="shared" si="34"/>
        <v>-6.3233541329768945</v>
      </c>
      <c r="F160" s="1">
        <f t="shared" si="34"/>
        <v>-4.946005102856114</v>
      </c>
      <c r="G160" s="1">
        <f t="shared" si="34"/>
        <v>-6.437671289806651</v>
      </c>
      <c r="H160" s="1">
        <f t="shared" si="34"/>
        <v>-10.496345858299314</v>
      </c>
      <c r="I160" s="1">
        <f t="shared" si="34"/>
        <v>-6.480815547775916</v>
      </c>
      <c r="J160" s="1">
        <f t="shared" si="34"/>
        <v>-5.579305884723677</v>
      </c>
      <c r="K160" s="1">
        <f t="shared" si="34"/>
        <v>-6.116662299932965</v>
      </c>
      <c r="L160" s="1">
        <f t="shared" si="34"/>
        <v>-9.595250897927844</v>
      </c>
      <c r="M160" s="1">
        <f t="shared" si="34"/>
        <v>-11.534355406843543</v>
      </c>
    </row>
    <row r="201" spans="33:35" ht="18.75">
      <c r="AG201" s="36"/>
      <c r="AI201" s="35"/>
    </row>
    <row r="202" spans="33:35" ht="18.75">
      <c r="AG202" s="36"/>
      <c r="AI202" s="35"/>
    </row>
    <row r="204" ht="12.75">
      <c r="AG204" s="33"/>
    </row>
  </sheetData>
  <sheetProtection/>
  <printOptions/>
  <pageMargins left="0.75" right="0.75" top="1" bottom="1" header="0.5" footer="0.5"/>
  <pageSetup fitToHeight="1" fitToWidth="1" horizontalDpi="300" verticalDpi="300" orientation="landscape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7"/>
  <sheetViews>
    <sheetView showGridLines="0" zoomScalePageLayoutView="0" workbookViewId="0" topLeftCell="A1">
      <selection activeCell="A2" sqref="A2"/>
    </sheetView>
  </sheetViews>
  <sheetFormatPr defaultColWidth="9.33203125" defaultRowHeight="12.75"/>
  <cols>
    <col min="1" max="1" width="24" style="0" customWidth="1"/>
    <col min="2" max="2" width="9.5" style="0" bestFit="1" customWidth="1"/>
    <col min="3" max="3" width="11.16015625" style="0" bestFit="1" customWidth="1"/>
    <col min="4" max="4" width="9.5" style="0" bestFit="1" customWidth="1"/>
    <col min="5" max="5" width="10.5" style="0" bestFit="1" customWidth="1"/>
    <col min="6" max="7" width="9.5" style="0" bestFit="1" customWidth="1"/>
    <col min="8" max="8" width="11.16015625" style="0" bestFit="1" customWidth="1"/>
    <col min="9" max="9" width="10.83203125" style="0" bestFit="1" customWidth="1"/>
    <col min="10" max="10" width="9.83203125" style="0" bestFit="1" customWidth="1"/>
    <col min="11" max="11" width="10.5" style="0" bestFit="1" customWidth="1"/>
    <col min="12" max="12" width="9.5" style="0" bestFit="1" customWidth="1"/>
    <col min="13" max="13" width="9.83203125" style="0" bestFit="1" customWidth="1"/>
    <col min="14" max="14" width="12" style="0" customWidth="1"/>
  </cols>
  <sheetData>
    <row r="2" ht="15.75">
      <c r="B2" s="2" t="s">
        <v>15</v>
      </c>
    </row>
    <row r="5" ht="18.75">
      <c r="A5" s="2" t="s">
        <v>31</v>
      </c>
    </row>
    <row r="6" spans="1:14" ht="16.5" thickBot="1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17" t="s">
        <v>13</v>
      </c>
    </row>
    <row r="7" spans="1:14" ht="16.5" thickTop="1">
      <c r="A7" s="7">
        <v>1983</v>
      </c>
      <c r="B7" s="18">
        <f>'Cash-Futures'!B222-'Cash-Futures'!B38</f>
        <v>-7.420000000000002</v>
      </c>
      <c r="C7" s="18">
        <f>'Cash-Futures'!C222-'Cash-Futures'!C38</f>
        <v>-5.490000000000009</v>
      </c>
      <c r="D7" s="18">
        <f>'Cash-Futures'!D222-'Cash-Futures'!D38</f>
        <v>-2.8200000000000074</v>
      </c>
      <c r="E7" s="18">
        <f>'Cash-Futures'!E222-'Cash-Futures'!E38</f>
        <v>-2.549999999999997</v>
      </c>
      <c r="F7" s="18">
        <f>'Cash-Futures'!F222-'Cash-Futures'!F38</f>
        <v>-0.15000000000000568</v>
      </c>
      <c r="G7" s="18">
        <f>'Cash-Futures'!G222-'Cash-Futures'!G38</f>
        <v>1.3400000000000034</v>
      </c>
      <c r="H7" s="18" t="s">
        <v>12</v>
      </c>
      <c r="I7" s="18" t="s">
        <v>12</v>
      </c>
      <c r="J7" s="18" t="s">
        <v>12</v>
      </c>
      <c r="K7" s="18">
        <f>'Cash-Futures'!K222-'Cash-Futures'!K38</f>
        <v>-6.910000000000004</v>
      </c>
      <c r="L7" s="18">
        <f>'Cash-Futures'!L222-'Cash-Futures'!L38</f>
        <v>-7.789999999999999</v>
      </c>
      <c r="M7" s="18">
        <f>'Cash-Futures'!M222-'Cash-Futures'!M38</f>
        <v>-8.340000000000003</v>
      </c>
      <c r="N7" s="25">
        <f>AVERAGE(B7:M7)</f>
        <v>-4.458888888888891</v>
      </c>
    </row>
    <row r="8" spans="1:14" ht="15.75">
      <c r="A8" s="4">
        <v>1984</v>
      </c>
      <c r="B8" s="18">
        <f>'Cash-Futures'!B223-'Cash-Futures'!B39</f>
        <v>-8.780000000000001</v>
      </c>
      <c r="C8" s="18">
        <f>'Cash-Futures'!C223-'Cash-Futures'!C39</f>
        <v>-7.6299999999999955</v>
      </c>
      <c r="D8" s="18">
        <f>'Cash-Futures'!D223-'Cash-Futures'!D39</f>
        <v>-7.800000000000004</v>
      </c>
      <c r="E8" s="18">
        <f>'Cash-Futures'!E223-'Cash-Futures'!E39</f>
        <v>-5.1200000000000045</v>
      </c>
      <c r="F8" s="18">
        <f>'Cash-Futures'!F223-'Cash-Futures'!F39</f>
        <v>-3.030000000000001</v>
      </c>
      <c r="G8" s="18">
        <f>'Cash-Futures'!G223-'Cash-Futures'!G39</f>
        <v>-3.1799999999999926</v>
      </c>
      <c r="H8" s="18" t="s">
        <v>12</v>
      </c>
      <c r="I8" s="18">
        <f>'Cash-Futures'!I223-'Cash-Futures'!I39</f>
        <v>-4.800000000000004</v>
      </c>
      <c r="J8" s="18">
        <f>'Cash-Futures'!J223-'Cash-Futures'!J39</f>
        <v>-5.880000000000003</v>
      </c>
      <c r="K8" s="18">
        <f>'Cash-Futures'!K223-'Cash-Futures'!K39</f>
        <v>-8.719999999999992</v>
      </c>
      <c r="L8" s="18">
        <f>'Cash-Futures'!L223-'Cash-Futures'!L39</f>
        <v>-11.370000000000005</v>
      </c>
      <c r="M8" s="18">
        <f>'Cash-Futures'!M223-'Cash-Futures'!M39</f>
        <v>-10.860000000000007</v>
      </c>
      <c r="N8" s="26">
        <f aca="true" t="shared" si="0" ref="N8:N23">AVERAGE(B8:M8)</f>
        <v>-7.0154545454545465</v>
      </c>
    </row>
    <row r="9" spans="1:14" ht="15.75">
      <c r="A9" s="4">
        <v>1985</v>
      </c>
      <c r="B9" s="18">
        <f>'Cash-Futures'!B224-'Cash-Futures'!B40</f>
        <v>-10.099999999999994</v>
      </c>
      <c r="C9" s="18">
        <f>'Cash-Futures'!C224-'Cash-Futures'!C40</f>
        <v>-8.11</v>
      </c>
      <c r="D9" s="18">
        <f>'Cash-Futures'!D224-'Cash-Futures'!D40</f>
        <v>-3.6500000000000057</v>
      </c>
      <c r="E9" s="18">
        <f>'Cash-Futures'!E224-'Cash-Futures'!E40</f>
        <v>0.12000000000000455</v>
      </c>
      <c r="F9" s="18">
        <f>'Cash-Futures'!F224-'Cash-Futures'!F40</f>
        <v>0.030000000000001137</v>
      </c>
      <c r="G9" s="18">
        <f>'Cash-Futures'!G224-'Cash-Futures'!G40</f>
        <v>-3.3999999999999915</v>
      </c>
      <c r="H9" s="18">
        <f>'Cash-Futures'!H224-'Cash-Futures'!H40</f>
        <v>-2.9299999999999997</v>
      </c>
      <c r="I9" s="18">
        <f>'Cash-Futures'!I224-'Cash-Futures'!I40</f>
        <v>-2.8699999999999974</v>
      </c>
      <c r="J9" s="18">
        <f>'Cash-Futures'!J224-'Cash-Futures'!J40</f>
        <v>-3.1999999999999957</v>
      </c>
      <c r="K9" s="18">
        <f>'Cash-Futures'!K224-'Cash-Futures'!K40</f>
        <v>-7.43</v>
      </c>
      <c r="L9" s="18">
        <f>'Cash-Futures'!L224-'Cash-Futures'!L40</f>
        <v>-7.260000000000005</v>
      </c>
      <c r="M9" s="18">
        <f>'Cash-Futures'!M224-'Cash-Futures'!M40</f>
        <v>-9.569999999999993</v>
      </c>
      <c r="N9" s="26">
        <f t="shared" si="0"/>
        <v>-4.864166666666665</v>
      </c>
    </row>
    <row r="10" spans="1:14" ht="15.75">
      <c r="A10" s="4">
        <v>1986</v>
      </c>
      <c r="B10" s="18">
        <f>'Cash-Futures'!B225-'Cash-Futures'!B41</f>
        <v>-6.670000000000002</v>
      </c>
      <c r="C10" s="18">
        <f>'Cash-Futures'!C225-'Cash-Futures'!C41</f>
        <v>-4.940000000000005</v>
      </c>
      <c r="D10" s="18">
        <f>'Cash-Futures'!D225-'Cash-Futures'!D41</f>
        <v>0.9200000000000017</v>
      </c>
      <c r="E10" s="18">
        <f>'Cash-Futures'!E225-'Cash-Futures'!E41</f>
        <v>2.5799999999999983</v>
      </c>
      <c r="F10" s="18">
        <f>'Cash-Futures'!F225-'Cash-Futures'!F41</f>
        <v>4.739999999999995</v>
      </c>
      <c r="G10" s="18" t="s">
        <v>12</v>
      </c>
      <c r="H10" s="18"/>
      <c r="I10" s="18">
        <f>'Cash-Futures'!I225-'Cash-Futures'!I41</f>
        <v>-6.240000000000009</v>
      </c>
      <c r="J10" s="18">
        <f>'Cash-Futures'!J225-'Cash-Futures'!J41</f>
        <v>-0.990000000000002</v>
      </c>
      <c r="K10" s="18">
        <f>'Cash-Futures'!K225-'Cash-Futures'!K41</f>
        <v>-0.39000000000000057</v>
      </c>
      <c r="L10" s="18">
        <f>'Cash-Futures'!L225-'Cash-Futures'!L41</f>
        <v>-2.3900000000000006</v>
      </c>
      <c r="M10" s="18">
        <f>'Cash-Futures'!M225-'Cash-Futures'!M41</f>
        <v>0.8999999999999986</v>
      </c>
      <c r="N10" s="26">
        <f t="shared" si="0"/>
        <v>-1.2480000000000024</v>
      </c>
    </row>
    <row r="11" spans="1:14" ht="15.75">
      <c r="A11" s="4">
        <v>1987</v>
      </c>
      <c r="B11" s="18">
        <f>'Cash-Futures'!B226-'Cash-Futures'!B42</f>
        <v>2.5800000000000125</v>
      </c>
      <c r="C11" s="18">
        <f>'Cash-Futures'!C226-'Cash-Futures'!C42</f>
        <v>1.1500000000000057</v>
      </c>
      <c r="D11" s="18">
        <f>'Cash-Futures'!D226-'Cash-Futures'!D42</f>
        <v>3.1499999999999915</v>
      </c>
      <c r="E11" s="18">
        <f>'Cash-Futures'!E226-'Cash-Futures'!E42</f>
        <v>4.840000000000003</v>
      </c>
      <c r="F11" s="18">
        <f>'Cash-Futures'!F226-'Cash-Futures'!F42</f>
        <v>2.469999999999999</v>
      </c>
      <c r="G11" s="18">
        <f>'Cash-Futures'!G226-'Cash-Futures'!G42</f>
        <v>3.5799999999999983</v>
      </c>
      <c r="H11" s="18">
        <f>'Cash-Futures'!H226-'Cash-Futures'!H42</f>
        <v>3.710000000000008</v>
      </c>
      <c r="I11" s="18">
        <f>'Cash-Futures'!I226-'Cash-Futures'!I42</f>
        <v>2.529999999999987</v>
      </c>
      <c r="J11" s="18">
        <f>'Cash-Futures'!J226-'Cash-Futures'!J42</f>
        <v>7.1299999999999955</v>
      </c>
      <c r="K11" s="18">
        <f>'Cash-Futures'!K226-'Cash-Futures'!K42</f>
        <v>-1.5</v>
      </c>
      <c r="L11" s="18">
        <f>'Cash-Futures'!L226-'Cash-Futures'!L42</f>
        <v>8.510000000000005</v>
      </c>
      <c r="M11" s="18">
        <f>'Cash-Futures'!M226-'Cash-Futures'!M42</f>
        <v>9.579999999999998</v>
      </c>
      <c r="N11" s="26">
        <f t="shared" si="0"/>
        <v>3.9775000000000005</v>
      </c>
    </row>
    <row r="12" spans="1:14" ht="15.75">
      <c r="A12" s="4">
        <v>1988</v>
      </c>
      <c r="B12" s="18">
        <f>'Cash-Futures'!B227-'Cash-Futures'!B43</f>
        <v>7.799999999999997</v>
      </c>
      <c r="C12" s="18">
        <f>'Cash-Futures'!C227-'Cash-Futures'!C43</f>
        <v>6.829999999999998</v>
      </c>
      <c r="D12" s="18">
        <f>'Cash-Futures'!D227-'Cash-Futures'!D43</f>
        <v>7.900000000000006</v>
      </c>
      <c r="E12" s="18">
        <f>'Cash-Futures'!E227-'Cash-Futures'!E43</f>
        <v>7.280000000000001</v>
      </c>
      <c r="F12" s="18">
        <f>'Cash-Futures'!F227-'Cash-Futures'!F43</f>
        <v>5.5</v>
      </c>
      <c r="G12" s="18">
        <f>'Cash-Futures'!G227-'Cash-Futures'!G43</f>
        <v>9.180000000000007</v>
      </c>
      <c r="H12" s="18">
        <f>'Cash-Futures'!H227-'Cash-Futures'!H43</f>
        <v>4.700000000000003</v>
      </c>
      <c r="I12" s="18">
        <f>'Cash-Futures'!I227-'Cash-Futures'!I43</f>
        <v>5.339999999999989</v>
      </c>
      <c r="J12" s="18">
        <f>'Cash-Futures'!J227-'Cash-Futures'!J43</f>
        <v>7.77000000000001</v>
      </c>
      <c r="K12" s="18">
        <f>'Cash-Futures'!K227-'Cash-Futures'!K43</f>
        <v>4.960000000000008</v>
      </c>
      <c r="L12" s="18">
        <f>'Cash-Futures'!L227-'Cash-Futures'!L43</f>
        <v>2.980000000000004</v>
      </c>
      <c r="M12" s="18">
        <f>'Cash-Futures'!M227-'Cash-Futures'!M43</f>
        <v>1.0600000000000023</v>
      </c>
      <c r="N12" s="26">
        <f t="shared" si="0"/>
        <v>5.941666666666669</v>
      </c>
    </row>
    <row r="13" spans="1:14" ht="15.75">
      <c r="A13" s="4">
        <v>1989</v>
      </c>
      <c r="B13" s="18">
        <f>'Cash-Futures'!B228-'Cash-Futures'!B44</f>
        <v>4.239999999999995</v>
      </c>
      <c r="C13" s="18">
        <f>'Cash-Futures'!C228-'Cash-Futures'!C44</f>
        <v>4.230000000000004</v>
      </c>
      <c r="D13" s="18">
        <f>'Cash-Futures'!D228-'Cash-Futures'!D44</f>
        <v>5.469999999999999</v>
      </c>
      <c r="E13" s="18">
        <f>'Cash-Futures'!E228-'Cash-Futures'!E44</f>
        <v>6.739999999999995</v>
      </c>
      <c r="F13" s="18">
        <f>'Cash-Futures'!F228-'Cash-Futures'!F44</f>
        <v>6.8999999999999915</v>
      </c>
      <c r="G13" s="18">
        <f>'Cash-Futures'!G228-'Cash-Futures'!G44</f>
        <v>7.640000000000001</v>
      </c>
      <c r="H13" s="18">
        <f>'Cash-Futures'!H228-'Cash-Futures'!H44</f>
        <v>4.079999999999998</v>
      </c>
      <c r="I13" s="18">
        <f>'Cash-Futures'!I228-'Cash-Futures'!I44</f>
        <v>5.420000000000002</v>
      </c>
      <c r="J13" s="18">
        <f>'Cash-Futures'!J228-'Cash-Futures'!J44</f>
        <v>2.6599999999999966</v>
      </c>
      <c r="K13" s="18">
        <f>'Cash-Futures'!K228-'Cash-Futures'!K44</f>
        <v>1.1899999999999977</v>
      </c>
      <c r="L13" s="18">
        <f>'Cash-Futures'!L228-'Cash-Futures'!L44</f>
        <v>1.6899999999999977</v>
      </c>
      <c r="M13" s="18">
        <f>'Cash-Futures'!M228-'Cash-Futures'!M44</f>
        <v>0.5600000000000023</v>
      </c>
      <c r="N13" s="26">
        <f t="shared" si="0"/>
        <v>4.2349999999999985</v>
      </c>
    </row>
    <row r="14" spans="1:14" ht="15.75">
      <c r="A14" s="4">
        <v>1990</v>
      </c>
      <c r="B14" s="18">
        <f>'Cash-Futures'!B229-'Cash-Futures'!B45</f>
        <v>4.790000000000006</v>
      </c>
      <c r="C14" s="18">
        <f>'Cash-Futures'!C229-'Cash-Futures'!C45</f>
        <v>7.310000000000002</v>
      </c>
      <c r="D14" s="18">
        <f>'Cash-Futures'!D229-'Cash-Futures'!D45</f>
        <v>8.219999999999999</v>
      </c>
      <c r="E14" s="18">
        <f>'Cash-Futures'!E229-'Cash-Futures'!E45</f>
        <v>9.739999999999995</v>
      </c>
      <c r="F14" s="18">
        <f>'Cash-Futures'!F229-'Cash-Futures'!F45</f>
        <v>9.460000000000008</v>
      </c>
      <c r="G14" s="18">
        <f>'Cash-Futures'!G229-'Cash-Futures'!G45</f>
        <v>11.759999999999991</v>
      </c>
      <c r="H14" s="18">
        <f>'Cash-Futures'!H229-'Cash-Futures'!H45</f>
        <v>8.519999999999996</v>
      </c>
      <c r="I14" s="18">
        <f>'Cash-Futures'!I229-'Cash-Futures'!I45</f>
        <v>3.319999999999993</v>
      </c>
      <c r="J14" s="18">
        <f>'Cash-Futures'!J229-'Cash-Futures'!J45</f>
        <v>3.049999999999997</v>
      </c>
      <c r="K14" s="18">
        <f>'Cash-Futures'!K229-'Cash-Futures'!K45</f>
        <v>3.4499999999999886</v>
      </c>
      <c r="L14" s="18">
        <f>'Cash-Futures'!L229-'Cash-Futures'!L45</f>
        <v>7.239999999999995</v>
      </c>
      <c r="M14" s="18">
        <f>'Cash-Futures'!M229-'Cash-Futures'!M45</f>
        <v>9.460000000000008</v>
      </c>
      <c r="N14" s="26">
        <f t="shared" si="0"/>
        <v>7.193333333333332</v>
      </c>
    </row>
    <row r="15" spans="1:14" ht="15.75">
      <c r="A15" s="4">
        <v>1991</v>
      </c>
      <c r="B15" s="18">
        <f>'Cash-Futures'!B230-'Cash-Futures'!B46</f>
        <v>9.149999999999991</v>
      </c>
      <c r="C15" s="18">
        <f>'Cash-Futures'!C230-'Cash-Futures'!C46</f>
        <v>13.819999999999993</v>
      </c>
      <c r="D15" s="18">
        <f>'Cash-Futures'!D230-'Cash-Futures'!D46</f>
        <v>16.150000000000006</v>
      </c>
      <c r="E15" s="18">
        <f>'Cash-Futures'!E230-'Cash-Futures'!E46</f>
        <v>14.420000000000002</v>
      </c>
      <c r="F15" s="18">
        <f>'Cash-Futures'!F230-'Cash-Futures'!F46</f>
        <v>14.070000000000007</v>
      </c>
      <c r="G15" s="18">
        <f>'Cash-Futures'!G230-'Cash-Futures'!G46</f>
        <v>12.049999999999997</v>
      </c>
      <c r="H15" s="18">
        <f>'Cash-Futures'!H230-'Cash-Futures'!H46</f>
        <v>5.3700000000000045</v>
      </c>
      <c r="I15" s="18">
        <f>'Cash-Futures'!I230-'Cash-Futures'!I46</f>
        <v>7.859999999999999</v>
      </c>
      <c r="J15" s="18">
        <f>'Cash-Futures'!J230-'Cash-Futures'!J46</f>
        <v>6.200000000000003</v>
      </c>
      <c r="K15" s="18">
        <f>'Cash-Futures'!K230-'Cash-Futures'!K46</f>
        <v>3.969999999999999</v>
      </c>
      <c r="L15" s="18">
        <f>'Cash-Futures'!L230-'Cash-Futures'!L46</f>
        <v>5.849999999999994</v>
      </c>
      <c r="M15" s="18">
        <f>'Cash-Futures'!M230-'Cash-Futures'!M46</f>
        <v>6.550000000000011</v>
      </c>
      <c r="N15" s="26">
        <f t="shared" si="0"/>
        <v>9.621666666666668</v>
      </c>
    </row>
    <row r="16" spans="1:14" ht="15.75">
      <c r="A16" s="4">
        <v>1992</v>
      </c>
      <c r="B16" s="18">
        <f>'Cash-Futures'!B231-'Cash-Futures'!B47</f>
        <v>6.839999999999989</v>
      </c>
      <c r="C16" s="18">
        <f>'Cash-Futures'!C231-'Cash-Futures'!C47</f>
        <v>12.760000000000005</v>
      </c>
      <c r="D16" s="18">
        <f>'Cash-Futures'!D231-'Cash-Futures'!D47</f>
        <v>12.340000000000003</v>
      </c>
      <c r="E16" s="18">
        <f>'Cash-Futures'!E231-'Cash-Futures'!E47</f>
        <v>10.120000000000005</v>
      </c>
      <c r="F16" s="18">
        <f>'Cash-Futures'!F231-'Cash-Futures'!F47</f>
        <v>7.5</v>
      </c>
      <c r="G16" s="18" t="s">
        <v>12</v>
      </c>
      <c r="H16" s="18">
        <f>'Cash-Futures'!H231-'Cash-Futures'!H47</f>
        <v>3.7099999999999937</v>
      </c>
      <c r="I16" s="18">
        <f>'Cash-Futures'!I231-'Cash-Futures'!I47</f>
        <v>1.1399999999999864</v>
      </c>
      <c r="J16" s="18">
        <f>'Cash-Futures'!J231-'Cash-Futures'!J47</f>
        <v>4.009999999999991</v>
      </c>
      <c r="K16" s="18">
        <f>'Cash-Futures'!K231-'Cash-Futures'!K47</f>
        <v>2.25</v>
      </c>
      <c r="L16" s="18">
        <f>'Cash-Futures'!L231-'Cash-Futures'!L47</f>
        <v>1.6799999999999926</v>
      </c>
      <c r="M16" s="18">
        <f>'Cash-Futures'!M231-'Cash-Futures'!M47</f>
        <v>5.489999999999995</v>
      </c>
      <c r="N16" s="26">
        <f t="shared" si="0"/>
        <v>6.1672727272727235</v>
      </c>
    </row>
    <row r="17" spans="1:14" ht="15.75">
      <c r="A17" s="4">
        <v>1993</v>
      </c>
      <c r="B17" s="18">
        <f>'Cash-Futures'!B232-'Cash-Futures'!B48</f>
        <v>6.579999999999998</v>
      </c>
      <c r="C17" s="18">
        <f>'Cash-Futures'!C232-'Cash-Futures'!C48</f>
        <v>9.219999999999999</v>
      </c>
      <c r="D17" s="18">
        <f>'Cash-Futures'!D232-'Cash-Futures'!D48</f>
        <v>13.200000000000003</v>
      </c>
      <c r="E17" s="18">
        <f>'Cash-Futures'!E232-'Cash-Futures'!E48</f>
        <v>9.86999999999999</v>
      </c>
      <c r="F17" s="18">
        <f>'Cash-Futures'!F232-'Cash-Futures'!F48</f>
        <v>8.180000000000007</v>
      </c>
      <c r="G17" s="18">
        <f>'Cash-Futures'!G232-'Cash-Futures'!G48</f>
        <v>8.989999999999995</v>
      </c>
      <c r="H17" s="18" t="s">
        <v>12</v>
      </c>
      <c r="I17" s="18" t="s">
        <v>12</v>
      </c>
      <c r="J17" s="18">
        <f>'Cash-Futures'!J232-'Cash-Futures'!J48</f>
        <v>6.709999999999994</v>
      </c>
      <c r="K17" s="18">
        <f>'Cash-Futures'!K232-'Cash-Futures'!K48</f>
        <v>5.450000000000003</v>
      </c>
      <c r="L17" s="18">
        <f>'Cash-Futures'!L232-'Cash-Futures'!L48</f>
        <v>6.299999999999997</v>
      </c>
      <c r="M17" s="18">
        <f>'Cash-Futures'!M232-'Cash-Futures'!M48</f>
        <v>7.589999999999989</v>
      </c>
      <c r="N17" s="26">
        <f t="shared" si="0"/>
        <v>8.208999999999998</v>
      </c>
    </row>
    <row r="18" spans="1:14" ht="15.75">
      <c r="A18" s="4">
        <v>1994</v>
      </c>
      <c r="B18" s="18">
        <f>'Cash-Futures'!B233-'Cash-Futures'!B49</f>
        <v>9.469999999999999</v>
      </c>
      <c r="C18" s="18">
        <f>'Cash-Futures'!C233-'Cash-Futures'!C49</f>
        <v>13.58999999999999</v>
      </c>
      <c r="D18" s="18">
        <f>'Cash-Futures'!D233-'Cash-Futures'!D49</f>
        <v>16.539999999999992</v>
      </c>
      <c r="E18" s="18">
        <f>'Cash-Futures'!E233-'Cash-Futures'!E49</f>
        <v>10.629999999999995</v>
      </c>
      <c r="F18" s="18">
        <f>'Cash-Futures'!F233-'Cash-Futures'!F49</f>
        <v>6.450000000000003</v>
      </c>
      <c r="G18" s="18">
        <f>'Cash-Futures'!G233-'Cash-Futures'!G49</f>
        <v>12.060000000000002</v>
      </c>
      <c r="H18" s="18" t="s">
        <v>12</v>
      </c>
      <c r="I18" s="18">
        <f>'Cash-Futures'!I233-'Cash-Futures'!I49</f>
        <v>-3.3100000000000023</v>
      </c>
      <c r="J18" s="18">
        <f>'Cash-Futures'!J233-'Cash-Futures'!J49</f>
        <v>1.6299999999999955</v>
      </c>
      <c r="K18" s="18">
        <f>'Cash-Futures'!K233-'Cash-Futures'!K49</f>
        <v>0.3299999999999983</v>
      </c>
      <c r="L18" s="18">
        <f>'Cash-Futures'!L233-'Cash-Futures'!L49</f>
        <v>-0.4899999999999949</v>
      </c>
      <c r="M18" s="18">
        <f>'Cash-Futures'!M233-'Cash-Futures'!M49</f>
        <v>0.5</v>
      </c>
      <c r="N18" s="26">
        <f t="shared" si="0"/>
        <v>6.127272727272725</v>
      </c>
    </row>
    <row r="19" spans="1:14" ht="15.75">
      <c r="A19" s="4">
        <v>1995</v>
      </c>
      <c r="B19" s="18">
        <f>'Cash-Futures'!B234-'Cash-Futures'!B50</f>
        <v>2.8200000000000074</v>
      </c>
      <c r="C19" s="18">
        <f>'Cash-Futures'!C234-'Cash-Futures'!C50</f>
        <v>10.02000000000001</v>
      </c>
      <c r="D19" s="18">
        <f>'Cash-Futures'!D234-'Cash-Futures'!D50</f>
        <v>8.269999999999996</v>
      </c>
      <c r="E19" s="18">
        <f>'Cash-Futures'!E234-'Cash-Futures'!E50</f>
        <v>7.989999999999995</v>
      </c>
      <c r="F19" s="18">
        <f>'Cash-Futures'!F234-'Cash-Futures'!F50</f>
        <v>7.040000000000006</v>
      </c>
      <c r="G19" s="18">
        <f>'Cash-Futures'!G234-'Cash-Futures'!G50</f>
        <v>4.670000000000002</v>
      </c>
      <c r="H19" s="18" t="s">
        <v>12</v>
      </c>
      <c r="I19" s="18">
        <f>'Cash-Futures'!I234-'Cash-Futures'!I50</f>
        <v>-4.409999999999997</v>
      </c>
      <c r="J19" s="18">
        <f>'Cash-Futures'!J234-'Cash-Futures'!J50</f>
        <v>-1.8500000000000014</v>
      </c>
      <c r="K19" s="18">
        <f>'Cash-Futures'!K234-'Cash-Futures'!K50</f>
        <v>-5.019999999999996</v>
      </c>
      <c r="L19" s="18">
        <f>'Cash-Futures'!L234-'Cash-Futures'!L50</f>
        <v>-5.659999999999997</v>
      </c>
      <c r="M19" s="18">
        <f>'Cash-Futures'!M234-'Cash-Futures'!M50</f>
        <v>-4.25</v>
      </c>
      <c r="N19" s="26">
        <f t="shared" si="0"/>
        <v>1.783636363636366</v>
      </c>
    </row>
    <row r="20" spans="1:14" ht="15.75">
      <c r="A20" s="4">
        <v>1996</v>
      </c>
      <c r="B20" s="18">
        <f>'Cash-Futures'!B235-'Cash-Futures'!B51</f>
        <v>-1.0499999999999972</v>
      </c>
      <c r="C20" s="18">
        <f>'Cash-Futures'!C235-'Cash-Futures'!C51</f>
        <v>1.519999999999996</v>
      </c>
      <c r="D20" s="18">
        <f>'Cash-Futures'!D235-'Cash-Futures'!D51</f>
        <v>1.1899999999999977</v>
      </c>
      <c r="E20" s="18">
        <f>'Cash-Futures'!E235-'Cash-Futures'!E51</f>
        <v>2.780000000000001</v>
      </c>
      <c r="F20" s="18">
        <f>'Cash-Futures'!F235-'Cash-Futures'!F51</f>
        <v>-3.710000000000001</v>
      </c>
      <c r="G20" s="18">
        <f>'Cash-Futures'!G235-'Cash-Futures'!G51</f>
        <v>-3.1199999999999974</v>
      </c>
      <c r="H20" s="18">
        <f>'Cash-Futures'!H235-'Cash-Futures'!H51</f>
        <v>-6.68</v>
      </c>
      <c r="I20" s="18">
        <f>'Cash-Futures'!I235-'Cash-Futures'!I51</f>
        <v>-9.799999999999997</v>
      </c>
      <c r="J20" s="18">
        <f>'Cash-Futures'!J235-'Cash-Futures'!J51</f>
        <v>-8.220000000000006</v>
      </c>
      <c r="K20" s="18">
        <f>'Cash-Futures'!K235-'Cash-Futures'!K51</f>
        <v>-7.259999999999998</v>
      </c>
      <c r="L20" s="18">
        <f>'Cash-Futures'!L235-'Cash-Futures'!L51</f>
        <v>-7.18</v>
      </c>
      <c r="M20" s="18">
        <f>'Cash-Futures'!M235-'Cash-Futures'!M51</f>
        <v>-7.339047619047626</v>
      </c>
      <c r="N20" s="26">
        <f t="shared" si="0"/>
        <v>-4.072420634920635</v>
      </c>
    </row>
    <row r="21" spans="1:14" ht="15.75">
      <c r="A21" s="4">
        <v>1997</v>
      </c>
      <c r="B21" s="18">
        <f>'Cash-Futures'!B236-'Cash-Futures'!B52</f>
        <v>-2.3381818181818232</v>
      </c>
      <c r="C21" s="18">
        <f>'Cash-Futures'!C236-'Cash-Futures'!C52</f>
        <v>4.459999999999994</v>
      </c>
      <c r="D21" s="18">
        <f>'Cash-Futures'!D236-'Cash-Futures'!D52</f>
        <v>8.52000000000001</v>
      </c>
      <c r="E21" s="18">
        <f>'Cash-Futures'!E236-'Cash-Futures'!E52</f>
        <v>8.230000000000004</v>
      </c>
      <c r="F21" s="18">
        <f>'Cash-Futures'!F236-'Cash-Futures'!F52</f>
        <v>7.719999999999999</v>
      </c>
      <c r="G21" s="18">
        <f>'Cash-Futures'!G236-'Cash-Futures'!G52</f>
        <v>3.069999999999993</v>
      </c>
      <c r="H21" s="18" t="s">
        <v>12</v>
      </c>
      <c r="I21" s="18" t="s">
        <v>12</v>
      </c>
      <c r="J21" s="18">
        <f>'Cash-Futures'!J236-'Cash-Futures'!J52</f>
        <v>1.230000000000004</v>
      </c>
      <c r="K21" s="18">
        <f>'Cash-Futures'!K236-'Cash-Futures'!K52</f>
        <v>4.446521739130446</v>
      </c>
      <c r="L21" s="18">
        <f>'Cash-Futures'!L236-'Cash-Futures'!L52</f>
        <v>3.4505263157894603</v>
      </c>
      <c r="M21" s="18">
        <f>'Cash-Futures'!M236-'Cash-Futures'!M52</f>
        <v>5.663636363636357</v>
      </c>
      <c r="N21" s="26">
        <f t="shared" si="0"/>
        <v>4.445250260037445</v>
      </c>
    </row>
    <row r="22" spans="1:14" ht="15.75">
      <c r="A22" s="4">
        <v>1998</v>
      </c>
      <c r="B22" s="18">
        <f>'Cash-Futures'!B237-'Cash-Futures'!B53</f>
        <v>11.5</v>
      </c>
      <c r="C22" s="18">
        <f>'Cash-Futures'!C237-'Cash-Futures'!C53</f>
        <v>12.060000000000002</v>
      </c>
      <c r="D22" s="18">
        <f>'Cash-Futures'!D237-'Cash-Futures'!D53</f>
        <v>13.36</v>
      </c>
      <c r="E22" s="18">
        <f>'Cash-Futures'!E237-'Cash-Futures'!E53</f>
        <v>10.897142857142853</v>
      </c>
      <c r="F22" s="18">
        <f>'Cash-Futures'!F237-'Cash-Futures'!F53</f>
        <v>6.823250000000002</v>
      </c>
      <c r="G22" s="18">
        <f>'Cash-Futures'!G237-'Cash-Futures'!G53</f>
        <v>0.8499999999999943</v>
      </c>
      <c r="H22" s="18">
        <f>'Cash-Futures'!H237-'Cash-Futures'!H53</f>
        <v>1.3590909090909093</v>
      </c>
      <c r="I22" s="18" t="s">
        <v>12</v>
      </c>
      <c r="J22" s="18">
        <f>'Cash-Futures'!J237-'Cash-Futures'!J53</f>
        <v>2.6300000000000097</v>
      </c>
      <c r="K22" s="18">
        <f>'Cash-Futures'!K237-'Cash-Futures'!K53</f>
        <v>2.269999999999996</v>
      </c>
      <c r="L22" s="18">
        <f>'Cash-Futures'!L237-'Cash-Futures'!L53</f>
        <v>3.6414999999999935</v>
      </c>
      <c r="M22" s="18">
        <f>'Cash-Futures'!M237-'Cash-Futures'!M53</f>
        <v>5.941818181818178</v>
      </c>
      <c r="N22" s="26">
        <f t="shared" si="0"/>
        <v>6.4848001770956305</v>
      </c>
    </row>
    <row r="23" spans="1:14" ht="15.75">
      <c r="A23" s="4">
        <v>1999</v>
      </c>
      <c r="B23" s="18">
        <f>'Cash-Futures'!B238-'Cash-Futures'!B54</f>
        <v>8.239999999999995</v>
      </c>
      <c r="C23" s="18">
        <f>'Cash-Futures'!C238-'Cash-Futures'!C54</f>
        <v>9.35684210526317</v>
      </c>
      <c r="D23" s="18">
        <f>'Cash-Futures'!D238-'Cash-Futures'!D54</f>
        <v>11.055217391304353</v>
      </c>
      <c r="E23" s="18">
        <f>'Cash-Futures'!E238-'Cash-Futures'!E54</f>
        <v>13.010000000000005</v>
      </c>
      <c r="F23" s="18">
        <f>'Cash-Futures'!F238-'Cash-Futures'!F54</f>
        <v>11.799999999999997</v>
      </c>
      <c r="G23" s="18" t="s">
        <v>12</v>
      </c>
      <c r="H23" s="18" t="s">
        <v>12</v>
      </c>
      <c r="I23" s="18">
        <f>'Cash-Futures'!I238-'Cash-Futures'!I54</f>
        <v>6.780454545454546</v>
      </c>
      <c r="J23" s="18">
        <f>'Cash-Futures'!J238-'Cash-Futures'!J54</f>
        <v>10.174107142857139</v>
      </c>
      <c r="K23" s="18">
        <f>'Cash-Futures'!K238-'Cash-Futures'!K54</f>
        <v>7.180952380952391</v>
      </c>
      <c r="L23" s="18">
        <f>'Cash-Futures'!L238-'Cash-Futures'!L54</f>
        <v>5.960000000000008</v>
      </c>
      <c r="M23" s="18">
        <f>'Cash-Futures'!M238-'Cash-Futures'!M54</f>
        <v>8.546190476190475</v>
      </c>
      <c r="N23" s="26">
        <f t="shared" si="0"/>
        <v>9.210376404202208</v>
      </c>
    </row>
    <row r="24" spans="1:14" ht="15.75">
      <c r="A24" s="4">
        <v>2000</v>
      </c>
      <c r="B24" s="18">
        <f>'Cash-Futures'!B239-'Cash-Futures'!B55</f>
        <v>15.556666666666672</v>
      </c>
      <c r="C24" s="18">
        <f>'Cash-Futures'!C239-'Cash-Futures'!C55</f>
        <v>18.57875</v>
      </c>
      <c r="D24" s="18">
        <f>'Cash-Futures'!D239-'Cash-Futures'!D55</f>
        <v>19.239000000000004</v>
      </c>
      <c r="E24" s="18">
        <f>'Cash-Futures'!E239-'Cash-Futures'!E55</f>
        <v>16.621250000000003</v>
      </c>
      <c r="F24" s="18">
        <f>'Cash-Futures'!F239-'Cash-Futures'!F55</f>
        <v>12.76833333333333</v>
      </c>
      <c r="G24" s="18">
        <f>'Cash-Futures'!G239-'Cash-Futures'!G55</f>
        <v>8.986249999999998</v>
      </c>
      <c r="H24" s="18" t="s">
        <v>12</v>
      </c>
      <c r="I24" s="18">
        <f>'Cash-Futures'!I239-'Cash-Futures'!I55</f>
        <v>11.832333333333338</v>
      </c>
      <c r="J24" s="18">
        <f>'Cash-Futures'!J239-'Cash-Futures'!J55</f>
        <v>10.703333333333319</v>
      </c>
      <c r="K24" s="18">
        <f>'Cash-Futures'!K239-'Cash-Futures'!K55</f>
        <v>10.767499999999998</v>
      </c>
      <c r="L24" s="18">
        <f>'Cash-Futures'!L239-'Cash-Futures'!L55</f>
        <v>8.213999999999999</v>
      </c>
      <c r="M24" s="18">
        <f>'Cash-Futures'!M239-'Cash-Futures'!M55</f>
        <v>9.446666666666673</v>
      </c>
      <c r="N24" s="26">
        <f aca="true" t="shared" si="1" ref="N24:N29">AVERAGE(B24:M24)</f>
        <v>12.974007575757577</v>
      </c>
    </row>
    <row r="25" spans="1:14" ht="15.75">
      <c r="A25" s="4">
        <v>2001</v>
      </c>
      <c r="B25" s="18">
        <f>'Cash-Futures'!B240-'Cash-Futures'!B56</f>
        <v>14.438000000000017</v>
      </c>
      <c r="C25" s="18">
        <f>'Cash-Futures'!C240-'Cash-Futures'!C56</f>
        <v>18.23625</v>
      </c>
      <c r="D25" s="18">
        <f>'Cash-Futures'!D240-'Cash-Futures'!D56</f>
        <v>16.566666666666677</v>
      </c>
      <c r="E25" s="18">
        <f>'Cash-Futures'!E240-'Cash-Futures'!E56</f>
        <v>14.450000000000003</v>
      </c>
      <c r="F25" s="18">
        <f>'Cash-Futures'!F240-'Cash-Futures'!F56</f>
        <v>12.23375</v>
      </c>
      <c r="G25" s="18">
        <f>'Cash-Futures'!G240-'Cash-Futures'!G56</f>
        <v>14.425000000000011</v>
      </c>
      <c r="H25" s="18" t="s">
        <v>12</v>
      </c>
      <c r="I25" s="18">
        <f>'Cash-Futures'!I240-'Cash-Futures'!I56</f>
        <v>14.033333333333331</v>
      </c>
      <c r="J25" s="18">
        <f>'Cash-Futures'!J240-'Cash-Futures'!J56</f>
        <v>7.079999999999998</v>
      </c>
      <c r="K25" s="18">
        <f>'Cash-Futures'!K240-'Cash-Futures'!K56</f>
        <v>4.484999999999999</v>
      </c>
      <c r="L25" s="18">
        <f>'Cash-Futures'!L240-'Cash-Futures'!L56</f>
        <v>5.38624999999999</v>
      </c>
      <c r="M25" s="18">
        <f>'Cash-Futures'!M240-'Cash-Futures'!M56</f>
        <v>10.034999999999997</v>
      </c>
      <c r="N25" s="26">
        <f t="shared" si="1"/>
        <v>11.942659090909093</v>
      </c>
    </row>
    <row r="26" spans="1:14" ht="15.75">
      <c r="A26" s="4">
        <v>2002</v>
      </c>
      <c r="B26" s="18">
        <f>'Cash-Futures'!B241-'Cash-Futures'!B57</f>
        <v>14.429000000000002</v>
      </c>
      <c r="C26" s="18">
        <f>'Cash-Futures'!C241-'Cash-Futures'!C57</f>
        <v>18.893749999999997</v>
      </c>
      <c r="D26" s="18">
        <f>'Cash-Futures'!D241-'Cash-Futures'!D57</f>
        <v>18.504999999999995</v>
      </c>
      <c r="E26" s="18">
        <f>'Cash-Futures'!E241-'Cash-Futures'!E57</f>
        <v>19.474999999999994</v>
      </c>
      <c r="F26" s="18">
        <f>'Cash-Futures'!F241-'Cash-Futures'!F57</f>
        <v>16.343333333333334</v>
      </c>
      <c r="G26" s="18">
        <f>'Cash-Futures'!G241-'Cash-Futures'!G57</f>
        <v>10.459999999999994</v>
      </c>
      <c r="H26" s="18" t="s">
        <v>12</v>
      </c>
      <c r="I26" s="18">
        <f>'Cash-Futures'!I241-'Cash-Futures'!I57</f>
        <v>6.835000000000008</v>
      </c>
      <c r="J26" s="18">
        <f>'Cash-Futures'!J241-'Cash-Futures'!J57</f>
        <v>-0.7116666666666589</v>
      </c>
      <c r="K26" s="18">
        <f>'Cash-Futures'!K241-'Cash-Futures'!K57</f>
        <v>-0.6333000000000055</v>
      </c>
      <c r="L26" s="18">
        <f>'Cash-Futures'!L241-'Cash-Futures'!L57</f>
        <v>2.948750000000004</v>
      </c>
      <c r="M26" s="18">
        <f>'Cash-Futures'!M241-'Cash-Futures'!M57</f>
        <v>9.406666666666666</v>
      </c>
      <c r="N26" s="26">
        <f t="shared" si="1"/>
        <v>10.541048484848485</v>
      </c>
    </row>
    <row r="27" spans="1:14" ht="15.75">
      <c r="A27" s="4">
        <v>2003</v>
      </c>
      <c r="B27" s="18">
        <f>'Cash-Futures'!B242-'Cash-Futures'!B58</f>
        <v>12.915999999999997</v>
      </c>
      <c r="C27" s="18">
        <f>'Cash-Futures'!C242-'Cash-Futures'!C58</f>
        <v>13.951250000000002</v>
      </c>
      <c r="D27" s="18">
        <f>'Cash-Futures'!D242-'Cash-Futures'!D58</f>
        <v>16.611666666666665</v>
      </c>
      <c r="E27" s="18">
        <f>'Cash-Futures'!E242-'Cash-Futures'!E58</f>
        <v>15.824000000000012</v>
      </c>
      <c r="F27" s="18">
        <f>'Cash-Futures'!F242-'Cash-Futures'!F58</f>
        <v>14.935000000000002</v>
      </c>
      <c r="G27" s="18">
        <f>'Cash-Futures'!G242-'Cash-Futures'!G58</f>
        <v>15.909999999999997</v>
      </c>
      <c r="H27" s="18">
        <f>'Cash-Futures'!H242-'Cash-Futures'!H58</f>
        <v>10.86</v>
      </c>
      <c r="I27" s="18">
        <f>'Cash-Futures'!I242-'Cash-Futures'!I58</f>
        <v>7.659999999999997</v>
      </c>
      <c r="J27" s="18">
        <f>'Cash-Futures'!J242-'Cash-Futures'!J58</f>
        <v>3.292500000000004</v>
      </c>
      <c r="K27" s="18">
        <f>'Cash-Futures'!K242-'Cash-Futures'!K58</f>
        <v>3.536999999999992</v>
      </c>
      <c r="L27" s="18">
        <f>'Cash-Futures'!L242-'Cash-Futures'!L58</f>
        <v>4.497500000000002</v>
      </c>
      <c r="M27" s="18">
        <f>'Cash-Futures'!M242-'Cash-Futures'!M58</f>
        <v>17.588333333333352</v>
      </c>
      <c r="N27" s="26">
        <f t="shared" si="1"/>
        <v>11.465270833333335</v>
      </c>
    </row>
    <row r="28" spans="1:14" ht="15.75">
      <c r="A28" s="4">
        <v>2004</v>
      </c>
      <c r="B28" s="18">
        <f>'Cash-Futures'!B243-'Cash-Futures'!B59</f>
        <v>27.052499999999995</v>
      </c>
      <c r="C28" s="18">
        <f>'Cash-Futures'!C243-'Cash-Futures'!C59</f>
        <v>27.632499999999993</v>
      </c>
      <c r="D28" s="18">
        <f>'Cash-Futures'!D243-'Cash-Futures'!D59</f>
        <v>22.667999999999992</v>
      </c>
      <c r="E28" s="18">
        <f>'Cash-Futures'!E243-'Cash-Futures'!E59</f>
        <v>20.03125</v>
      </c>
      <c r="F28" s="18">
        <f>'Cash-Futures'!F243-'Cash-Futures'!F59</f>
        <v>12.204999999999998</v>
      </c>
      <c r="G28" s="18">
        <f>'Cash-Futures'!G243-'Cash-Futures'!G59</f>
        <v>14.878333333333345</v>
      </c>
      <c r="H28" s="18">
        <f>'Cash-Futures'!H243-'Cash-Futures'!H59</f>
        <v>12.879999999999995</v>
      </c>
      <c r="I28" s="18">
        <f>'Cash-Futures'!I243-'Cash-Futures'!I59</f>
        <v>13.047500000000014</v>
      </c>
      <c r="J28" s="18">
        <f>'Cash-Futures'!J243-'Cash-Futures'!J59</f>
        <v>11.201249999999987</v>
      </c>
      <c r="K28" s="18">
        <f>'Cash-Futures'!K243-'Cash-Futures'!K59</f>
        <v>12.048333333333332</v>
      </c>
      <c r="L28" s="18">
        <f>'Cash-Futures'!L243-'Cash-Futures'!L59</f>
        <v>12.605000000000004</v>
      </c>
      <c r="M28" s="18">
        <f>'Cash-Futures'!M243-'Cash-Futures'!M59</f>
        <v>20.00999999999999</v>
      </c>
      <c r="N28" s="26">
        <f t="shared" si="1"/>
        <v>17.188305555555555</v>
      </c>
    </row>
    <row r="29" spans="1:14" ht="15.75">
      <c r="A29" s="4">
        <v>2005</v>
      </c>
      <c r="B29" s="18">
        <f>'Cash-Futures'!B244-'Cash-Futures'!B60</f>
        <v>22.715249999999997</v>
      </c>
      <c r="C29" s="18">
        <f>'Cash-Futures'!C244-'Cash-Futures'!C60</f>
        <v>29.61230263157894</v>
      </c>
      <c r="D29" s="18">
        <f>'Cash-Futures'!D244-'Cash-Futures'!D60</f>
        <v>26.88745454545453</v>
      </c>
      <c r="E29" s="18">
        <f>'Cash-Futures'!E244-'Cash-Futures'!E60</f>
        <v>25.57214285714285</v>
      </c>
      <c r="F29" s="18">
        <f>'Cash-Futures'!F244-'Cash-Futures'!F60</f>
        <v>28.95702380952379</v>
      </c>
      <c r="G29" s="18">
        <f>'Cash-Futures'!G244-'Cash-Futures'!G60</f>
        <v>19.01363636363635</v>
      </c>
      <c r="H29" s="18" t="s">
        <v>12</v>
      </c>
      <c r="I29" s="18">
        <f>'Cash-Futures'!I244-'Cash-Futures'!I60</f>
        <v>10.55528985507246</v>
      </c>
      <c r="J29" s="18">
        <f>'Cash-Futures'!J244-'Cash-Futures'!J60</f>
        <v>18.8279642857143</v>
      </c>
      <c r="K29" s="18">
        <f>'Cash-Futures'!K244-'Cash-Futures'!K60</f>
        <v>15.100059523809534</v>
      </c>
      <c r="L29" s="18">
        <f>'Cash-Futures'!L244-'Cash-Futures'!L60</f>
        <v>20.369666666666674</v>
      </c>
      <c r="M29" s="18">
        <f>'Cash-Futures'!M244-'Cash-Futures'!M60</f>
        <v>26.982500000000016</v>
      </c>
      <c r="N29" s="26">
        <f t="shared" si="1"/>
        <v>22.23575368532722</v>
      </c>
    </row>
    <row r="30" spans="1:14" ht="15.75">
      <c r="A30" s="4">
        <v>2006</v>
      </c>
      <c r="B30" s="18">
        <f>'Cash-Futures'!B245-'Cash-Futures'!B61</f>
        <v>32.22525</v>
      </c>
      <c r="C30" s="18">
        <f>'Cash-Futures'!C245-'Cash-Futures'!C61</f>
        <v>34.42842105263156</v>
      </c>
      <c r="D30" s="18">
        <f>'Cash-Futures'!D245-'Cash-Futures'!D61</f>
        <v>32.45315217391307</v>
      </c>
      <c r="E30" s="18">
        <f>'Cash-Futures'!E245-'Cash-Futures'!E61</f>
        <v>26.528421052631586</v>
      </c>
      <c r="F30" s="18">
        <f>'Cash-Futures'!F245-'Cash-Futures'!F61</f>
        <v>21.790000000000006</v>
      </c>
      <c r="G30" s="18" t="s">
        <v>12</v>
      </c>
      <c r="H30" s="18" t="s">
        <v>12</v>
      </c>
      <c r="I30" s="18">
        <f>'Cash-Futures'!I245-'Cash-Futures'!I61</f>
        <v>13.873333333333349</v>
      </c>
      <c r="J30" s="18">
        <f>'Cash-Futures'!J245-'Cash-Futures'!J61</f>
        <v>11.22666666666666</v>
      </c>
      <c r="K30" s="18">
        <f>'Cash-Futures'!K245-'Cash-Futures'!K61</f>
        <v>13.12875000000001</v>
      </c>
      <c r="L30" s="18">
        <f>'Cash-Futures'!L245-'Cash-Futures'!L61</f>
        <v>11.174999999999997</v>
      </c>
      <c r="M30" s="18">
        <f>'Cash-Futures'!M245-'Cash-Futures'!M61</f>
        <v>6.8574999999999875</v>
      </c>
      <c r="N30" s="26">
        <f aca="true" t="shared" si="2" ref="N30:N35">AVERAGE(B30:M30)</f>
        <v>20.368649427917624</v>
      </c>
    </row>
    <row r="31" spans="1:14" ht="15.75">
      <c r="A31" s="4">
        <v>2007</v>
      </c>
      <c r="B31" s="18">
        <f>'Cash-Futures'!B246-'Cash-Futures'!B62</f>
        <v>13.14</v>
      </c>
      <c r="C31" s="18">
        <f>'Cash-Futures'!C246-'Cash-Futures'!C62</f>
        <v>8.560000000000002</v>
      </c>
      <c r="D31" s="18">
        <f>'Cash-Futures'!D246-'Cash-Futures'!D62</f>
        <v>10.560000000000002</v>
      </c>
      <c r="E31" s="18">
        <f>'Cash-Futures'!E246-'Cash-Futures'!E62</f>
        <v>6.820000000000007</v>
      </c>
      <c r="F31" s="18">
        <f>'Cash-Futures'!F246-'Cash-Futures'!F62</f>
        <v>6.159999999999997</v>
      </c>
      <c r="G31" s="18">
        <f>'Cash-Futures'!G246-'Cash-Futures'!G62</f>
        <v>7.459999999999994</v>
      </c>
      <c r="H31" s="18" t="s">
        <v>12</v>
      </c>
      <c r="I31" s="18">
        <f>'Cash-Futures'!I246-'Cash-Futures'!I62</f>
        <v>1.6800000000000068</v>
      </c>
      <c r="J31" s="18">
        <f>'Cash-Futures'!J246-'Cash-Futures'!J62</f>
        <v>3.530000000000001</v>
      </c>
      <c r="K31" s="18">
        <f>'Cash-Futures'!K246-'Cash-Futures'!K62</f>
        <v>0.9099999999999966</v>
      </c>
      <c r="L31" s="18">
        <f>'Cash-Futures'!L246-'Cash-Futures'!L62</f>
        <v>2.8299999999999983</v>
      </c>
      <c r="M31" s="18">
        <f>'Cash-Futures'!M246-'Cash-Futures'!M62</f>
        <v>7.86999999999999</v>
      </c>
      <c r="N31" s="26">
        <f t="shared" si="2"/>
        <v>6.319999999999999</v>
      </c>
    </row>
    <row r="32" spans="1:14" ht="15.75">
      <c r="A32" s="4">
        <v>2008</v>
      </c>
      <c r="B32" s="18">
        <f>'Cash-Futures'!B247-'Cash-Futures'!B63</f>
        <v>11.159999999999997</v>
      </c>
      <c r="C32" s="18">
        <f>'Cash-Futures'!C247-'Cash-Futures'!C63</f>
        <v>12.439999999999998</v>
      </c>
      <c r="D32" s="18">
        <f>'Cash-Futures'!D247-'Cash-Futures'!D63</f>
        <v>15.200000000000003</v>
      </c>
      <c r="E32" s="18">
        <f>'Cash-Futures'!E247-'Cash-Futures'!E63</f>
        <v>6.430000000000007</v>
      </c>
      <c r="F32" s="18">
        <f>'Cash-Futures'!F247-'Cash-Futures'!F63</f>
        <v>0.6599999999999966</v>
      </c>
      <c r="G32" s="18">
        <f>'Cash-Futures'!G247-'Cash-Futures'!G63</f>
        <v>-0.12999999999999545</v>
      </c>
      <c r="H32" s="18">
        <f>'Cash-Futures'!H247-'Cash-Futures'!H63</f>
        <v>-3.969999999999999</v>
      </c>
      <c r="I32" s="18">
        <f>'Cash-Futures'!I247-'Cash-Futures'!I63</f>
        <v>-6.780000000000001</v>
      </c>
      <c r="J32" s="18">
        <f>'Cash-Futures'!J247-'Cash-Futures'!J63</f>
        <v>-5.039999999999992</v>
      </c>
      <c r="K32" s="18">
        <f>'Cash-Futures'!K247-'Cash-Futures'!K63</f>
        <v>-4.209999999999994</v>
      </c>
      <c r="L32" s="18">
        <f>'Cash-Futures'!L247-'Cash-Futures'!L63</f>
        <v>-1.3000000000000114</v>
      </c>
      <c r="M32" s="18">
        <f>'Cash-Futures'!M247-'Cash-Futures'!M63</f>
        <v>-2.3799999999999955</v>
      </c>
      <c r="N32" s="26">
        <f t="shared" si="2"/>
        <v>1.840000000000001</v>
      </c>
    </row>
    <row r="33" spans="1:14" ht="15.75">
      <c r="A33" s="4">
        <v>2009</v>
      </c>
      <c r="B33" s="18">
        <f>'Cash-Futures'!B248-'Cash-Futures'!B64</f>
        <v>5.799999999999997</v>
      </c>
      <c r="C33" s="18">
        <f>'Cash-Futures'!C248-'Cash-Futures'!C64</f>
        <v>8.379999999999995</v>
      </c>
      <c r="D33" s="18">
        <f>'Cash-Futures'!D248-'Cash-Futures'!D64</f>
        <v>10.009999999999991</v>
      </c>
      <c r="E33" s="18">
        <f>'Cash-Futures'!E248-'Cash-Futures'!E64</f>
        <v>8.030000000000001</v>
      </c>
      <c r="F33" s="18">
        <f>'Cash-Futures'!F248-'Cash-Futures'!F64</f>
        <v>7.579999999999998</v>
      </c>
      <c r="G33" s="18">
        <f>'Cash-Futures'!G248-'Cash-Futures'!G64</f>
        <v>6.6299999999999955</v>
      </c>
      <c r="H33" s="18">
        <f>'Cash-Futures'!H248-'Cash-Futures'!H64</f>
        <v>3.9599999999999937</v>
      </c>
      <c r="I33" s="18">
        <f>'Cash-Futures'!I248-'Cash-Futures'!I64</f>
        <v>-0.8199999999999932</v>
      </c>
      <c r="J33" s="18">
        <f>'Cash-Futures'!J248-'Cash-Futures'!J64</f>
        <v>2.1099999999999994</v>
      </c>
      <c r="K33" s="18">
        <f>'Cash-Futures'!K248-'Cash-Futures'!K64</f>
        <v>3.4099999999999966</v>
      </c>
      <c r="L33" s="18">
        <f>'Cash-Futures'!L248-'Cash-Futures'!L64</f>
        <v>5.053750076293937</v>
      </c>
      <c r="M33" s="18">
        <f>'Cash-Futures'!M248-'Cash-Futures'!M64</f>
        <v>8.593409437699748</v>
      </c>
      <c r="N33" s="26">
        <f t="shared" si="2"/>
        <v>5.728096626166138</v>
      </c>
    </row>
    <row r="34" spans="1:14" ht="15.75">
      <c r="A34" s="4">
        <v>2010</v>
      </c>
      <c r="B34" s="18">
        <f>'Cash-Futures'!B249-'Cash-Futures'!B65</f>
        <v>13.07578834935238</v>
      </c>
      <c r="C34" s="18">
        <f>'Cash-Futures'!C249-'Cash-Futures'!C65</f>
        <v>13.922368902909128</v>
      </c>
      <c r="D34" s="18">
        <f>'Cash-Futures'!D249-'Cash-Futures'!D65</f>
        <v>15.55347845989725</v>
      </c>
      <c r="E34" s="18">
        <f>'Cash-Futures'!E249-'Cash-Futures'!E65</f>
        <v>14.017499583851205</v>
      </c>
      <c r="F34" s="18">
        <f>'Cash-Futures'!F249-'Cash-Futures'!F65</f>
        <v>14.165249481201172</v>
      </c>
      <c r="G34" s="18">
        <f>'Cash-Futures'!G249-'Cash-Futures'!G65</f>
        <v>12.839318112460049</v>
      </c>
      <c r="H34" s="18">
        <f>'Cash-Futures'!H249-'Cash-Futures'!H65</f>
        <v>2.7452378772553914</v>
      </c>
      <c r="I34" s="18">
        <f>'Cash-Futures'!I249-'Cash-Futures'!I65</f>
        <v>15.46704587069425</v>
      </c>
      <c r="J34" s="18">
        <f>'Cash-Futures'!J249-'Cash-Futures'!J65</f>
        <v>11.649285496303023</v>
      </c>
      <c r="K34" s="18">
        <f>'Cash-Futures'!K249-'Cash-Futures'!K65</f>
        <v>12.094523664202</v>
      </c>
      <c r="L34" s="18">
        <f>'Cash-Futures'!L249-'Cash-Futures'!L65</f>
        <v>11.436428062802278</v>
      </c>
      <c r="M34" s="18">
        <f>'Cash-Futures'!M249-'Cash-Futures'!M65</f>
        <v>11.244772616299727</v>
      </c>
      <c r="N34" s="26">
        <f t="shared" si="2"/>
        <v>12.350916373102322</v>
      </c>
    </row>
    <row r="35" spans="1:14" ht="15.75">
      <c r="A35" s="4">
        <v>2011</v>
      </c>
      <c r="B35" s="18">
        <f>'Cash-Futures'!B250-'Cash-Futures'!B66</f>
        <v>21.26874992370604</v>
      </c>
      <c r="C35" s="18">
        <f>'Cash-Futures'!C250-'Cash-Futures'!C66</f>
        <v>20.1681582159745</v>
      </c>
      <c r="D35" s="18">
        <f>'Cash-Futures'!D250-'Cash-Futures'!D66</f>
        <v>23.924348157799756</v>
      </c>
      <c r="E35" s="18">
        <f>'Cash-Futures'!E250-'Cash-Futures'!E66</f>
        <v>17.053749237060543</v>
      </c>
      <c r="F35" s="18">
        <f>'Cash-Futures'!F250-'Cash-Futures'!F66</f>
        <v>16.551429951985668</v>
      </c>
      <c r="G35" s="18">
        <f>'Cash-Futures'!G250-'Cash-Futures'!G66</f>
        <v>4.303408882834702</v>
      </c>
      <c r="H35" s="18">
        <f>'Cash-Futures'!H250-'Cash-Futures'!H66</f>
        <v>-15.757499694824219</v>
      </c>
      <c r="I35" s="18">
        <f>'Cash-Futures'!I250-'Cash-Futures'!I66</f>
        <v>9.14130368440047</v>
      </c>
      <c r="J35" s="18">
        <f>'Cash-Futures'!J250-'Cash-Futures'!J66</f>
        <v>7.363094802129837</v>
      </c>
      <c r="K35" s="18">
        <f>'Cash-Futures'!K250-'Cash-Futures'!K66</f>
        <v>10.709523518880218</v>
      </c>
      <c r="L35" s="18">
        <f>'Cash-Futures'!L250-'Cash-Futures'!L66</f>
        <v>12.32142915271578</v>
      </c>
      <c r="M35" s="18">
        <f>'Cash-Futures'!M250-'Cash-Futures'!M66</f>
        <v>11.176903599330359</v>
      </c>
      <c r="N35" s="26">
        <f t="shared" si="2"/>
        <v>11.518716619332805</v>
      </c>
    </row>
    <row r="36" spans="1:14" ht="15.75">
      <c r="A36" s="16"/>
      <c r="B36" s="1"/>
      <c r="C36" s="1"/>
      <c r="D36" s="1"/>
      <c r="E36" s="1"/>
      <c r="F36" s="1"/>
      <c r="G36" s="18"/>
      <c r="H36" s="18"/>
      <c r="I36" s="1"/>
      <c r="J36" s="1"/>
      <c r="K36" s="1"/>
      <c r="L36" s="1"/>
      <c r="M36" s="1"/>
      <c r="N36" s="19"/>
    </row>
    <row r="37" spans="1:14" ht="15.75">
      <c r="A37" s="15" t="s">
        <v>40</v>
      </c>
      <c r="B37" s="1">
        <f>AVERAGE(B7:B35)</f>
        <v>8.325138728329076</v>
      </c>
      <c r="C37" s="1">
        <f aca="true" t="shared" si="3" ref="C37:M37">AVERAGE(C7:C35)</f>
        <v>10.515882514081285</v>
      </c>
      <c r="D37" s="1">
        <f t="shared" si="3"/>
        <v>11.730827036610423</v>
      </c>
      <c r="E37" s="1">
        <f t="shared" si="3"/>
        <v>10.42863639958031</v>
      </c>
      <c r="F37" s="1">
        <f t="shared" si="3"/>
        <v>8.832495514116456</v>
      </c>
      <c r="G37" s="1">
        <f t="shared" si="3"/>
        <v>7.2106378676905765</v>
      </c>
      <c r="H37" s="1">
        <f t="shared" si="3"/>
        <v>2.1704552727681383</v>
      </c>
      <c r="I37" s="1">
        <f t="shared" si="3"/>
        <v>3.8994237582248688</v>
      </c>
      <c r="J37" s="1">
        <f t="shared" si="3"/>
        <v>4.081661966440628</v>
      </c>
      <c r="K37" s="1">
        <f t="shared" si="3"/>
        <v>2.7453401434588938</v>
      </c>
      <c r="L37" s="1">
        <f t="shared" si="3"/>
        <v>3.472406906009245</v>
      </c>
      <c r="M37" s="1">
        <f t="shared" si="3"/>
        <v>5.45911550767565</v>
      </c>
      <c r="N37" s="2"/>
    </row>
    <row r="38" spans="1:14" ht="15.75">
      <c r="A38" s="15" t="s">
        <v>37</v>
      </c>
      <c r="B38" s="1">
        <f>STDEV(B7:B35)</f>
        <v>10.214205344781293</v>
      </c>
      <c r="C38" s="1">
        <f aca="true" t="shared" si="4" ref="C38:M38">STDEV(C7:C35)</f>
        <v>10.392212950516537</v>
      </c>
      <c r="D38" s="1">
        <f t="shared" si="4"/>
        <v>9.21186783927164</v>
      </c>
      <c r="E38" s="1">
        <f t="shared" si="4"/>
        <v>7.472779090913739</v>
      </c>
      <c r="F38" s="1">
        <f t="shared" si="4"/>
        <v>7.1956572498534275</v>
      </c>
      <c r="G38" s="1">
        <f t="shared" si="4"/>
        <v>6.284231061223617</v>
      </c>
      <c r="H38" s="1">
        <f t="shared" si="4"/>
        <v>7.187264601700364</v>
      </c>
      <c r="I38" s="1">
        <f t="shared" si="4"/>
        <v>7.3302979225844</v>
      </c>
      <c r="J38" s="1">
        <f t="shared" si="4"/>
        <v>6.1049655735121995</v>
      </c>
      <c r="K38" s="1">
        <f t="shared" si="4"/>
        <v>6.523125828762559</v>
      </c>
      <c r="L38" s="1">
        <f t="shared" si="4"/>
        <v>7.067224028723406</v>
      </c>
      <c r="M38" s="1">
        <f t="shared" si="4"/>
        <v>8.655418445309598</v>
      </c>
      <c r="N38" s="2"/>
    </row>
    <row r="39" spans="1:14" ht="15.75">
      <c r="A39" s="15" t="s">
        <v>41</v>
      </c>
      <c r="B39" s="1">
        <f>AVERAGE(B24:B35)</f>
        <v>16.981433744977085</v>
      </c>
      <c r="C39" s="1">
        <f aca="true" t="shared" si="5" ref="C39:M39">AVERAGE(C24:C35)</f>
        <v>18.733645900257844</v>
      </c>
      <c r="D39" s="1">
        <f t="shared" si="5"/>
        <v>19.014897222533158</v>
      </c>
      <c r="E39" s="1">
        <f t="shared" si="5"/>
        <v>15.904442727557184</v>
      </c>
      <c r="F39" s="1">
        <f t="shared" si="5"/>
        <v>13.695759992448108</v>
      </c>
      <c r="G39" s="1">
        <f t="shared" si="5"/>
        <v>10.43417697202404</v>
      </c>
      <c r="H39" s="1">
        <f t="shared" si="5"/>
        <v>1.7862896970718605</v>
      </c>
      <c r="I39" s="1">
        <f t="shared" si="5"/>
        <v>8.043761617513935</v>
      </c>
      <c r="J39" s="1">
        <f t="shared" si="5"/>
        <v>6.769368993123373</v>
      </c>
      <c r="K39" s="1">
        <f t="shared" si="5"/>
        <v>6.778949170018756</v>
      </c>
      <c r="L39" s="1">
        <f t="shared" si="5"/>
        <v>7.961481163206554</v>
      </c>
      <c r="M39" s="1">
        <f t="shared" si="5"/>
        <v>11.402646026666375</v>
      </c>
      <c r="N39" s="2"/>
    </row>
    <row r="40" spans="1:14" ht="15.75">
      <c r="A40" s="15" t="s">
        <v>42</v>
      </c>
      <c r="B40" s="1">
        <f aca="true" t="shared" si="6" ref="B40:L40">STDEV(B24:B35)</f>
        <v>7.419409159313926</v>
      </c>
      <c r="C40" s="1">
        <f t="shared" si="6"/>
        <v>8.216094670162517</v>
      </c>
      <c r="D40" s="1">
        <f t="shared" si="6"/>
        <v>6.544946782352184</v>
      </c>
      <c r="E40" s="1">
        <f t="shared" si="6"/>
        <v>6.591516027239321</v>
      </c>
      <c r="F40" s="1">
        <f t="shared" si="6"/>
        <v>7.290621139485459</v>
      </c>
      <c r="G40" s="1">
        <f t="shared" si="6"/>
        <v>5.653816961097992</v>
      </c>
      <c r="H40" s="1">
        <f t="shared" si="6"/>
        <v>10.506822948388466</v>
      </c>
      <c r="I40" s="1">
        <f t="shared" si="6"/>
        <v>6.8243087496219825</v>
      </c>
      <c r="J40" s="1">
        <f t="shared" si="6"/>
        <v>6.497386846394978</v>
      </c>
      <c r="K40" s="1">
        <f t="shared" si="6"/>
        <v>6.282774458825835</v>
      </c>
      <c r="L40" s="1">
        <f t="shared" si="6"/>
        <v>5.887742994604705</v>
      </c>
      <c r="M40" s="1">
        <f>STDEV(M24:M35)</f>
        <v>7.359769820664996</v>
      </c>
      <c r="N40" s="2"/>
    </row>
    <row r="41" spans="1:14" ht="15.75">
      <c r="A41" s="15" t="s">
        <v>43</v>
      </c>
      <c r="B41" s="1">
        <f>B39+2*B40</f>
        <v>31.82025206360494</v>
      </c>
      <c r="C41" s="1">
        <f aca="true" t="shared" si="7" ref="C41:M41">C39+2*C40</f>
        <v>35.16583524058288</v>
      </c>
      <c r="D41" s="1">
        <f t="shared" si="7"/>
        <v>32.104790787237526</v>
      </c>
      <c r="E41" s="1">
        <f t="shared" si="7"/>
        <v>29.087474782035827</v>
      </c>
      <c r="F41" s="1">
        <f t="shared" si="7"/>
        <v>28.27700227141903</v>
      </c>
      <c r="G41" s="1">
        <f t="shared" si="7"/>
        <v>21.741810894220023</v>
      </c>
      <c r="H41" s="1">
        <f t="shared" si="7"/>
        <v>22.799935593848794</v>
      </c>
      <c r="I41" s="1">
        <f t="shared" si="7"/>
        <v>21.6923791167579</v>
      </c>
      <c r="J41" s="1">
        <f t="shared" si="7"/>
        <v>19.764142685913328</v>
      </c>
      <c r="K41" s="1">
        <f t="shared" si="7"/>
        <v>19.344498087670427</v>
      </c>
      <c r="L41" s="1">
        <f t="shared" si="7"/>
        <v>19.736967152415964</v>
      </c>
      <c r="M41" s="1">
        <f t="shared" si="7"/>
        <v>26.12218566799637</v>
      </c>
      <c r="N41" s="2"/>
    </row>
    <row r="42" spans="1:14" ht="15.75">
      <c r="A42" s="15" t="s">
        <v>44</v>
      </c>
      <c r="B42" s="1">
        <f>B39-2*B40</f>
        <v>2.1426154263492325</v>
      </c>
      <c r="C42" s="1">
        <f aca="true" t="shared" si="8" ref="C42:M42">C39-2*C40</f>
        <v>2.3014565599328094</v>
      </c>
      <c r="D42" s="1">
        <f t="shared" si="8"/>
        <v>5.925003657828789</v>
      </c>
      <c r="E42" s="1">
        <f t="shared" si="8"/>
        <v>2.721410673078541</v>
      </c>
      <c r="F42" s="1">
        <f t="shared" si="8"/>
        <v>-0.8854822865228105</v>
      </c>
      <c r="G42" s="1">
        <f t="shared" si="8"/>
        <v>-0.8734569501719438</v>
      </c>
      <c r="H42" s="1">
        <f t="shared" si="8"/>
        <v>-19.22735619970507</v>
      </c>
      <c r="I42" s="1">
        <f t="shared" si="8"/>
        <v>-5.60485588173003</v>
      </c>
      <c r="J42" s="1">
        <f t="shared" si="8"/>
        <v>-6.225404699666583</v>
      </c>
      <c r="K42" s="1">
        <f t="shared" si="8"/>
        <v>-5.786599747632914</v>
      </c>
      <c r="L42" s="1">
        <f t="shared" si="8"/>
        <v>-3.814004826002855</v>
      </c>
      <c r="M42" s="1">
        <f t="shared" si="8"/>
        <v>-3.316893614663618</v>
      </c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.75">
      <c r="A46" s="2" t="s">
        <v>32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6.5" thickBot="1">
      <c r="A47" s="5"/>
      <c r="B47" s="6" t="s">
        <v>0</v>
      </c>
      <c r="C47" s="6" t="s">
        <v>1</v>
      </c>
      <c r="D47" s="6" t="s">
        <v>2</v>
      </c>
      <c r="E47" s="6" t="s">
        <v>3</v>
      </c>
      <c r="F47" s="6" t="s">
        <v>4</v>
      </c>
      <c r="G47" s="6" t="s">
        <v>5</v>
      </c>
      <c r="H47" s="6" t="s">
        <v>6</v>
      </c>
      <c r="I47" s="6" t="s">
        <v>7</v>
      </c>
      <c r="J47" s="6" t="s">
        <v>8</v>
      </c>
      <c r="K47" s="6" t="s">
        <v>9</v>
      </c>
      <c r="L47" s="6" t="s">
        <v>10</v>
      </c>
      <c r="M47" s="6" t="s">
        <v>11</v>
      </c>
      <c r="N47" s="17" t="s">
        <v>13</v>
      </c>
    </row>
    <row r="48" spans="1:14" ht="16.5" thickTop="1">
      <c r="A48" s="7">
        <v>1983</v>
      </c>
      <c r="B48" s="18">
        <f>'Cash-Futures'!B260-'Cash-Futures'!B38</f>
        <v>-8.39</v>
      </c>
      <c r="C48" s="18">
        <f>'Cash-Futures'!C260-'Cash-Futures'!C38</f>
        <v>-7.240000000000002</v>
      </c>
      <c r="D48" s="18">
        <f>'Cash-Futures'!D260-'Cash-Futures'!D38</f>
        <v>-4.590000000000003</v>
      </c>
      <c r="E48" s="18">
        <f>'Cash-Futures'!E260-'Cash-Futures'!E38</f>
        <v>-3.8599999999999994</v>
      </c>
      <c r="F48" s="18">
        <f>'Cash-Futures'!F260-'Cash-Futures'!F38</f>
        <v>-2.219999999999999</v>
      </c>
      <c r="G48" s="18">
        <f>'Cash-Futures'!G260-'Cash-Futures'!G38</f>
        <v>-2.1399999999999935</v>
      </c>
      <c r="H48" s="18">
        <f>'Cash-Futures'!H260-'Cash-Futures'!H38</f>
        <v>-4.799999999999997</v>
      </c>
      <c r="I48" s="18">
        <f>'Cash-Futures'!I260-'Cash-Futures'!I38</f>
        <v>-6.810000000000002</v>
      </c>
      <c r="J48" s="18">
        <f>'Cash-Futures'!J260-'Cash-Futures'!J38</f>
        <v>-6.289999999999999</v>
      </c>
      <c r="K48" s="18">
        <f>'Cash-Futures'!K260-'Cash-Futures'!K38</f>
        <v>-7.770000000000003</v>
      </c>
      <c r="L48" s="18">
        <f>'Cash-Futures'!L260-'Cash-Futures'!L38</f>
        <v>-9.089999999999996</v>
      </c>
      <c r="M48" s="18">
        <f>'Cash-Futures'!M260-'Cash-Futures'!M38</f>
        <v>-9.729999999999997</v>
      </c>
      <c r="N48" s="25">
        <f>AVERAGE(B48:M48)</f>
        <v>-6.0775</v>
      </c>
    </row>
    <row r="49" spans="1:14" ht="15.75">
      <c r="A49" s="4">
        <v>1984</v>
      </c>
      <c r="B49" s="18">
        <f>'Cash-Futures'!B261-'Cash-Futures'!B39</f>
        <v>-9.920000000000002</v>
      </c>
      <c r="C49" s="18">
        <f>'Cash-Futures'!C261-'Cash-Futures'!C39</f>
        <v>-8.409999999999997</v>
      </c>
      <c r="D49" s="18">
        <f>'Cash-Futures'!D261-'Cash-Futures'!D39</f>
        <v>-8.14</v>
      </c>
      <c r="E49" s="18">
        <f>'Cash-Futures'!E261-'Cash-Futures'!E39</f>
        <v>-7.1200000000000045</v>
      </c>
      <c r="F49" s="18">
        <f>'Cash-Futures'!F261-'Cash-Futures'!F39</f>
        <v>-4.780000000000001</v>
      </c>
      <c r="G49" s="18">
        <f>'Cash-Futures'!G261-'Cash-Futures'!G39</f>
        <v>-5.989999999999995</v>
      </c>
      <c r="H49" s="18">
        <f>'Cash-Futures'!H261-'Cash-Futures'!H39</f>
        <v>-7.3600000000000065</v>
      </c>
      <c r="I49" s="18">
        <f>'Cash-Futures'!I261-'Cash-Futures'!I39</f>
        <v>-5.030000000000008</v>
      </c>
      <c r="J49" s="18">
        <f>'Cash-Futures'!J261-'Cash-Futures'!J39</f>
        <v>-7.1100000000000065</v>
      </c>
      <c r="K49" s="18">
        <f>'Cash-Futures'!K261-'Cash-Futures'!K39</f>
        <v>-9.579999999999998</v>
      </c>
      <c r="L49" s="18">
        <f>'Cash-Futures'!L261-'Cash-Futures'!L39</f>
        <v>-11.850000000000001</v>
      </c>
      <c r="M49" s="18">
        <f>'Cash-Futures'!M261-'Cash-Futures'!M39</f>
        <v>-11.180000000000007</v>
      </c>
      <c r="N49" s="26">
        <f aca="true" t="shared" si="9" ref="N49:N64">AVERAGE(B49:M49)</f>
        <v>-8.039166666666668</v>
      </c>
    </row>
    <row r="50" spans="1:14" ht="15.75">
      <c r="A50" s="4">
        <v>1985</v>
      </c>
      <c r="B50" s="18">
        <f>'Cash-Futures'!B262-'Cash-Futures'!B40</f>
        <v>-10.18</v>
      </c>
      <c r="C50" s="18">
        <f>'Cash-Futures'!C262-'Cash-Futures'!C40</f>
        <v>-8.89</v>
      </c>
      <c r="D50" s="18">
        <f>'Cash-Futures'!D262-'Cash-Futures'!D40</f>
        <v>-5.300000000000004</v>
      </c>
      <c r="E50" s="18">
        <f>'Cash-Futures'!E262-'Cash-Futures'!E40</f>
        <v>-2.6599999999999966</v>
      </c>
      <c r="F50" s="18">
        <f>'Cash-Futures'!F262-'Cash-Futures'!F40</f>
        <v>-3.3700000000000045</v>
      </c>
      <c r="G50" s="18">
        <f>'Cash-Futures'!G262-'Cash-Futures'!G40</f>
        <v>-6.259999999999991</v>
      </c>
      <c r="H50" s="18">
        <f>'Cash-Futures'!H262-'Cash-Futures'!H40</f>
        <v>-6.280000000000001</v>
      </c>
      <c r="I50" s="18">
        <f>'Cash-Futures'!I262-'Cash-Futures'!I40</f>
        <v>-6.810000000000002</v>
      </c>
      <c r="J50" s="18">
        <f>'Cash-Futures'!J262-'Cash-Futures'!J40</f>
        <v>-5.759999999999998</v>
      </c>
      <c r="K50" s="18">
        <f>'Cash-Futures'!K262-'Cash-Futures'!K40</f>
        <v>-8.730000000000004</v>
      </c>
      <c r="L50" s="18">
        <f>'Cash-Futures'!L262-'Cash-Futures'!L40</f>
        <v>-8.720000000000006</v>
      </c>
      <c r="M50" s="18">
        <f>'Cash-Futures'!M262-'Cash-Futures'!M40</f>
        <v>-10.709999999999994</v>
      </c>
      <c r="N50" s="26">
        <f t="shared" si="9"/>
        <v>-6.9725</v>
      </c>
    </row>
    <row r="51" spans="1:14" ht="15.75">
      <c r="A51" s="4">
        <v>1986</v>
      </c>
      <c r="B51" s="18">
        <f>'Cash-Futures'!B263-'Cash-Futures'!B41</f>
        <v>-9.149999999999999</v>
      </c>
      <c r="C51" s="18">
        <f>'Cash-Futures'!C263-'Cash-Futures'!C41</f>
        <v>-6.650000000000006</v>
      </c>
      <c r="D51" s="18">
        <f>'Cash-Futures'!D263-'Cash-Futures'!D41</f>
        <v>-2.739999999999995</v>
      </c>
      <c r="E51" s="18">
        <f>'Cash-Futures'!E263-'Cash-Futures'!E41</f>
        <v>-0.46999999999999886</v>
      </c>
      <c r="F51" s="18">
        <f>'Cash-Futures'!F263-'Cash-Futures'!F41</f>
        <v>1.0599999999999952</v>
      </c>
      <c r="G51" s="18">
        <f>'Cash-Futures'!G263-'Cash-Futures'!G41</f>
        <v>-0.3999999999999986</v>
      </c>
      <c r="H51" s="18">
        <f>'Cash-Futures'!H263-'Cash-Futures'!H41</f>
        <v>-8.649999999999999</v>
      </c>
      <c r="I51" s="18">
        <f>'Cash-Futures'!I263-'Cash-Futures'!I41</f>
        <v>-6.6200000000000045</v>
      </c>
      <c r="J51" s="18">
        <f>'Cash-Futures'!J263-'Cash-Futures'!J41</f>
        <v>-3.6899999999999977</v>
      </c>
      <c r="K51" s="18">
        <f>'Cash-Futures'!K263-'Cash-Futures'!K41</f>
        <v>-3</v>
      </c>
      <c r="L51" s="18">
        <f>'Cash-Futures'!L263-'Cash-Futures'!L41</f>
        <v>-3.479999999999997</v>
      </c>
      <c r="M51" s="18">
        <f>'Cash-Futures'!M263-'Cash-Futures'!M41</f>
        <v>-0.9299999999999997</v>
      </c>
      <c r="N51" s="26">
        <f t="shared" si="9"/>
        <v>-3.7266666666666666</v>
      </c>
    </row>
    <row r="52" spans="1:14" ht="15.75">
      <c r="A52" s="4">
        <v>1987</v>
      </c>
      <c r="B52" s="18">
        <f>'Cash-Futures'!B264-'Cash-Futures'!B42</f>
        <v>-0.38999999999999346</v>
      </c>
      <c r="C52" s="18">
        <f>'Cash-Futures'!C264-'Cash-Futures'!C42</f>
        <v>-0.9099999999999966</v>
      </c>
      <c r="D52" s="18">
        <f>'Cash-Futures'!D264-'Cash-Futures'!D42</f>
        <v>0.769999999999996</v>
      </c>
      <c r="E52" s="18">
        <f>'Cash-Futures'!E264-'Cash-Futures'!E42</f>
        <v>-0.23000000000000398</v>
      </c>
      <c r="F52" s="18">
        <f>'Cash-Futures'!F264-'Cash-Futures'!F42</f>
        <v>0.5600000000000023</v>
      </c>
      <c r="G52" s="18">
        <f>'Cash-Futures'!G264-'Cash-Futures'!G42</f>
        <v>1.1199999999999903</v>
      </c>
      <c r="H52" s="18">
        <f>'Cash-Futures'!H264-'Cash-Futures'!H42</f>
        <v>-0.6599999999999966</v>
      </c>
      <c r="I52" s="18">
        <f>'Cash-Futures'!I264-'Cash-Futures'!I42</f>
        <v>-2.3200000000000074</v>
      </c>
      <c r="J52" s="18">
        <f>'Cash-Futures'!J264-'Cash-Futures'!J42</f>
        <v>-2.5</v>
      </c>
      <c r="K52" s="18">
        <f>'Cash-Futures'!K264-'Cash-Futures'!K42</f>
        <v>-5.529999999999987</v>
      </c>
      <c r="L52" s="18">
        <f>'Cash-Futures'!L264-'Cash-Futures'!L42</f>
        <v>4</v>
      </c>
      <c r="M52" s="18">
        <f>'Cash-Futures'!M264-'Cash-Futures'!M42</f>
        <v>3.7900000000000063</v>
      </c>
      <c r="N52" s="26">
        <f t="shared" si="9"/>
        <v>-0.19166666666666585</v>
      </c>
    </row>
    <row r="53" spans="1:14" ht="15.75">
      <c r="A53" s="4">
        <v>1988</v>
      </c>
      <c r="B53" s="18">
        <f>'Cash-Futures'!B265-'Cash-Futures'!B43</f>
        <v>2.1000000000000085</v>
      </c>
      <c r="C53" s="18">
        <f>'Cash-Futures'!C265-'Cash-Futures'!C43</f>
        <v>1.8100000000000023</v>
      </c>
      <c r="D53" s="18">
        <f>'Cash-Futures'!D265-'Cash-Futures'!D43</f>
        <v>1.7600000000000051</v>
      </c>
      <c r="E53" s="18">
        <f>'Cash-Futures'!E265-'Cash-Futures'!E43</f>
        <v>2.3200000000000074</v>
      </c>
      <c r="F53" s="18">
        <f>'Cash-Futures'!F265-'Cash-Futures'!F43</f>
        <v>1.519999999999996</v>
      </c>
      <c r="G53" s="18">
        <f>'Cash-Futures'!G265-'Cash-Futures'!G43</f>
        <v>7.3700000000000045</v>
      </c>
      <c r="H53" s="18">
        <f>'Cash-Futures'!H265-'Cash-Futures'!H43</f>
        <v>-3.75</v>
      </c>
      <c r="I53" s="18">
        <f>'Cash-Futures'!I265-'Cash-Futures'!I43</f>
        <v>-1.8599999999999994</v>
      </c>
      <c r="J53" s="18">
        <f>'Cash-Futures'!J265-'Cash-Futures'!J43</f>
        <v>0.5799999999999983</v>
      </c>
      <c r="K53" s="18">
        <f>'Cash-Futures'!K265-'Cash-Futures'!K43</f>
        <v>2.0900000000000034</v>
      </c>
      <c r="L53" s="18">
        <f>'Cash-Futures'!L265-'Cash-Futures'!L43</f>
        <v>0.10999999999999943</v>
      </c>
      <c r="M53" s="18">
        <f>'Cash-Futures'!M265-'Cash-Futures'!M43</f>
        <v>-2.3900000000000006</v>
      </c>
      <c r="N53" s="26">
        <f t="shared" si="9"/>
        <v>0.9716666666666688</v>
      </c>
    </row>
    <row r="54" spans="1:14" ht="15.75">
      <c r="A54" s="4">
        <v>1989</v>
      </c>
      <c r="B54" s="18">
        <f>'Cash-Futures'!B266-'Cash-Futures'!B44</f>
        <v>-0.1700000000000017</v>
      </c>
      <c r="C54" s="18">
        <f>'Cash-Futures'!C266-'Cash-Futures'!C44</f>
        <v>-0.9399999999999977</v>
      </c>
      <c r="D54" s="18">
        <f>'Cash-Futures'!D266-'Cash-Futures'!D44</f>
        <v>0.8100000000000023</v>
      </c>
      <c r="E54" s="18">
        <f>'Cash-Futures'!E266-'Cash-Futures'!E44</f>
        <v>2.8999999999999915</v>
      </c>
      <c r="F54" s="18">
        <f>'Cash-Futures'!F266-'Cash-Futures'!F44</f>
        <v>2.3999999999999915</v>
      </c>
      <c r="G54" s="18">
        <f>'Cash-Futures'!G266-'Cash-Futures'!G44</f>
        <v>3.75</v>
      </c>
      <c r="H54" s="18">
        <f>'Cash-Futures'!H266-'Cash-Futures'!H44</f>
        <v>3.9099999999999966</v>
      </c>
      <c r="I54" s="18">
        <f>'Cash-Futures'!I266-'Cash-Futures'!I44</f>
        <v>-1.0300000000000011</v>
      </c>
      <c r="J54" s="18">
        <f>'Cash-Futures'!J266-'Cash-Futures'!J44</f>
        <v>-2.980000000000004</v>
      </c>
      <c r="K54" s="18">
        <f>'Cash-Futures'!K266-'Cash-Futures'!K44</f>
        <v>-1.6599999999999966</v>
      </c>
      <c r="L54" s="18">
        <f>'Cash-Futures'!L266-'Cash-Futures'!L44</f>
        <v>-0.3200000000000074</v>
      </c>
      <c r="M54" s="18">
        <f>'Cash-Futures'!M266-'Cash-Futures'!M44</f>
        <v>-1.4200000000000017</v>
      </c>
      <c r="N54" s="26">
        <f t="shared" si="9"/>
        <v>0.4374999999999976</v>
      </c>
    </row>
    <row r="55" spans="1:14" ht="15.75">
      <c r="A55" s="4">
        <v>1990</v>
      </c>
      <c r="B55" s="18">
        <f>'Cash-Futures'!B267-'Cash-Futures'!B45</f>
        <v>0.0799999999999983</v>
      </c>
      <c r="C55" s="18">
        <f>'Cash-Futures'!C267-'Cash-Futures'!C45</f>
        <v>2.660000000000011</v>
      </c>
      <c r="D55" s="18">
        <f>'Cash-Futures'!D267-'Cash-Futures'!D45</f>
        <v>2.9099999999999966</v>
      </c>
      <c r="E55" s="18">
        <f>'Cash-Futures'!E267-'Cash-Futures'!E45</f>
        <v>4.3999999999999915</v>
      </c>
      <c r="F55" s="18">
        <f>'Cash-Futures'!F267-'Cash-Futures'!F45</f>
        <v>3.660000000000011</v>
      </c>
      <c r="G55" s="18">
        <f>'Cash-Futures'!G267-'Cash-Futures'!G45</f>
        <v>5.099999999999994</v>
      </c>
      <c r="H55" s="18">
        <f>'Cash-Futures'!H267-'Cash-Futures'!H45</f>
        <v>3.719999999999999</v>
      </c>
      <c r="I55" s="18">
        <f>'Cash-Futures'!I267-'Cash-Futures'!I45</f>
        <v>-2.1000000000000085</v>
      </c>
      <c r="J55" s="18">
        <f>'Cash-Futures'!J267-'Cash-Futures'!J45</f>
        <v>-2.730000000000004</v>
      </c>
      <c r="K55" s="18">
        <f>'Cash-Futures'!K267-'Cash-Futures'!K45</f>
        <v>0.38999999999998636</v>
      </c>
      <c r="L55" s="18">
        <f>'Cash-Futures'!L267-'Cash-Futures'!L45</f>
        <v>2.6700000000000017</v>
      </c>
      <c r="M55" s="18">
        <f>'Cash-Futures'!M267-'Cash-Futures'!M45</f>
        <v>2.5</v>
      </c>
      <c r="N55" s="26">
        <f t="shared" si="9"/>
        <v>1.9383333333333315</v>
      </c>
    </row>
    <row r="56" spans="1:14" ht="15.75">
      <c r="A56" s="4">
        <v>1991</v>
      </c>
      <c r="B56" s="18">
        <f>'Cash-Futures'!B268-'Cash-Futures'!B46</f>
        <v>3.1400000000000006</v>
      </c>
      <c r="C56" s="18">
        <f>'Cash-Futures'!C268-'Cash-Futures'!C46</f>
        <v>7.730000000000004</v>
      </c>
      <c r="D56" s="18">
        <f>'Cash-Futures'!D268-'Cash-Futures'!D46</f>
        <v>9.689999999999998</v>
      </c>
      <c r="E56" s="18">
        <f>'Cash-Futures'!E268-'Cash-Futures'!E46</f>
        <v>9.179999999999993</v>
      </c>
      <c r="F56" s="18">
        <f>'Cash-Futures'!F268-'Cash-Futures'!F46</f>
        <v>10.920000000000002</v>
      </c>
      <c r="G56" s="18">
        <f>'Cash-Futures'!G268-'Cash-Futures'!G46</f>
        <v>9.61</v>
      </c>
      <c r="H56" s="18">
        <f>'Cash-Futures'!H268-'Cash-Futures'!H46</f>
        <v>0.6800000000000068</v>
      </c>
      <c r="I56" s="18">
        <f>'Cash-Futures'!I268-'Cash-Futures'!I46</f>
        <v>-2.75</v>
      </c>
      <c r="J56" s="18">
        <f>'Cash-Futures'!J268-'Cash-Futures'!J46</f>
        <v>2.259999999999991</v>
      </c>
      <c r="K56" s="18">
        <f>'Cash-Futures'!K268-'Cash-Futures'!K46</f>
        <v>2.0600000000000023</v>
      </c>
      <c r="L56" s="18">
        <f>'Cash-Futures'!L268-'Cash-Futures'!L46</f>
        <v>2.6499999999999915</v>
      </c>
      <c r="M56" s="18">
        <f>'Cash-Futures'!M268-'Cash-Futures'!M46</f>
        <v>3.3900000000000006</v>
      </c>
      <c r="N56" s="26">
        <f t="shared" si="9"/>
        <v>4.879999999999999</v>
      </c>
    </row>
    <row r="57" spans="1:14" ht="15.75">
      <c r="A57" s="4">
        <v>1992</v>
      </c>
      <c r="B57" s="18">
        <f>'Cash-Futures'!B269-'Cash-Futures'!B47</f>
        <v>4.409999999999997</v>
      </c>
      <c r="C57" s="18">
        <f>'Cash-Futures'!C269-'Cash-Futures'!C47</f>
        <v>8.030000000000001</v>
      </c>
      <c r="D57" s="18">
        <f>'Cash-Futures'!D269-'Cash-Futures'!D47</f>
        <v>6.430000000000007</v>
      </c>
      <c r="E57" s="18">
        <f>'Cash-Futures'!E269-'Cash-Futures'!E47</f>
        <v>5.659999999999997</v>
      </c>
      <c r="F57" s="18">
        <f>'Cash-Futures'!F269-'Cash-Futures'!F47</f>
        <v>2.6700000000000017</v>
      </c>
      <c r="G57" s="18">
        <f>'Cash-Futures'!G269-'Cash-Futures'!G47</f>
        <v>4.310000000000002</v>
      </c>
      <c r="H57" s="18" t="s">
        <v>12</v>
      </c>
      <c r="I57" s="18">
        <f>'Cash-Futures'!I269-'Cash-Futures'!I47</f>
        <v>-1.3300000000000125</v>
      </c>
      <c r="J57" s="18">
        <f>'Cash-Futures'!J269-'Cash-Futures'!J47</f>
        <v>0.12999999999999545</v>
      </c>
      <c r="K57" s="18">
        <f>'Cash-Futures'!K269-'Cash-Futures'!K47</f>
        <v>-0.519999999999996</v>
      </c>
      <c r="L57" s="18">
        <f>'Cash-Futures'!L269-'Cash-Futures'!L47</f>
        <v>-0.6000000000000085</v>
      </c>
      <c r="M57" s="18">
        <f>'Cash-Futures'!M269-'Cash-Futures'!M47</f>
        <v>1.2999999999999972</v>
      </c>
      <c r="N57" s="26">
        <f t="shared" si="9"/>
        <v>2.77181818181818</v>
      </c>
    </row>
    <row r="58" spans="1:14" ht="15.75">
      <c r="A58" s="4">
        <v>1993</v>
      </c>
      <c r="B58" s="18">
        <f>'Cash-Futures'!B270-'Cash-Futures'!B48</f>
        <v>1.9300000000000068</v>
      </c>
      <c r="C58" s="18">
        <f>'Cash-Futures'!C270-'Cash-Futures'!C48</f>
        <v>4.769999999999996</v>
      </c>
      <c r="D58" s="18">
        <f>'Cash-Futures'!D270-'Cash-Futures'!D48</f>
        <v>8.210000000000008</v>
      </c>
      <c r="E58" s="18">
        <f>'Cash-Futures'!E270-'Cash-Futures'!E48</f>
        <v>4.810000000000002</v>
      </c>
      <c r="F58" s="18">
        <f>'Cash-Futures'!F270-'Cash-Futures'!F48</f>
        <v>8.180000000000007</v>
      </c>
      <c r="G58" s="18">
        <f>'Cash-Futures'!G270-'Cash-Futures'!G48</f>
        <v>5.609999999999999</v>
      </c>
      <c r="H58" s="18">
        <f>'Cash-Futures'!H270-'Cash-Futures'!H48</f>
        <v>3.4200000000000017</v>
      </c>
      <c r="I58" s="18">
        <f>'Cash-Futures'!I270-'Cash-Futures'!I48</f>
        <v>-4.77000000000001</v>
      </c>
      <c r="J58" s="18">
        <f>'Cash-Futures'!J270-'Cash-Futures'!J48</f>
        <v>0.28999999999999204</v>
      </c>
      <c r="K58" s="18">
        <f>'Cash-Futures'!K270-'Cash-Futures'!K48</f>
        <v>2.450000000000003</v>
      </c>
      <c r="L58" s="18">
        <f>'Cash-Futures'!L270-'Cash-Futures'!L48</f>
        <v>2.680000000000007</v>
      </c>
      <c r="M58" s="18">
        <f>'Cash-Futures'!M270-'Cash-Futures'!M48</f>
        <v>2.6999999999999886</v>
      </c>
      <c r="N58" s="26">
        <f t="shared" si="9"/>
        <v>3.356666666666667</v>
      </c>
    </row>
    <row r="59" spans="1:14" ht="15.75">
      <c r="A59" s="4">
        <v>1994</v>
      </c>
      <c r="B59" s="18">
        <f>'Cash-Futures'!B271-'Cash-Futures'!B49</f>
        <v>3.700000000000003</v>
      </c>
      <c r="C59" s="18">
        <f>'Cash-Futures'!C271-'Cash-Futures'!C49</f>
        <v>4.829999999999998</v>
      </c>
      <c r="D59" s="18">
        <f>'Cash-Futures'!D271-'Cash-Futures'!D49</f>
        <v>8.059999999999988</v>
      </c>
      <c r="E59" s="18">
        <f>'Cash-Futures'!E271-'Cash-Futures'!E49</f>
        <v>8.259999999999991</v>
      </c>
      <c r="F59" s="18">
        <f>'Cash-Futures'!F271-'Cash-Futures'!F49</f>
        <v>7.920000000000002</v>
      </c>
      <c r="G59" s="18">
        <f>'Cash-Futures'!G271-'Cash-Futures'!G49</f>
        <v>6.239999999999995</v>
      </c>
      <c r="H59" s="18">
        <f>'Cash-Futures'!H271-'Cash-Futures'!H49</f>
        <v>-0.5499999999999972</v>
      </c>
      <c r="I59" s="18">
        <f>'Cash-Futures'!I271-'Cash-Futures'!I49</f>
        <v>-3.430000000000007</v>
      </c>
      <c r="J59" s="18">
        <f>'Cash-Futures'!J271-'Cash-Futures'!J49</f>
        <v>-0.36000000000001364</v>
      </c>
      <c r="K59" s="18">
        <f>'Cash-Futures'!K271-'Cash-Futures'!K49</f>
        <v>-1.6300000000000097</v>
      </c>
      <c r="L59" s="18">
        <f>'Cash-Futures'!L271-'Cash-Futures'!L49</f>
        <v>-2.0799999999999983</v>
      </c>
      <c r="M59" s="18">
        <f>'Cash-Futures'!M271-'Cash-Futures'!M49</f>
        <v>-1.8799999999999955</v>
      </c>
      <c r="N59" s="26">
        <f t="shared" si="9"/>
        <v>2.42333333333333</v>
      </c>
    </row>
    <row r="60" spans="1:14" ht="15.75">
      <c r="A60" s="4">
        <v>1995</v>
      </c>
      <c r="B60" s="18">
        <f>'Cash-Futures'!B272-'Cash-Futures'!B50</f>
        <v>-1.0100000000000051</v>
      </c>
      <c r="C60" s="18">
        <f>'Cash-Futures'!C272-'Cash-Futures'!C50</f>
        <v>3.8200000000000074</v>
      </c>
      <c r="D60" s="18">
        <f>'Cash-Futures'!D272-'Cash-Futures'!D50</f>
        <v>3.739999999999995</v>
      </c>
      <c r="E60" s="18">
        <f>'Cash-Futures'!E272-'Cash-Futures'!E50</f>
        <v>5.489999999999995</v>
      </c>
      <c r="F60" s="18">
        <f>'Cash-Futures'!F272-'Cash-Futures'!F50</f>
        <v>5.150000000000006</v>
      </c>
      <c r="G60" s="18">
        <f>'Cash-Futures'!G272-'Cash-Futures'!G50</f>
        <v>4.409999999999997</v>
      </c>
      <c r="H60" s="18">
        <f>'Cash-Futures'!H272-'Cash-Futures'!H50</f>
        <v>-3.6799999999999926</v>
      </c>
      <c r="I60" s="18">
        <f>'Cash-Futures'!I272-'Cash-Futures'!I50</f>
        <v>-4.309999999999995</v>
      </c>
      <c r="J60" s="18">
        <f>'Cash-Futures'!J272-'Cash-Futures'!J50</f>
        <v>-3.8299999999999983</v>
      </c>
      <c r="K60" s="18">
        <f>'Cash-Futures'!K272-'Cash-Futures'!K50</f>
        <v>-6.409999999999997</v>
      </c>
      <c r="L60" s="18">
        <f>'Cash-Futures'!L272-'Cash-Futures'!L50</f>
        <v>-7.469999999999999</v>
      </c>
      <c r="M60" s="18">
        <f>'Cash-Futures'!M272-'Cash-Futures'!M50</f>
        <v>-5.509999999999998</v>
      </c>
      <c r="N60" s="26">
        <f t="shared" si="9"/>
        <v>-0.8008333333333321</v>
      </c>
    </row>
    <row r="61" spans="1:14" ht="15.75">
      <c r="A61" s="4">
        <v>1996</v>
      </c>
      <c r="B61" s="18">
        <f>'Cash-Futures'!B273-'Cash-Futures'!B51</f>
        <v>-3.3799999999999955</v>
      </c>
      <c r="C61" s="18">
        <f>'Cash-Futures'!C273-'Cash-Futures'!C51</f>
        <v>-1.4699999999999989</v>
      </c>
      <c r="D61" s="18">
        <f>'Cash-Futures'!D273-'Cash-Futures'!D51</f>
        <v>1.1400000000000006</v>
      </c>
      <c r="E61" s="18">
        <f>'Cash-Futures'!E273-'Cash-Futures'!E51</f>
        <v>4.020000000000003</v>
      </c>
      <c r="F61" s="18">
        <f>'Cash-Futures'!F273-'Cash-Futures'!F51</f>
        <v>-0.14000000000000057</v>
      </c>
      <c r="G61" s="18">
        <f>'Cash-Futures'!G273-'Cash-Futures'!G51</f>
        <v>-4.699999999999996</v>
      </c>
      <c r="H61" s="18">
        <f>'Cash-Futures'!H273-'Cash-Futures'!H51</f>
        <v>-6.279999999999994</v>
      </c>
      <c r="I61" s="18">
        <f>'Cash-Futures'!I273-'Cash-Futures'!I51</f>
        <v>-8.049999999999997</v>
      </c>
      <c r="J61" s="18">
        <f>'Cash-Futures'!J273-'Cash-Futures'!J51</f>
        <v>-8.010000000000005</v>
      </c>
      <c r="K61" s="18">
        <f>'Cash-Futures'!K273-'Cash-Futures'!K51</f>
        <v>-6.219999999999999</v>
      </c>
      <c r="L61" s="18">
        <f>'Cash-Futures'!L273-'Cash-Futures'!L51</f>
        <v>-7.339999999999996</v>
      </c>
      <c r="M61" s="18">
        <f>'Cash-Futures'!M273-'Cash-Futures'!M51</f>
        <v>-8.339047619047626</v>
      </c>
      <c r="N61" s="26">
        <f t="shared" si="9"/>
        <v>-4.064087301587301</v>
      </c>
    </row>
    <row r="62" spans="1:14" ht="15.75">
      <c r="A62" s="4">
        <v>1997</v>
      </c>
      <c r="B62" s="18">
        <f>'Cash-Futures'!B274-'Cash-Futures'!B52</f>
        <v>-3.508181818181825</v>
      </c>
      <c r="C62" s="18">
        <f>'Cash-Futures'!C274-'Cash-Futures'!C52</f>
        <v>3.769999999999996</v>
      </c>
      <c r="D62" s="18">
        <f>'Cash-Futures'!D274-'Cash-Futures'!D52</f>
        <v>8.950000000000003</v>
      </c>
      <c r="E62" s="18">
        <f>'Cash-Futures'!E274-'Cash-Futures'!E52</f>
        <v>6.790000000000006</v>
      </c>
      <c r="F62" s="18">
        <f>'Cash-Futures'!F274-'Cash-Futures'!F52</f>
        <v>7.579999999999998</v>
      </c>
      <c r="G62" s="18">
        <f>'Cash-Futures'!G274-'Cash-Futures'!G52</f>
        <v>1.8999999999999915</v>
      </c>
      <c r="H62" s="18">
        <f>'Cash-Futures'!H274-'Cash-Futures'!H52</f>
        <v>-2.566363636363633</v>
      </c>
      <c r="I62" s="18">
        <f>'Cash-Futures'!I274-'Cash-Futures'!I52</f>
        <v>0.4490476190476187</v>
      </c>
      <c r="J62" s="18">
        <f>'Cash-Futures'!J274-'Cash-Futures'!J52</f>
        <v>2.430000000000007</v>
      </c>
      <c r="K62" s="18">
        <f>'Cash-Futures'!K274-'Cash-Futures'!K52</f>
        <v>3.116521739130434</v>
      </c>
      <c r="L62" s="18">
        <f>'Cash-Futures'!L274-'Cash-Futures'!L52</f>
        <v>0.17052631578947341</v>
      </c>
      <c r="M62" s="18">
        <f>'Cash-Futures'!M274-'Cash-Futures'!M52</f>
        <v>1.5636363636363626</v>
      </c>
      <c r="N62" s="26">
        <f t="shared" si="9"/>
        <v>2.5537655485882027</v>
      </c>
    </row>
    <row r="63" spans="1:14" ht="15.75">
      <c r="A63" s="4">
        <v>1998</v>
      </c>
      <c r="B63" s="18">
        <f>'Cash-Futures'!B275-'Cash-Futures'!B53</f>
        <v>5.1499999999999915</v>
      </c>
      <c r="C63" s="18">
        <f>'Cash-Futures'!C275-'Cash-Futures'!C53</f>
        <v>6.140000000000001</v>
      </c>
      <c r="D63" s="18">
        <f>'Cash-Futures'!D275-'Cash-Futures'!D53</f>
        <v>7.700000000000003</v>
      </c>
      <c r="E63" s="18">
        <f>'Cash-Futures'!E275-'Cash-Futures'!E53</f>
        <v>9.747142857142848</v>
      </c>
      <c r="F63" s="18">
        <f>'Cash-Futures'!F275-'Cash-Futures'!F53</f>
        <v>3.0632499999999965</v>
      </c>
      <c r="G63" s="18">
        <f>'Cash-Futures'!G275-'Cash-Futures'!G53</f>
        <v>3.8999999999999915</v>
      </c>
      <c r="H63" s="18">
        <f>'Cash-Futures'!H275-'Cash-Futures'!H53</f>
        <v>-0.010909090909095198</v>
      </c>
      <c r="I63" s="18">
        <f>'Cash-Futures'!I275-'Cash-Futures'!I53</f>
        <v>-2.828095238095244</v>
      </c>
      <c r="J63" s="18">
        <f>'Cash-Futures'!J275-'Cash-Futures'!J53</f>
        <v>-2.1899999999999977</v>
      </c>
      <c r="K63" s="18">
        <f>'Cash-Futures'!K275-'Cash-Futures'!K53</f>
        <v>-1.8499999999999943</v>
      </c>
      <c r="L63" s="18">
        <f>'Cash-Futures'!L275-'Cash-Futures'!L53</f>
        <v>-0.8384999999999962</v>
      </c>
      <c r="M63" s="18">
        <f>'Cash-Futures'!M275-'Cash-Futures'!M53</f>
        <v>1.8918181818181807</v>
      </c>
      <c r="N63" s="26">
        <f t="shared" si="9"/>
        <v>2.4895588924963903</v>
      </c>
    </row>
    <row r="64" spans="1:14" ht="15.75">
      <c r="A64" s="4">
        <v>1999</v>
      </c>
      <c r="B64" s="18">
        <f>'Cash-Futures'!B276-'Cash-Futures'!B54</f>
        <v>2.6599999999999966</v>
      </c>
      <c r="C64" s="18">
        <f>'Cash-Futures'!C276-'Cash-Futures'!C54</f>
        <v>5.396842105263161</v>
      </c>
      <c r="D64" s="18">
        <f>'Cash-Futures'!D276-'Cash-Futures'!D54</f>
        <v>5.475217391304355</v>
      </c>
      <c r="E64" s="18">
        <f>'Cash-Futures'!E276-'Cash-Futures'!E54</f>
        <v>7.840000000000003</v>
      </c>
      <c r="F64" s="18">
        <f>'Cash-Futures'!F276-'Cash-Futures'!F54</f>
        <v>4.159999999999997</v>
      </c>
      <c r="G64" s="18">
        <f>'Cash-Futures'!G276-'Cash-Futures'!G54</f>
        <v>3.7749999999999915</v>
      </c>
      <c r="H64" s="18" t="s">
        <v>12</v>
      </c>
      <c r="I64" s="18">
        <f>'Cash-Futures'!I276-'Cash-Futures'!I54</f>
        <v>1.7804545454545462</v>
      </c>
      <c r="J64" s="18">
        <f>'Cash-Futures'!J276-'Cash-Futures'!J54</f>
        <v>3.725357142857135</v>
      </c>
      <c r="K64" s="18">
        <f>'Cash-Futures'!K276-'Cash-Futures'!K54</f>
        <v>3.3609523809523836</v>
      </c>
      <c r="L64" s="18">
        <f>'Cash-Futures'!L276-'Cash-Futures'!L54</f>
        <v>2.8799999999999955</v>
      </c>
      <c r="M64" s="18">
        <f>'Cash-Futures'!M276-'Cash-Futures'!M54</f>
        <v>4.826190476190476</v>
      </c>
      <c r="N64" s="26">
        <f t="shared" si="9"/>
        <v>4.170910367456549</v>
      </c>
    </row>
    <row r="65" spans="1:14" ht="15.75">
      <c r="A65" s="4">
        <v>2000</v>
      </c>
      <c r="B65" s="18">
        <f>'Cash-Futures'!B277-'Cash-Futures'!B55</f>
        <v>7.574166666666656</v>
      </c>
      <c r="C65" s="18">
        <f>'Cash-Futures'!C277-'Cash-Futures'!C55</f>
        <v>10.976249999999993</v>
      </c>
      <c r="D65" s="18">
        <f>'Cash-Futures'!D277-'Cash-Futures'!D55</f>
        <v>12.164999999999992</v>
      </c>
      <c r="E65" s="18">
        <f>'Cash-Futures'!E277-'Cash-Futures'!E55</f>
        <v>12.575000000000003</v>
      </c>
      <c r="F65" s="18">
        <f>'Cash-Futures'!F277-'Cash-Futures'!F55</f>
        <v>5.935000000000002</v>
      </c>
      <c r="G65" s="18">
        <f>'Cash-Futures'!G277-'Cash-Futures'!G55</f>
        <v>3.3812499999999943</v>
      </c>
      <c r="H65" s="18">
        <f>'Cash-Futures'!H277-'Cash-Futures'!H55</f>
        <v>-2.416666666666657</v>
      </c>
      <c r="I65" s="18">
        <f>'Cash-Futures'!I277-'Cash-Futures'!I55</f>
        <v>4.787499999999994</v>
      </c>
      <c r="J65" s="18">
        <f>'Cash-Futures'!J277-'Cash-Futures'!J55</f>
        <v>7.261666666666656</v>
      </c>
      <c r="K65" s="18">
        <f>'Cash-Futures'!K277-'Cash-Futures'!K55</f>
        <v>5.893750000000011</v>
      </c>
      <c r="L65" s="18">
        <f>'Cash-Futures'!L277-'Cash-Futures'!L55</f>
        <v>1.6749999999999972</v>
      </c>
      <c r="M65" s="18">
        <f>'Cash-Futures'!M277-'Cash-Futures'!M55</f>
        <v>-0.39333333333333087</v>
      </c>
      <c r="N65" s="26">
        <f aca="true" t="shared" si="10" ref="N65:N71">AVERAGE(B65:M65)</f>
        <v>5.784548611111109</v>
      </c>
    </row>
    <row r="66" spans="1:14" ht="15.75">
      <c r="A66" s="4">
        <v>2001</v>
      </c>
      <c r="B66" s="18">
        <f>'Cash-Futures'!B278-'Cash-Futures'!B56</f>
        <v>4.707000000000008</v>
      </c>
      <c r="C66" s="18">
        <f>'Cash-Futures'!C278-'Cash-Futures'!C56</f>
        <v>10.883750000000006</v>
      </c>
      <c r="D66" s="18">
        <f>'Cash-Futures'!D278-'Cash-Futures'!D56</f>
        <v>9.438749999999999</v>
      </c>
      <c r="E66" s="18">
        <f>'Cash-Futures'!E278-'Cash-Futures'!E56</f>
        <v>10.170000000000002</v>
      </c>
      <c r="F66" s="18">
        <f>'Cash-Futures'!F278-'Cash-Futures'!F56</f>
        <v>10.324000000000012</v>
      </c>
      <c r="G66" s="18">
        <f>'Cash-Futures'!G278-'Cash-Futures'!G56</f>
        <v>11.600000000000009</v>
      </c>
      <c r="H66" s="18">
        <f>'Cash-Futures'!H278-'Cash-Futures'!H56</f>
        <v>-3.5400000000000063</v>
      </c>
      <c r="I66" s="18">
        <f>'Cash-Futures'!I278-'Cash-Futures'!I56</f>
        <v>5.515000000000001</v>
      </c>
      <c r="J66" s="18">
        <f>'Cash-Futures'!J278-'Cash-Futures'!J56</f>
        <v>0.6412499999999994</v>
      </c>
      <c r="K66" s="18">
        <f>'Cash-Futures'!K278-'Cash-Futures'!K56</f>
        <v>-1.0819999999999794</v>
      </c>
      <c r="L66" s="18">
        <f>'Cash-Futures'!L278-'Cash-Futures'!L56</f>
        <v>-1.7950000000000017</v>
      </c>
      <c r="M66" s="18">
        <f>'Cash-Futures'!M278-'Cash-Futures'!M56</f>
        <v>-1.0433333333333366</v>
      </c>
      <c r="N66" s="26">
        <f t="shared" si="10"/>
        <v>4.651618055555559</v>
      </c>
    </row>
    <row r="67" spans="1:14" ht="15.75">
      <c r="A67" s="4">
        <v>2002</v>
      </c>
      <c r="B67" s="18">
        <f>'Cash-Futures'!B279-'Cash-Futures'!B57</f>
        <v>4.325000000000003</v>
      </c>
      <c r="C67" s="18">
        <f>'Cash-Futures'!C279-'Cash-Futures'!C57</f>
        <v>8.972499999999997</v>
      </c>
      <c r="D67" s="18">
        <f>'Cash-Futures'!D279-'Cash-Futures'!D57</f>
        <v>9.076250000000002</v>
      </c>
      <c r="E67" s="18">
        <f>'Cash-Futures'!E279-'Cash-Futures'!E57</f>
        <v>12.651666666666657</v>
      </c>
      <c r="F67" s="18">
        <f>'Cash-Futures'!F279-'Cash-Futures'!F57</f>
        <v>10.592000000000027</v>
      </c>
      <c r="G67" s="18">
        <f>'Cash-Futures'!G279-'Cash-Futures'!G57</f>
        <v>10.192499999999995</v>
      </c>
      <c r="H67" s="18">
        <f>'Cash-Futures'!H279-'Cash-Futures'!H57</f>
        <v>1.066666666666677</v>
      </c>
      <c r="I67" s="18">
        <f>'Cash-Futures'!I279-'Cash-Futures'!I57</f>
        <v>-0.2599999999999909</v>
      </c>
      <c r="J67" s="18">
        <f>'Cash-Futures'!J279-'Cash-Futures'!J57</f>
        <v>-2.8816666666666606</v>
      </c>
      <c r="K67" s="18">
        <f>'Cash-Futures'!K279-'Cash-Futures'!K57</f>
        <v>-4.910999999999987</v>
      </c>
      <c r="L67" s="18">
        <f>'Cash-Futures'!L279-'Cash-Futures'!L57</f>
        <v>-3.146250000000009</v>
      </c>
      <c r="M67" s="18">
        <f>'Cash-Futures'!M279-'Cash-Futures'!M57</f>
        <v>0.6483333333333263</v>
      </c>
      <c r="N67" s="26">
        <f t="shared" si="10"/>
        <v>3.860500000000003</v>
      </c>
    </row>
    <row r="68" spans="1:14" ht="15.75">
      <c r="A68" s="4">
        <v>2003</v>
      </c>
      <c r="B68" s="18">
        <f>'Cash-Futures'!B280-'Cash-Futures'!B58</f>
        <v>3.173000000000016</v>
      </c>
      <c r="C68" s="18">
        <f>'Cash-Futures'!C280-'Cash-Futures'!C58</f>
        <v>8.461250000000007</v>
      </c>
      <c r="D68" s="18">
        <f>'Cash-Futures'!D280-'Cash-Futures'!D58</f>
        <v>12.721249999999998</v>
      </c>
      <c r="E68" s="18">
        <f>'Cash-Futures'!E280-'Cash-Futures'!E58</f>
        <v>11.320000000000007</v>
      </c>
      <c r="F68" s="18">
        <f>'Cash-Futures'!F280-'Cash-Futures'!F58</f>
        <v>12.811250000000001</v>
      </c>
      <c r="G68" s="18">
        <f>'Cash-Futures'!G280-'Cash-Futures'!G58</f>
        <v>8.409999999999997</v>
      </c>
      <c r="H68" s="18">
        <f>'Cash-Futures'!H280-'Cash-Futures'!H58</f>
        <v>6.409999999999997</v>
      </c>
      <c r="I68" s="18">
        <f>'Cash-Futures'!I280-'Cash-Futures'!I58</f>
        <v>-1.63333333333334</v>
      </c>
      <c r="J68" s="18">
        <f>'Cash-Futures'!J280-'Cash-Futures'!J58</f>
        <v>-1.9212500000000006</v>
      </c>
      <c r="K68" s="18">
        <f>'Cash-Futures'!K280-'Cash-Futures'!K58</f>
        <v>-3.0060000000000002</v>
      </c>
      <c r="L68" s="18">
        <f>'Cash-Futures'!L280-'Cash-Futures'!L58</f>
        <v>-2.5787499999999994</v>
      </c>
      <c r="M68" s="18">
        <f>'Cash-Futures'!M280-'Cash-Futures'!M58</f>
        <v>6.893333333333331</v>
      </c>
      <c r="N68" s="26">
        <f t="shared" si="10"/>
        <v>5.088395833333334</v>
      </c>
    </row>
    <row r="69" spans="1:14" ht="15.75">
      <c r="A69" s="4">
        <v>2004</v>
      </c>
      <c r="B69" s="18">
        <f>'Cash-Futures'!B281-'Cash-Futures'!B59</f>
        <v>17.037499999999994</v>
      </c>
      <c r="C69" s="18">
        <f>'Cash-Futures'!C281-'Cash-Futures'!C59</f>
        <v>16.913749999999993</v>
      </c>
      <c r="D69" s="18">
        <f>'Cash-Futures'!D281-'Cash-Futures'!D59</f>
        <v>17.168999999999997</v>
      </c>
      <c r="E69" s="18">
        <f>'Cash-Futures'!E281-'Cash-Futures'!E59</f>
        <v>13.164999999999992</v>
      </c>
      <c r="F69" s="18">
        <f>'Cash-Futures'!F281-'Cash-Futures'!F59</f>
        <v>7.528750000000002</v>
      </c>
      <c r="G69" s="18">
        <f>'Cash-Futures'!G281-'Cash-Futures'!G59</f>
        <v>9.90166666666667</v>
      </c>
      <c r="H69" s="18">
        <f>'Cash-Futures'!H281-'Cash-Futures'!H59</f>
        <v>6.213333333333324</v>
      </c>
      <c r="I69" s="18">
        <f>'Cash-Futures'!I281-'Cash-Futures'!I59</f>
        <v>6.816666666666677</v>
      </c>
      <c r="J69" s="18">
        <f>'Cash-Futures'!J281-'Cash-Futures'!J59</f>
        <v>2.7049999999999983</v>
      </c>
      <c r="K69" s="18">
        <f>'Cash-Futures'!K281-'Cash-Futures'!K59</f>
        <v>-2.085000000000008</v>
      </c>
      <c r="L69" s="18">
        <f>'Cash-Futures'!L281-'Cash-Futures'!L59</f>
        <v>1.761250000000004</v>
      </c>
      <c r="M69" s="18">
        <f>'Cash-Futures'!M281-'Cash-Futures'!M59</f>
        <v>6.408333333333317</v>
      </c>
      <c r="N69" s="26">
        <f t="shared" si="10"/>
        <v>8.627937499999996</v>
      </c>
    </row>
    <row r="70" spans="1:14" ht="15.75">
      <c r="A70" s="4">
        <v>2005</v>
      </c>
      <c r="B70" s="18">
        <f>'Cash-Futures'!B282-'Cash-Futures'!B60</f>
        <v>10.483999999999995</v>
      </c>
      <c r="C70" s="18">
        <f>'Cash-Futures'!C282-'Cash-Futures'!C60</f>
        <v>19.82355263157895</v>
      </c>
      <c r="D70" s="18">
        <f>'Cash-Futures'!D282-'Cash-Futures'!D60</f>
        <v>18.794454545454542</v>
      </c>
      <c r="E70" s="18">
        <f>'Cash-Futures'!E282-'Cash-Futures'!E60</f>
        <v>20.635059523809517</v>
      </c>
      <c r="F70" s="18">
        <f>'Cash-Futures'!F282-'Cash-Futures'!F60</f>
        <v>22.3532738095238</v>
      </c>
      <c r="G70" s="18">
        <f>'Cash-Futures'!G282-'Cash-Futures'!G60</f>
        <v>19.88863636363635</v>
      </c>
      <c r="H70" s="18">
        <f>'Cash-Futures'!H282-'Cash-Futures'!H60</f>
        <v>15.23375</v>
      </c>
      <c r="I70" s="18">
        <f>'Cash-Futures'!I282-'Cash-Futures'!I60</f>
        <v>7.221956521739131</v>
      </c>
      <c r="J70" s="18">
        <f>'Cash-Futures'!J282-'Cash-Futures'!J60</f>
        <v>2.4657142857142844</v>
      </c>
      <c r="K70" s="18">
        <f>'Cash-Futures'!K282-'Cash-Futures'!K60</f>
        <v>0.9025595238095434</v>
      </c>
      <c r="L70" s="18">
        <f>'Cash-Futures'!L282-'Cash-Futures'!L60</f>
        <v>8.007666666666694</v>
      </c>
      <c r="M70" s="18">
        <f>'Cash-Futures'!M282-'Cash-Futures'!M60</f>
        <v>18.992500000000007</v>
      </c>
      <c r="N70" s="26">
        <f t="shared" si="10"/>
        <v>13.733593655994403</v>
      </c>
    </row>
    <row r="71" spans="1:14" ht="15.75">
      <c r="A71" s="4">
        <v>2006</v>
      </c>
      <c r="B71" s="18">
        <f>'Cash-Futures'!B283-'Cash-Futures'!B61</f>
        <v>19.68649999999998</v>
      </c>
      <c r="C71" s="18">
        <f>'Cash-Futures'!C283-'Cash-Futures'!C61</f>
        <v>26.31467105263158</v>
      </c>
      <c r="D71" s="18">
        <f>'Cash-Futures'!D283-'Cash-Futures'!D61</f>
        <v>22.313152173913053</v>
      </c>
      <c r="E71" s="18">
        <f>'Cash-Futures'!E283-'Cash-Futures'!E61</f>
        <v>18.437171052631598</v>
      </c>
      <c r="F71" s="18">
        <f>'Cash-Futures'!F283-'Cash-Futures'!F61</f>
        <v>10.945000000000007</v>
      </c>
      <c r="G71" s="18">
        <f>'Cash-Futures'!G283-'Cash-Futures'!G61</f>
        <v>6.722499999999997</v>
      </c>
      <c r="H71" s="18" t="s">
        <v>12</v>
      </c>
      <c r="I71" s="18">
        <f>'Cash-Futures'!I283-'Cash-Futures'!I61</f>
        <v>2.0400000000000063</v>
      </c>
      <c r="J71" s="18">
        <f>'Cash-Futures'!J283-'Cash-Futures'!J61</f>
        <v>2.0683333333333422</v>
      </c>
      <c r="K71" s="18">
        <f>'Cash-Futures'!K283-'Cash-Futures'!K61</f>
        <v>0.45374999999999943</v>
      </c>
      <c r="L71" s="18">
        <f>'Cash-Futures'!L283-'Cash-Futures'!L61</f>
        <v>-2.5270000000000152</v>
      </c>
      <c r="M71" s="18">
        <f>'Cash-Futures'!M283-'Cash-Futures'!M61</f>
        <v>-1.4716666666666782</v>
      </c>
      <c r="N71" s="26">
        <f t="shared" si="10"/>
        <v>9.54385554053117</v>
      </c>
    </row>
    <row r="72" spans="1:14" ht="15.75">
      <c r="A72" s="4">
        <v>2007</v>
      </c>
      <c r="B72" s="18">
        <f>'Cash-Futures'!B284-'Cash-Futures'!B62</f>
        <v>3.5600000000000023</v>
      </c>
      <c r="C72" s="18">
        <f>'Cash-Futures'!C284-'Cash-Futures'!C62</f>
        <v>2.0400000000000063</v>
      </c>
      <c r="D72" s="18">
        <f>'Cash-Futures'!D284-'Cash-Futures'!D62</f>
        <v>2.5</v>
      </c>
      <c r="E72" s="18">
        <f>'Cash-Futures'!E284-'Cash-Futures'!E62</f>
        <v>2.8400000000000034</v>
      </c>
      <c r="F72" s="18">
        <f>'Cash-Futures'!F284-'Cash-Futures'!F62</f>
        <v>3.3900000000000006</v>
      </c>
      <c r="G72" s="18">
        <f>'Cash-Futures'!G284-'Cash-Futures'!G62</f>
        <v>1.0799999999999983</v>
      </c>
      <c r="H72" s="18">
        <f>'Cash-Futures'!H284-'Cash-Futures'!H62</f>
        <v>-2.489999999999995</v>
      </c>
      <c r="I72" s="18">
        <f>'Cash-Futures'!I284-'Cash-Futures'!I62</f>
        <v>-0.3299999999999983</v>
      </c>
      <c r="J72" s="18">
        <f>'Cash-Futures'!J284-'Cash-Futures'!J62</f>
        <v>-3.3299999999999983</v>
      </c>
      <c r="K72" s="18">
        <f>'Cash-Futures'!K284-'Cash-Futures'!K62</f>
        <v>-6.740000000000009</v>
      </c>
      <c r="L72" s="18">
        <f>'Cash-Futures'!L284-'Cash-Futures'!L62</f>
        <v>-4.8500000000000085</v>
      </c>
      <c r="M72" s="18">
        <f>'Cash-Futures'!M284-'Cash-Futures'!M62</f>
        <v>-2.010000000000005</v>
      </c>
      <c r="N72" s="26">
        <f>AVERAGE(B72:M72)</f>
        <v>-0.36166666666666697</v>
      </c>
    </row>
    <row r="73" spans="1:14" ht="15.75">
      <c r="A73" s="4">
        <v>2008</v>
      </c>
      <c r="B73" s="18">
        <f>'Cash-Futures'!B285-'Cash-Futures'!B63</f>
        <v>4.299999999999997</v>
      </c>
      <c r="C73" s="18">
        <f>'Cash-Futures'!C285-'Cash-Futures'!C63</f>
        <v>7.759999999999991</v>
      </c>
      <c r="D73" s="18">
        <f>'Cash-Futures'!D285-'Cash-Futures'!D63</f>
        <v>9.560000000000002</v>
      </c>
      <c r="E73" s="18">
        <f>'Cash-Futures'!E285-'Cash-Futures'!E63</f>
        <v>3.7900000000000063</v>
      </c>
      <c r="F73" s="18">
        <f>'Cash-Futures'!F285-'Cash-Futures'!F63</f>
        <v>-1.6099999999999994</v>
      </c>
      <c r="G73" s="18">
        <f>'Cash-Futures'!G285-'Cash-Futures'!G63</f>
        <v>-1.3599999999999994</v>
      </c>
      <c r="H73" s="18">
        <f>'Cash-Futures'!H285-'Cash-Futures'!H63</f>
        <v>-5.219999999999999</v>
      </c>
      <c r="I73" s="18"/>
      <c r="J73" s="18">
        <f>'Cash-Futures'!J285-'Cash-Futures'!J63</f>
        <v>-9.649999999999991</v>
      </c>
      <c r="K73" s="18">
        <f>'Cash-Futures'!K285-'Cash-Futures'!K63</f>
        <v>-8.799999999999997</v>
      </c>
      <c r="L73" s="18">
        <f>'Cash-Futures'!L285-'Cash-Futures'!L63</f>
        <v>-8.180000000000007</v>
      </c>
      <c r="M73" s="18">
        <f>'Cash-Futures'!M285-'Cash-Futures'!M63</f>
        <v>-5.409999999999997</v>
      </c>
      <c r="N73" s="26">
        <f>AVERAGE(B73:M73)</f>
        <v>-1.3472727272727267</v>
      </c>
    </row>
    <row r="74" spans="1:14" ht="15.75">
      <c r="A74" s="4">
        <v>2009</v>
      </c>
      <c r="B74" s="18">
        <f>'Cash-Futures'!B286-'Cash-Futures'!B64</f>
        <v>0.5100000000000051</v>
      </c>
      <c r="C74" s="18">
        <f>'Cash-Futures'!C286-'Cash-Futures'!C64</f>
        <v>4.359999999999999</v>
      </c>
      <c r="D74" s="18">
        <f>'Cash-Futures'!D286-'Cash-Futures'!D64</f>
        <v>7.22999999999999</v>
      </c>
      <c r="E74" s="18">
        <f>'Cash-Futures'!E286-'Cash-Futures'!E64</f>
        <v>7.1000000000000085</v>
      </c>
      <c r="F74" s="18">
        <f>'Cash-Futures'!F286-'Cash-Futures'!F64</f>
        <v>6.660000000000011</v>
      </c>
      <c r="G74" s="18">
        <f>'Cash-Futures'!G286-'Cash-Futures'!G64</f>
        <v>3.519999999999996</v>
      </c>
      <c r="H74" s="18">
        <f>'Cash-Futures'!H286-'Cash-Futures'!H64</f>
        <v>3.4199999999999875</v>
      </c>
      <c r="I74" s="18">
        <f>'Cash-Futures'!I286-'Cash-Futures'!I64</f>
        <v>-0.05999999999998806</v>
      </c>
      <c r="J74" s="18">
        <f>'Cash-Futures'!J286-'Cash-Futures'!J64</f>
        <v>-4.640000000000001</v>
      </c>
      <c r="K74" s="18">
        <f>'Cash-Futures'!K286-'Cash-Futures'!K64</f>
        <v>-5.730000000000004</v>
      </c>
      <c r="L74" s="18">
        <f>'Cash-Futures'!L286-'Cash-Futures'!L64</f>
        <v>-4.4162499237060615</v>
      </c>
      <c r="M74" s="18">
        <f>'Cash-Futures'!M286-'Cash-Futures'!M64</f>
        <v>-0.5765905623002539</v>
      </c>
      <c r="N74" s="26">
        <f>AVERAGE(B74:M74)</f>
        <v>1.4480966261661408</v>
      </c>
    </row>
    <row r="75" spans="1:14" ht="15.75">
      <c r="A75" s="4">
        <v>2010</v>
      </c>
      <c r="B75" s="18">
        <f>'Cash-Futures'!B287-'Cash-Futures'!B65</f>
        <v>5.515788349352377</v>
      </c>
      <c r="C75" s="18">
        <f>'Cash-Futures'!C287-'Cash-Futures'!C65</f>
        <v>10.002368902909126</v>
      </c>
      <c r="D75" s="18">
        <f>'Cash-Futures'!D287-'Cash-Futures'!D65</f>
        <v>10.703478459897255</v>
      </c>
      <c r="E75" s="18">
        <f>'Cash-Futures'!E287-'Cash-Futures'!E65</f>
        <v>7.827499583851207</v>
      </c>
      <c r="F75" s="18">
        <f>'Cash-Futures'!F287-'Cash-Futures'!F65</f>
        <v>10.635249481201171</v>
      </c>
      <c r="G75" s="18">
        <f>'Cash-Futures'!G287-'Cash-Futures'!G65</f>
        <v>3.349318112460054</v>
      </c>
      <c r="H75" s="18">
        <f>'Cash-Futures'!H287-'Cash-Futures'!H65</f>
        <v>0.4452378772553942</v>
      </c>
      <c r="I75" s="18">
        <f>'Cash-Futures'!I287-'Cash-Futures'!I65</f>
        <v>-4.622954129305754</v>
      </c>
      <c r="J75" s="18">
        <f>'Cash-Futures'!J287-'Cash-Futures'!J65</f>
        <v>0.4092854963030135</v>
      </c>
      <c r="K75" s="18">
        <f>'Cash-Futures'!K287-'Cash-Futures'!K65</f>
        <v>1.7445236642020063</v>
      </c>
      <c r="L75" s="18">
        <f>'Cash-Futures'!L287-'Cash-Futures'!L65</f>
        <v>-0.43357193719772624</v>
      </c>
      <c r="M75" s="18">
        <f>'Cash-Futures'!M287-'Cash-Futures'!M65</f>
        <v>2.3747726162997225</v>
      </c>
      <c r="N75" s="26">
        <f>AVERAGE(B75:M75)</f>
        <v>3.9959163731023204</v>
      </c>
    </row>
    <row r="76" spans="1:14" ht="15.75">
      <c r="A76" s="4">
        <v>2011</v>
      </c>
      <c r="B76" s="18">
        <f>'Cash-Futures'!B288-'Cash-Futures'!B66</f>
        <v>12.79874992370604</v>
      </c>
      <c r="C76" s="18">
        <f>'Cash-Futures'!C288-'Cash-Futures'!C66</f>
        <v>10.878158215974508</v>
      </c>
      <c r="D76" s="18">
        <f>'Cash-Futures'!D288-'Cash-Futures'!D66</f>
        <v>11.79434815779976</v>
      </c>
      <c r="E76" s="18">
        <f>'Cash-Futures'!E288-'Cash-Futures'!E66</f>
        <v>11.70374923706055</v>
      </c>
      <c r="F76" s="18">
        <f>'Cash-Futures'!F288-'Cash-Futures'!F66</f>
        <v>12.661429951985681</v>
      </c>
      <c r="G76" s="18">
        <f>'Cash-Futures'!G288-'Cash-Futures'!G66</f>
        <v>-0.0665911171653022</v>
      </c>
      <c r="H76" s="18">
        <f>'Cash-Futures'!H288-'Cash-Futures'!H66</f>
        <v>-14.007499694824219</v>
      </c>
      <c r="I76" s="18">
        <f>'Cash-Futures'!I288-'Cash-Futures'!I66</f>
        <v>-4.718696315599544</v>
      </c>
      <c r="J76" s="18">
        <f>'Cash-Futures'!J288-'Cash-Futures'!J66</f>
        <v>-3.756905197870168</v>
      </c>
      <c r="K76" s="18">
        <f>'Cash-Futures'!K288-'Cash-Futures'!K66</f>
        <v>-2.5304764811197913</v>
      </c>
      <c r="L76" s="18">
        <f>'Cash-Futures'!L288-'Cash-Futures'!L66</f>
        <v>-0.778570847284243</v>
      </c>
      <c r="M76" s="18">
        <f>'Cash-Futures'!M288-'Cash-Futures'!M66</f>
        <v>-14.003096400669648</v>
      </c>
      <c r="N76" s="26">
        <f>AVERAGE(B76:M76)</f>
        <v>1.6645499526661354</v>
      </c>
    </row>
    <row r="77" spans="1:14" ht="15.75">
      <c r="A77" s="16"/>
      <c r="B77" s="1"/>
      <c r="C77" s="1"/>
      <c r="D77" s="1"/>
      <c r="E77" s="1"/>
      <c r="F77" s="1"/>
      <c r="G77" s="1"/>
      <c r="H77" s="18"/>
      <c r="I77" s="1"/>
      <c r="J77" s="1"/>
      <c r="K77" s="1"/>
      <c r="L77" s="1"/>
      <c r="M77" s="1"/>
      <c r="N77" s="19"/>
    </row>
    <row r="78" spans="1:14" ht="15.75">
      <c r="A78" s="15" t="s">
        <v>40</v>
      </c>
      <c r="B78" s="1">
        <f>AVERAGE(B48:B76)</f>
        <v>2.439431831777354</v>
      </c>
      <c r="C78" s="1">
        <f aca="true" t="shared" si="11" ref="C78:M78">AVERAGE(C48:C76)</f>
        <v>5.235623893391631</v>
      </c>
      <c r="D78" s="1">
        <f t="shared" si="11"/>
        <v>6.494513818219619</v>
      </c>
      <c r="E78" s="1">
        <f t="shared" si="11"/>
        <v>6.5273203076262885</v>
      </c>
      <c r="F78" s="1">
        <f t="shared" si="11"/>
        <v>5.536524249748644</v>
      </c>
      <c r="G78" s="1">
        <f t="shared" si="11"/>
        <v>3.9387682767447494</v>
      </c>
      <c r="H78" s="1">
        <f t="shared" si="11"/>
        <v>-1.067017354288777</v>
      </c>
      <c r="I78" s="1">
        <f t="shared" si="11"/>
        <v>-1.5379447736937837</v>
      </c>
      <c r="J78" s="1">
        <f t="shared" si="11"/>
        <v>-1.609076377229739</v>
      </c>
      <c r="K78" s="1">
        <f t="shared" si="11"/>
        <v>-2.2524972128629446</v>
      </c>
      <c r="L78" s="1">
        <f t="shared" si="11"/>
        <v>-1.858256887094204</v>
      </c>
      <c r="M78" s="1">
        <f t="shared" si="11"/>
        <v>-0.6799362164622811</v>
      </c>
      <c r="N78" s="2"/>
    </row>
    <row r="79" spans="1:14" ht="15.75">
      <c r="A79" s="15" t="s">
        <v>37</v>
      </c>
      <c r="B79" s="1">
        <f>STDEV(B48:B76)</f>
        <v>7.108725288568951</v>
      </c>
      <c r="C79" s="1">
        <f aca="true" t="shared" si="12" ref="C79:M79">STDEV(C48:C76)</f>
        <v>8.008796998250999</v>
      </c>
      <c r="D79" s="1">
        <f t="shared" si="12"/>
        <v>7.059896821280284</v>
      </c>
      <c r="E79" s="1">
        <f t="shared" si="12"/>
        <v>6.230624440398567</v>
      </c>
      <c r="F79" s="1">
        <f t="shared" si="12"/>
        <v>5.8734589509987485</v>
      </c>
      <c r="G79" s="1">
        <f t="shared" si="12"/>
        <v>5.5662387718976305</v>
      </c>
      <c r="H79" s="1">
        <f t="shared" si="12"/>
        <v>5.8321366740711245</v>
      </c>
      <c r="I79" s="1">
        <f t="shared" si="12"/>
        <v>4.087771141981597</v>
      </c>
      <c r="J79" s="1">
        <f t="shared" si="12"/>
        <v>3.856012205806522</v>
      </c>
      <c r="K79" s="1">
        <f t="shared" si="12"/>
        <v>4.162062132217454</v>
      </c>
      <c r="L79" s="1">
        <f t="shared" si="12"/>
        <v>4.54664706753922</v>
      </c>
      <c r="M79" s="1">
        <f t="shared" si="12"/>
        <v>6.524372771256617</v>
      </c>
      <c r="N79" s="2"/>
    </row>
    <row r="80" spans="1:14" ht="15.75">
      <c r="A80" s="15" t="s">
        <v>41</v>
      </c>
      <c r="B80" s="1">
        <f>AVERAGE(B65:B76)</f>
        <v>7.8059754116437565</v>
      </c>
      <c r="C80" s="1">
        <f aca="true" t="shared" si="13" ref="C80:M80">AVERAGE(C65:C76)</f>
        <v>11.44885423359118</v>
      </c>
      <c r="D80" s="1">
        <f t="shared" si="13"/>
        <v>11.955473611422049</v>
      </c>
      <c r="E80" s="1">
        <f t="shared" si="13"/>
        <v>11.017928838668297</v>
      </c>
      <c r="F80" s="1">
        <f t="shared" si="13"/>
        <v>9.352162770225894</v>
      </c>
      <c r="G80" s="1">
        <f t="shared" si="13"/>
        <v>6.384940002133146</v>
      </c>
      <c r="H80" s="1">
        <f t="shared" si="13"/>
        <v>0.4649837741604095</v>
      </c>
      <c r="I80" s="1">
        <f t="shared" si="13"/>
        <v>1.3414672191061086</v>
      </c>
      <c r="J80" s="1">
        <f t="shared" si="13"/>
        <v>-0.8857143402099604</v>
      </c>
      <c r="K80" s="1">
        <f t="shared" si="13"/>
        <v>-2.157491107759018</v>
      </c>
      <c r="L80" s="1">
        <f t="shared" si="13"/>
        <v>-1.438456336793448</v>
      </c>
      <c r="M80" s="1">
        <f t="shared" si="13"/>
        <v>0.8674376933330379</v>
      </c>
      <c r="N80" s="2"/>
    </row>
    <row r="81" spans="1:14" ht="15.75">
      <c r="A81" s="15" t="s">
        <v>42</v>
      </c>
      <c r="B81" s="1">
        <f aca="true" t="shared" si="14" ref="B81:L81">STDEV(B65:B76)</f>
        <v>5.958210098775219</v>
      </c>
      <c r="C81" s="1">
        <f t="shared" si="14"/>
        <v>6.683752533655572</v>
      </c>
      <c r="D81" s="1">
        <f t="shared" si="14"/>
        <v>5.356016100125414</v>
      </c>
      <c r="E81" s="1">
        <f t="shared" si="14"/>
        <v>5.249838981351426</v>
      </c>
      <c r="F81" s="1">
        <f t="shared" si="14"/>
        <v>5.851002255366811</v>
      </c>
      <c r="G81" s="1">
        <f t="shared" si="14"/>
        <v>6.006209918761308</v>
      </c>
      <c r="H81" s="1">
        <f t="shared" si="14"/>
        <v>7.55278280625395</v>
      </c>
      <c r="I81" s="1">
        <f t="shared" si="14"/>
        <v>4.275644769801762</v>
      </c>
      <c r="J81" s="1">
        <f t="shared" si="14"/>
        <v>4.4047696872092645</v>
      </c>
      <c r="K81" s="1">
        <f t="shared" si="14"/>
        <v>4.086770866797691</v>
      </c>
      <c r="L81" s="1">
        <f t="shared" si="14"/>
        <v>4.068609184019998</v>
      </c>
      <c r="M81" s="1">
        <f>STDEV(M65:M76)</f>
        <v>7.859370573284586</v>
      </c>
      <c r="N81" s="2"/>
    </row>
    <row r="82" spans="1:14" ht="15.75">
      <c r="A82" s="15" t="s">
        <v>43</v>
      </c>
      <c r="B82" s="1">
        <f>B80+2*B81</f>
        <v>19.722395609194194</v>
      </c>
      <c r="C82" s="1">
        <f aca="true" t="shared" si="15" ref="C82:M82">C80+2*C81</f>
        <v>24.816359300902324</v>
      </c>
      <c r="D82" s="1">
        <f t="shared" si="15"/>
        <v>22.667505811672875</v>
      </c>
      <c r="E82" s="1">
        <f t="shared" si="15"/>
        <v>21.51760680137115</v>
      </c>
      <c r="F82" s="1">
        <f t="shared" si="15"/>
        <v>21.054167280959515</v>
      </c>
      <c r="G82" s="1">
        <f t="shared" si="15"/>
        <v>18.397359839655763</v>
      </c>
      <c r="H82" s="1">
        <f t="shared" si="15"/>
        <v>15.57054938666831</v>
      </c>
      <c r="I82" s="1">
        <f t="shared" si="15"/>
        <v>9.892756758709632</v>
      </c>
      <c r="J82" s="1">
        <f t="shared" si="15"/>
        <v>7.923825034208568</v>
      </c>
      <c r="K82" s="1">
        <f t="shared" si="15"/>
        <v>6.016050625836364</v>
      </c>
      <c r="L82" s="1">
        <f t="shared" si="15"/>
        <v>6.698762031246548</v>
      </c>
      <c r="M82" s="1">
        <f t="shared" si="15"/>
        <v>16.58617883990221</v>
      </c>
      <c r="N82" s="2"/>
    </row>
    <row r="83" spans="1:14" ht="15.75">
      <c r="A83" s="15" t="s">
        <v>44</v>
      </c>
      <c r="B83" s="1">
        <f>B80-2*B81</f>
        <v>-4.110444785906682</v>
      </c>
      <c r="C83" s="1">
        <f aca="true" t="shared" si="16" ref="C83:M83">C80-2*C81</f>
        <v>-1.9186508337199655</v>
      </c>
      <c r="D83" s="1">
        <f t="shared" si="16"/>
        <v>1.2434414111712204</v>
      </c>
      <c r="E83" s="1">
        <f t="shared" si="16"/>
        <v>0.5182508759654443</v>
      </c>
      <c r="F83" s="1">
        <f t="shared" si="16"/>
        <v>-2.3498417405077276</v>
      </c>
      <c r="G83" s="1">
        <f t="shared" si="16"/>
        <v>-5.62747983538947</v>
      </c>
      <c r="H83" s="1">
        <f t="shared" si="16"/>
        <v>-14.640581838347492</v>
      </c>
      <c r="I83" s="1">
        <f t="shared" si="16"/>
        <v>-7.209822320497414</v>
      </c>
      <c r="J83" s="1">
        <f t="shared" si="16"/>
        <v>-9.695253714628489</v>
      </c>
      <c r="K83" s="1">
        <f t="shared" si="16"/>
        <v>-10.3310328413544</v>
      </c>
      <c r="L83" s="1">
        <f t="shared" si="16"/>
        <v>-9.575674704833444</v>
      </c>
      <c r="M83" s="1">
        <f t="shared" si="16"/>
        <v>-14.851303453236135</v>
      </c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.75">
      <c r="A87" s="2" t="s">
        <v>33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6.5" thickBot="1">
      <c r="A88" s="5"/>
      <c r="B88" s="6" t="s">
        <v>0</v>
      </c>
      <c r="C88" s="6" t="s">
        <v>1</v>
      </c>
      <c r="D88" s="6" t="s">
        <v>2</v>
      </c>
      <c r="E88" s="6" t="s">
        <v>3</v>
      </c>
      <c r="F88" s="6" t="s">
        <v>4</v>
      </c>
      <c r="G88" s="6" t="s">
        <v>5</v>
      </c>
      <c r="H88" s="6" t="s">
        <v>6</v>
      </c>
      <c r="I88" s="6" t="s">
        <v>7</v>
      </c>
      <c r="J88" s="6" t="s">
        <v>8</v>
      </c>
      <c r="K88" s="6" t="s">
        <v>9</v>
      </c>
      <c r="L88" s="6" t="s">
        <v>10</v>
      </c>
      <c r="M88" s="6" t="s">
        <v>11</v>
      </c>
      <c r="N88" s="17" t="s">
        <v>13</v>
      </c>
    </row>
    <row r="89" spans="1:14" ht="16.5" thickTop="1">
      <c r="A89" s="7">
        <v>1983</v>
      </c>
      <c r="B89" s="18">
        <f>'Cash-Futures'!B299-'Cash-Futures'!B38</f>
        <v>-9.61</v>
      </c>
      <c r="C89" s="18">
        <f>'Cash-Futures'!C299-'Cash-Futures'!C38</f>
        <v>-8.810000000000002</v>
      </c>
      <c r="D89" s="18">
        <f>'Cash-Futures'!D299-'Cash-Futures'!D38</f>
        <v>-6.540000000000006</v>
      </c>
      <c r="E89" s="18">
        <f>'Cash-Futures'!E299-'Cash-Futures'!E38</f>
        <v>-5.480000000000004</v>
      </c>
      <c r="F89" s="18">
        <f>'Cash-Futures'!F299-'Cash-Futures'!F38</f>
        <v>-3.6499999999999986</v>
      </c>
      <c r="G89" s="18">
        <f>'Cash-Futures'!G299-'Cash-Futures'!G38</f>
        <v>-3.9099999999999966</v>
      </c>
      <c r="H89" s="18">
        <f>'Cash-Futures'!H299-'Cash-Futures'!H38</f>
        <v>-6.420000000000002</v>
      </c>
      <c r="I89" s="18">
        <f>'Cash-Futures'!I299-'Cash-Futures'!I38</f>
        <v>-8.060000000000002</v>
      </c>
      <c r="J89" s="18">
        <f>'Cash-Futures'!J299-'Cash-Futures'!J38</f>
        <v>-7.460000000000001</v>
      </c>
      <c r="K89" s="18">
        <f>'Cash-Futures'!K299-'Cash-Futures'!K38</f>
        <v>-8.350000000000001</v>
      </c>
      <c r="L89" s="18">
        <f>'Cash-Futures'!L299-'Cash-Futures'!L38</f>
        <v>-10.29</v>
      </c>
      <c r="M89" s="18">
        <f>'Cash-Futures'!M299-'Cash-Futures'!M38</f>
        <v>-11.079999999999998</v>
      </c>
      <c r="N89" s="25">
        <f>AVERAGE(B89:M89)</f>
        <v>-7.471666666666668</v>
      </c>
    </row>
    <row r="90" spans="1:14" ht="15.75">
      <c r="A90" s="4">
        <v>1984</v>
      </c>
      <c r="B90" s="18">
        <f>'Cash-Futures'!B300-'Cash-Futures'!B39</f>
        <v>-10.329999999999998</v>
      </c>
      <c r="C90" s="18">
        <f>'Cash-Futures'!C300-'Cash-Futures'!C39</f>
        <v>-9.280000000000001</v>
      </c>
      <c r="D90" s="18">
        <f>'Cash-Futures'!D300-'Cash-Futures'!D39</f>
        <v>-9.04</v>
      </c>
      <c r="E90" s="18">
        <f>'Cash-Futures'!E300-'Cash-Futures'!E39</f>
        <v>-8.240000000000009</v>
      </c>
      <c r="F90" s="18">
        <f>'Cash-Futures'!F300-'Cash-Futures'!F39</f>
        <v>-6.3799999999999955</v>
      </c>
      <c r="G90" s="18">
        <f>'Cash-Futures'!G300-'Cash-Futures'!G39</f>
        <v>-6.929999999999993</v>
      </c>
      <c r="H90" s="18">
        <f>'Cash-Futures'!H300-'Cash-Futures'!H39</f>
        <v>-8.230000000000004</v>
      </c>
      <c r="I90" s="18">
        <f>'Cash-Futures'!I300-'Cash-Futures'!I39</f>
        <v>-6.430000000000007</v>
      </c>
      <c r="J90" s="18">
        <f>'Cash-Futures'!J300-'Cash-Futures'!J39</f>
        <v>-7.880000000000003</v>
      </c>
      <c r="K90" s="18">
        <f>'Cash-Futures'!K300-'Cash-Futures'!K39</f>
        <v>-10.239999999999995</v>
      </c>
      <c r="L90" s="18">
        <f>'Cash-Futures'!L300-'Cash-Futures'!L39</f>
        <v>-12.370000000000005</v>
      </c>
      <c r="M90" s="18">
        <f>'Cash-Futures'!M300-'Cash-Futures'!M39</f>
        <v>-11.850000000000009</v>
      </c>
      <c r="N90" s="26">
        <f aca="true" t="shared" si="17" ref="N90:N105">AVERAGE(B90:M90)</f>
        <v>-8.933333333333335</v>
      </c>
    </row>
    <row r="91" spans="1:14" ht="15.75">
      <c r="A91" s="4">
        <v>1985</v>
      </c>
      <c r="B91" s="18">
        <f>'Cash-Futures'!B301-'Cash-Futures'!B40</f>
        <v>-10.759999999999998</v>
      </c>
      <c r="C91" s="18">
        <f>'Cash-Futures'!C301-'Cash-Futures'!C40</f>
        <v>-9.43</v>
      </c>
      <c r="D91" s="18">
        <f>'Cash-Futures'!D301-'Cash-Futures'!D40</f>
        <v>-6.3500000000000085</v>
      </c>
      <c r="E91" s="18">
        <f>'Cash-Futures'!E301-'Cash-Futures'!E40</f>
        <v>-4.409999999999997</v>
      </c>
      <c r="F91" s="18">
        <f>'Cash-Futures'!F301-'Cash-Futures'!F40</f>
        <v>-4.920000000000002</v>
      </c>
      <c r="G91" s="18">
        <f>'Cash-Futures'!G301-'Cash-Futures'!G40</f>
        <v>-7.689999999999991</v>
      </c>
      <c r="H91" s="18">
        <f>'Cash-Futures'!H301-'Cash-Futures'!H40</f>
        <v>-7.329999999999998</v>
      </c>
      <c r="I91" s="18">
        <f>'Cash-Futures'!I301-'Cash-Futures'!I40</f>
        <v>-7.189999999999998</v>
      </c>
      <c r="J91" s="18">
        <f>'Cash-Futures'!J301-'Cash-Futures'!J40</f>
        <v>-7.009999999999998</v>
      </c>
      <c r="K91" s="18">
        <f>'Cash-Futures'!K301-'Cash-Futures'!K40</f>
        <v>-9.630000000000003</v>
      </c>
      <c r="L91" s="18">
        <f>'Cash-Futures'!L301-'Cash-Futures'!L40</f>
        <v>-9.910000000000004</v>
      </c>
      <c r="M91" s="18">
        <f>'Cash-Futures'!M301-'Cash-Futures'!M40</f>
        <v>-11.439999999999998</v>
      </c>
      <c r="N91" s="26">
        <f t="shared" si="17"/>
        <v>-8.005833333333333</v>
      </c>
    </row>
    <row r="92" spans="1:14" ht="15.75">
      <c r="A92" s="4">
        <v>1986</v>
      </c>
      <c r="B92" s="18">
        <f>'Cash-Futures'!B302-'Cash-Futures'!B41</f>
        <v>-10.270000000000003</v>
      </c>
      <c r="C92" s="18">
        <f>'Cash-Futures'!C302-'Cash-Futures'!C41</f>
        <v>-7.75</v>
      </c>
      <c r="D92" s="18">
        <f>'Cash-Futures'!D302-'Cash-Futures'!D41</f>
        <v>-4.549999999999997</v>
      </c>
      <c r="E92" s="18">
        <f>'Cash-Futures'!E302-'Cash-Futures'!E41</f>
        <v>-2.770000000000003</v>
      </c>
      <c r="F92" s="18">
        <f>'Cash-Futures'!F302-'Cash-Futures'!F41</f>
        <v>-2</v>
      </c>
      <c r="G92" s="18">
        <f>'Cash-Futures'!G302-'Cash-Futures'!G41</f>
        <v>-3.9099999999999966</v>
      </c>
      <c r="H92" s="18">
        <f>'Cash-Futures'!H302-'Cash-Futures'!H41</f>
        <v>-10.019999999999996</v>
      </c>
      <c r="I92" s="18">
        <f>'Cash-Futures'!I302-'Cash-Futures'!I41</f>
        <v>-7.800000000000004</v>
      </c>
      <c r="J92" s="18">
        <f>'Cash-Futures'!J302-'Cash-Futures'!J41</f>
        <v>-4.979999999999997</v>
      </c>
      <c r="K92" s="18">
        <f>'Cash-Futures'!K302-'Cash-Futures'!K41</f>
        <v>-5.020000000000003</v>
      </c>
      <c r="L92" s="18">
        <f>'Cash-Futures'!L302-'Cash-Futures'!L41</f>
        <v>-6.25</v>
      </c>
      <c r="M92" s="18">
        <f>'Cash-Futures'!M302-'Cash-Futures'!M41</f>
        <v>-5.140000000000001</v>
      </c>
      <c r="N92" s="26">
        <f t="shared" si="17"/>
        <v>-5.871666666666666</v>
      </c>
    </row>
    <row r="93" spans="1:14" ht="15.75">
      <c r="A93" s="4">
        <v>1987</v>
      </c>
      <c r="B93" s="18">
        <f>'Cash-Futures'!B303-'Cash-Futures'!B42</f>
        <v>-2.519999999999996</v>
      </c>
      <c r="C93" s="18">
        <f>'Cash-Futures'!C303-'Cash-Futures'!C42</f>
        <v>-2.780000000000001</v>
      </c>
      <c r="D93" s="18">
        <f>'Cash-Futures'!D303-'Cash-Futures'!D42</f>
        <v>-1.9200000000000017</v>
      </c>
      <c r="E93" s="18">
        <f>'Cash-Futures'!E303-'Cash-Futures'!E42</f>
        <v>-3.010000000000005</v>
      </c>
      <c r="F93" s="18">
        <f>'Cash-Futures'!F303-'Cash-Futures'!F42</f>
        <v>-1.8400000000000034</v>
      </c>
      <c r="G93" s="18">
        <f>'Cash-Futures'!G303-'Cash-Futures'!G42</f>
        <v>-2.510000000000005</v>
      </c>
      <c r="H93" s="18">
        <f>'Cash-Futures'!H303-'Cash-Futures'!H42</f>
        <v>-3.769999999999996</v>
      </c>
      <c r="I93" s="18">
        <f>'Cash-Futures'!I303-'Cash-Futures'!I42</f>
        <v>-5.650000000000006</v>
      </c>
      <c r="J93" s="18">
        <f>'Cash-Futures'!J303-'Cash-Futures'!J42</f>
        <v>-6.3700000000000045</v>
      </c>
      <c r="K93" s="18">
        <f>'Cash-Futures'!K303-'Cash-Futures'!K42</f>
        <v>-5.209999999999994</v>
      </c>
      <c r="L93" s="18">
        <f>'Cash-Futures'!L303-'Cash-Futures'!L42</f>
        <v>-3</v>
      </c>
      <c r="M93" s="18">
        <f>'Cash-Futures'!M303-'Cash-Futures'!M42</f>
        <v>-2.1099999999999994</v>
      </c>
      <c r="N93" s="26">
        <f t="shared" si="17"/>
        <v>-3.3908333333333345</v>
      </c>
    </row>
    <row r="94" spans="1:14" ht="15.75">
      <c r="A94" s="4">
        <v>1988</v>
      </c>
      <c r="B94" s="18">
        <f>'Cash-Futures'!B304-'Cash-Futures'!B43</f>
        <v>-3.489999999999995</v>
      </c>
      <c r="C94" s="18">
        <f>'Cash-Futures'!C304-'Cash-Futures'!C43</f>
        <v>-3.9299999999999926</v>
      </c>
      <c r="D94" s="18">
        <f>'Cash-Futures'!D304-'Cash-Futures'!D43</f>
        <v>-4.75</v>
      </c>
      <c r="E94" s="18">
        <f>'Cash-Futures'!E304-'Cash-Futures'!E43</f>
        <v>-3.309999999999988</v>
      </c>
      <c r="F94" s="18">
        <f>'Cash-Futures'!F304-'Cash-Futures'!F43</f>
        <v>-3.1400000000000006</v>
      </c>
      <c r="G94" s="18">
        <f>'Cash-Futures'!G304-'Cash-Futures'!G43</f>
        <v>2.8900000000000006</v>
      </c>
      <c r="H94" s="18">
        <f>'Cash-Futures'!H304-'Cash-Futures'!H43</f>
        <v>-5.3799999999999955</v>
      </c>
      <c r="I94" s="18">
        <f>'Cash-Futures'!I304-'Cash-Futures'!I43</f>
        <v>-4.940000000000012</v>
      </c>
      <c r="J94" s="18">
        <f>'Cash-Futures'!J304-'Cash-Futures'!J43</f>
        <v>-3.5600000000000023</v>
      </c>
      <c r="K94" s="18">
        <f>'Cash-Futures'!K304-'Cash-Futures'!K43</f>
        <v>-3.4399999999999977</v>
      </c>
      <c r="L94" s="18">
        <f>'Cash-Futures'!L304-'Cash-Futures'!L43</f>
        <v>-3.3499999999999943</v>
      </c>
      <c r="M94" s="18">
        <f>'Cash-Futures'!M304-'Cash-Futures'!M43</f>
        <v>-5.230000000000004</v>
      </c>
      <c r="N94" s="26">
        <f t="shared" si="17"/>
        <v>-3.469166666666665</v>
      </c>
    </row>
    <row r="95" spans="1:14" ht="15.75">
      <c r="A95" s="4">
        <v>1989</v>
      </c>
      <c r="B95" s="18">
        <f>'Cash-Futures'!B305-'Cash-Futures'!B44</f>
        <v>-4.469999999999999</v>
      </c>
      <c r="C95" s="18">
        <f>'Cash-Futures'!C305-'Cash-Futures'!C44</f>
        <v>-5.710000000000008</v>
      </c>
      <c r="D95" s="18">
        <f>'Cash-Futures'!D305-'Cash-Futures'!D44</f>
        <v>-4.409999999999997</v>
      </c>
      <c r="E95" s="18">
        <f>'Cash-Futures'!E305-'Cash-Futures'!E44</f>
        <v>-1.9699999999999989</v>
      </c>
      <c r="F95" s="18">
        <f>'Cash-Futures'!F305-'Cash-Futures'!F44</f>
        <v>-1.4300000000000068</v>
      </c>
      <c r="G95" s="18">
        <f>'Cash-Futures'!G305-'Cash-Futures'!G44</f>
        <v>-2.010000000000005</v>
      </c>
      <c r="H95" s="18">
        <f>'Cash-Futures'!H305-'Cash-Futures'!H44</f>
        <v>-3.5</v>
      </c>
      <c r="I95" s="18">
        <f>'Cash-Futures'!I305-'Cash-Futures'!I44</f>
        <v>-3.819999999999993</v>
      </c>
      <c r="J95" s="18">
        <f>'Cash-Futures'!J305-'Cash-Futures'!J44</f>
        <v>-5.420000000000002</v>
      </c>
      <c r="K95" s="18">
        <f>'Cash-Futures'!K305-'Cash-Futures'!K44</f>
        <v>-4.959999999999994</v>
      </c>
      <c r="L95" s="18">
        <f>'Cash-Futures'!L305-'Cash-Futures'!L44</f>
        <v>-4.590000000000003</v>
      </c>
      <c r="M95" s="18">
        <f>'Cash-Futures'!M305-'Cash-Futures'!M44</f>
        <v>-3.549999999999997</v>
      </c>
      <c r="N95" s="26">
        <f t="shared" si="17"/>
        <v>-3.8200000000000003</v>
      </c>
    </row>
    <row r="96" spans="1:14" ht="15.75">
      <c r="A96" s="4">
        <v>1990</v>
      </c>
      <c r="B96" s="18">
        <f>'Cash-Futures'!B306-'Cash-Futures'!B45</f>
        <v>-3.3900000000000006</v>
      </c>
      <c r="C96" s="18">
        <f>'Cash-Futures'!C306-'Cash-Futures'!C45</f>
        <v>-3.069999999999993</v>
      </c>
      <c r="D96" s="18">
        <f>'Cash-Futures'!D306-'Cash-Futures'!D45</f>
        <v>-2.4299999999999926</v>
      </c>
      <c r="E96" s="18">
        <f>'Cash-Futures'!E306-'Cash-Futures'!E45</f>
        <v>-2.780000000000001</v>
      </c>
      <c r="F96" s="18">
        <f>'Cash-Futures'!F306-'Cash-Futures'!F45</f>
        <v>-1.8699999999999903</v>
      </c>
      <c r="G96" s="18">
        <f>'Cash-Futures'!G306-'Cash-Futures'!G45</f>
        <v>-0.7600000000000051</v>
      </c>
      <c r="H96" s="18">
        <f>'Cash-Futures'!H306-'Cash-Futures'!H45</f>
        <v>-2.1200000000000045</v>
      </c>
      <c r="I96" s="18">
        <f>'Cash-Futures'!I306-'Cash-Futures'!I45</f>
        <v>-5.079999999999998</v>
      </c>
      <c r="J96" s="18">
        <f>'Cash-Futures'!J306-'Cash-Futures'!J45</f>
        <v>-4.640000000000001</v>
      </c>
      <c r="K96" s="18">
        <f>'Cash-Futures'!K306-'Cash-Futures'!K45</f>
        <v>-3.910000000000011</v>
      </c>
      <c r="L96" s="18">
        <f>'Cash-Futures'!L306-'Cash-Futures'!L45</f>
        <v>-2.789999999999992</v>
      </c>
      <c r="M96" s="18">
        <f>'Cash-Futures'!M306-'Cash-Futures'!M45</f>
        <v>-1.3999999999999915</v>
      </c>
      <c r="N96" s="26">
        <f t="shared" si="17"/>
        <v>-2.8533333333333317</v>
      </c>
    </row>
    <row r="97" spans="1:14" ht="15.75">
      <c r="A97" s="4">
        <v>1991</v>
      </c>
      <c r="B97" s="18">
        <f>'Cash-Futures'!B307-'Cash-Futures'!B46</f>
        <v>-2.740000000000009</v>
      </c>
      <c r="C97" s="18">
        <f>'Cash-Futures'!C307-'Cash-Futures'!C46</f>
        <v>0.9000000000000057</v>
      </c>
      <c r="D97" s="18">
        <f>'Cash-Futures'!D307-'Cash-Futures'!D46</f>
        <v>0.9200000000000017</v>
      </c>
      <c r="E97" s="18">
        <f>'Cash-Futures'!E307-'Cash-Futures'!E46</f>
        <v>1.1099999999999994</v>
      </c>
      <c r="F97" s="18">
        <f>'Cash-Futures'!F307-'Cash-Futures'!F46</f>
        <v>3.7700000000000102</v>
      </c>
      <c r="G97" s="18">
        <f>'Cash-Futures'!G307-'Cash-Futures'!G46</f>
        <v>2.460000000000008</v>
      </c>
      <c r="H97" s="18">
        <f>'Cash-Futures'!H307-'Cash-Futures'!H46</f>
        <v>-2.9099999999999966</v>
      </c>
      <c r="I97" s="18">
        <f>'Cash-Futures'!I307-'Cash-Futures'!I46</f>
        <v>-4.1299999999999955</v>
      </c>
      <c r="J97" s="18">
        <f>'Cash-Futures'!J307-'Cash-Futures'!J46</f>
        <v>-3.0600000000000023</v>
      </c>
      <c r="K97" s="18">
        <f>'Cash-Futures'!K307-'Cash-Futures'!K46</f>
        <v>-3.6700000000000017</v>
      </c>
      <c r="L97" s="18">
        <f>'Cash-Futures'!L307-'Cash-Futures'!L46</f>
        <v>-0.4200000000000017</v>
      </c>
      <c r="M97" s="18">
        <f>'Cash-Futures'!M307-'Cash-Futures'!M46</f>
        <v>-0.6499999999999915</v>
      </c>
      <c r="N97" s="26">
        <f t="shared" si="17"/>
        <v>-0.7016666666666644</v>
      </c>
    </row>
    <row r="98" spans="1:14" ht="15.75">
      <c r="A98" s="4">
        <v>1992</v>
      </c>
      <c r="B98" s="18">
        <f>'Cash-Futures'!B308-'Cash-Futures'!B47</f>
        <v>-1.3400000000000034</v>
      </c>
      <c r="C98" s="18">
        <f>'Cash-Futures'!C308-'Cash-Futures'!C47</f>
        <v>2.8500000000000085</v>
      </c>
      <c r="D98" s="18">
        <f>'Cash-Futures'!D308-'Cash-Futures'!D47</f>
        <v>2.930000000000007</v>
      </c>
      <c r="E98" s="18">
        <f>'Cash-Futures'!E308-'Cash-Futures'!E47</f>
        <v>-0.6599999999999966</v>
      </c>
      <c r="F98" s="18">
        <f>'Cash-Futures'!F308-'Cash-Futures'!F47</f>
        <v>0.6200000000000045</v>
      </c>
      <c r="G98" s="18">
        <f>'Cash-Futures'!G308-'Cash-Futures'!G47</f>
        <v>2.1400000000000006</v>
      </c>
      <c r="H98" s="18">
        <f>'Cash-Futures'!H308-'Cash-Futures'!H47</f>
        <v>-2.1700000000000017</v>
      </c>
      <c r="I98" s="18">
        <f>'Cash-Futures'!I308-'Cash-Futures'!I47</f>
        <v>-4.480000000000004</v>
      </c>
      <c r="J98" s="18">
        <f>'Cash-Futures'!J308-'Cash-Futures'!J47</f>
        <v>-2.5600000000000023</v>
      </c>
      <c r="K98" s="18">
        <f>'Cash-Futures'!K308-'Cash-Futures'!K47</f>
        <v>-3.75</v>
      </c>
      <c r="L98" s="18">
        <f>'Cash-Futures'!L308-'Cash-Futures'!L47</f>
        <v>-3.430000000000007</v>
      </c>
      <c r="M98" s="18">
        <f>'Cash-Futures'!M308-'Cash-Futures'!M47</f>
        <v>-3.0700000000000074</v>
      </c>
      <c r="N98" s="26">
        <f t="shared" si="17"/>
        <v>-1.0766666666666669</v>
      </c>
    </row>
    <row r="99" spans="1:14" ht="15.75">
      <c r="A99" s="4">
        <v>1993</v>
      </c>
      <c r="B99" s="18">
        <f>'Cash-Futures'!B309-'Cash-Futures'!B48</f>
        <v>-1.3999999999999915</v>
      </c>
      <c r="C99" s="18">
        <f>'Cash-Futures'!C309-'Cash-Futures'!C48</f>
        <v>-1.3900000000000006</v>
      </c>
      <c r="D99" s="18">
        <f>'Cash-Futures'!D309-'Cash-Futures'!D48</f>
        <v>1.2999999999999972</v>
      </c>
      <c r="E99" s="18">
        <f>'Cash-Futures'!E309-'Cash-Futures'!E48</f>
        <v>-1.0700000000000074</v>
      </c>
      <c r="F99" s="18">
        <f>'Cash-Futures'!F309-'Cash-Futures'!F48</f>
        <v>1.970000000000013</v>
      </c>
      <c r="G99" s="18">
        <f>'Cash-Futures'!G309-'Cash-Futures'!G48</f>
        <v>-0.21999999999999886</v>
      </c>
      <c r="H99" s="18">
        <f>'Cash-Futures'!H309-'Cash-Futures'!H48</f>
        <v>1.3900000000000006</v>
      </c>
      <c r="I99" s="18">
        <f>'Cash-Futures'!I309-'Cash-Futures'!I48</f>
        <v>-2.3700000000000045</v>
      </c>
      <c r="J99" s="18">
        <f>'Cash-Futures'!J309-'Cash-Futures'!J48</f>
        <v>-0.8299999999999983</v>
      </c>
      <c r="K99" s="18">
        <f>'Cash-Futures'!K309-'Cash-Futures'!K48</f>
        <v>-3.049999999999997</v>
      </c>
      <c r="L99" s="18">
        <f>'Cash-Futures'!L309-'Cash-Futures'!L48</f>
        <v>-2.3599999999999994</v>
      </c>
      <c r="M99" s="18">
        <f>'Cash-Futures'!M309-'Cash-Futures'!M48</f>
        <v>-2.030000000000001</v>
      </c>
      <c r="N99" s="26">
        <f t="shared" si="17"/>
        <v>-0.8383333333333324</v>
      </c>
    </row>
    <row r="100" spans="1:14" ht="15.75">
      <c r="A100" s="4">
        <v>1994</v>
      </c>
      <c r="B100" s="18">
        <f>'Cash-Futures'!B310-'Cash-Futures'!B49</f>
        <v>-1.1299999999999955</v>
      </c>
      <c r="C100" s="18">
        <f>'Cash-Futures'!C310-'Cash-Futures'!C49</f>
        <v>-0.9000000000000057</v>
      </c>
      <c r="D100" s="18">
        <f>'Cash-Futures'!D310-'Cash-Futures'!D49</f>
        <v>2.259999999999991</v>
      </c>
      <c r="E100" s="18">
        <f>'Cash-Futures'!E310-'Cash-Futures'!E49</f>
        <v>2.289999999999992</v>
      </c>
      <c r="F100" s="18">
        <f>'Cash-Futures'!F310-'Cash-Futures'!F49</f>
        <v>3.030000000000001</v>
      </c>
      <c r="G100" s="18">
        <f>'Cash-Futures'!G310-'Cash-Futures'!G49</f>
        <v>2.3299999999999983</v>
      </c>
      <c r="H100" s="18">
        <f>'Cash-Futures'!H310-'Cash-Futures'!H49</f>
        <v>-4.180000000000007</v>
      </c>
      <c r="I100" s="18">
        <f>'Cash-Futures'!I310-'Cash-Futures'!I49</f>
        <v>-3.6200000000000045</v>
      </c>
      <c r="J100" s="18">
        <f>'Cash-Futures'!J310-'Cash-Futures'!J49</f>
        <v>-2.740000000000009</v>
      </c>
      <c r="K100" s="18">
        <f>'Cash-Futures'!K310-'Cash-Futures'!K49</f>
        <v>-4.420000000000002</v>
      </c>
      <c r="L100" s="18">
        <f>'Cash-Futures'!L310-'Cash-Futures'!L49</f>
        <v>-4.3999999999999915</v>
      </c>
      <c r="M100" s="18">
        <f>'Cash-Futures'!M310-'Cash-Futures'!M49</f>
        <v>-4.489999999999995</v>
      </c>
      <c r="N100" s="26">
        <f t="shared" si="17"/>
        <v>-1.3308333333333355</v>
      </c>
    </row>
    <row r="101" spans="1:14" ht="15.75">
      <c r="A101" s="4">
        <v>1995</v>
      </c>
      <c r="B101" s="18">
        <f>'Cash-Futures'!B311-'Cash-Futures'!B50</f>
        <v>-3.1899999999999977</v>
      </c>
      <c r="C101" s="18">
        <f>'Cash-Futures'!C311-'Cash-Futures'!C50</f>
        <v>-0.8499999999999943</v>
      </c>
      <c r="D101" s="18">
        <f>'Cash-Futures'!D311-'Cash-Futures'!D50</f>
        <v>-0.7600000000000051</v>
      </c>
      <c r="E101" s="18">
        <f>'Cash-Futures'!E311-'Cash-Futures'!E50</f>
        <v>1.3299999999999983</v>
      </c>
      <c r="F101" s="18">
        <f>'Cash-Futures'!F311-'Cash-Futures'!F50</f>
        <v>1.6700000000000017</v>
      </c>
      <c r="G101" s="18">
        <f>'Cash-Futures'!G311-'Cash-Futures'!G50</f>
        <v>0.18000000000000682</v>
      </c>
      <c r="H101" s="18">
        <f>'Cash-Futures'!H311-'Cash-Futures'!H50</f>
        <v>-6.079999999999998</v>
      </c>
      <c r="I101" s="18">
        <f>'Cash-Futures'!I311-'Cash-Futures'!I50</f>
        <v>-5.049999999999997</v>
      </c>
      <c r="J101" s="18">
        <f>'Cash-Futures'!J311-'Cash-Futures'!J50</f>
        <v>-1.8400000000000034</v>
      </c>
      <c r="K101" s="18">
        <f>'Cash-Futures'!K311-'Cash-Futures'!K50</f>
        <v>-4.809999999999995</v>
      </c>
      <c r="L101" s="18">
        <f>'Cash-Futures'!L311-'Cash-Futures'!L50</f>
        <v>-6.979999999999997</v>
      </c>
      <c r="M101" s="18">
        <f>'Cash-Futures'!M311-'Cash-Futures'!M50</f>
        <v>-4.68</v>
      </c>
      <c r="N101" s="26">
        <f t="shared" si="17"/>
        <v>-2.5883333333333316</v>
      </c>
    </row>
    <row r="102" spans="1:14" ht="15.75">
      <c r="A102" s="4">
        <v>1996</v>
      </c>
      <c r="B102" s="18">
        <f>'Cash-Futures'!B312-'Cash-Futures'!B51</f>
        <v>-5.649999999999999</v>
      </c>
      <c r="C102" s="18">
        <f>'Cash-Futures'!C312-'Cash-Futures'!C51</f>
        <v>-4.039999999999999</v>
      </c>
      <c r="D102" s="18">
        <f>'Cash-Futures'!D312-'Cash-Futures'!D51</f>
        <v>-3.6000000000000014</v>
      </c>
      <c r="E102" s="18">
        <f>'Cash-Futures'!E312-'Cash-Futures'!E51</f>
        <v>0.18999999999999773</v>
      </c>
      <c r="F102" s="18">
        <f>'Cash-Futures'!F312-'Cash-Futures'!F51</f>
        <v>-2.440000000000005</v>
      </c>
      <c r="G102" s="18">
        <f>'Cash-Futures'!G312-'Cash-Futures'!G51</f>
        <v>-5.409999999999997</v>
      </c>
      <c r="H102" s="18">
        <f>'Cash-Futures'!H312-'Cash-Futures'!H51</f>
        <v>-4.279999999999994</v>
      </c>
      <c r="I102" s="18">
        <f>'Cash-Futures'!I312-'Cash-Futures'!I51</f>
        <v>-5.32</v>
      </c>
      <c r="J102" s="18">
        <f>'Cash-Futures'!J312-'Cash-Futures'!J51</f>
        <v>-6.280000000000001</v>
      </c>
      <c r="K102" s="18">
        <f>'Cash-Futures'!K312-'Cash-Futures'!K51</f>
        <v>-4.909999999999997</v>
      </c>
      <c r="L102" s="18">
        <f>'Cash-Futures'!L312-'Cash-Futures'!L51</f>
        <v>-7.990000000000002</v>
      </c>
      <c r="M102" s="18">
        <f>'Cash-Futures'!M312-'Cash-Futures'!M51</f>
        <v>-9.599047619047624</v>
      </c>
      <c r="N102" s="26">
        <f t="shared" si="17"/>
        <v>-4.9440873015873015</v>
      </c>
    </row>
    <row r="103" spans="1:14" ht="15.75">
      <c r="A103" s="4">
        <v>1997</v>
      </c>
      <c r="B103" s="18">
        <f>'Cash-Futures'!B313-'Cash-Futures'!B52</f>
        <v>-4.9081818181818235</v>
      </c>
      <c r="C103" s="18">
        <f>'Cash-Futures'!C313-'Cash-Futures'!C52</f>
        <v>-0.6700000000000017</v>
      </c>
      <c r="D103" s="18">
        <f>'Cash-Futures'!D313-'Cash-Futures'!D52</f>
        <v>3.6500000000000057</v>
      </c>
      <c r="E103" s="18">
        <f>'Cash-Futures'!E313-'Cash-Futures'!E52</f>
        <v>3.799999999999997</v>
      </c>
      <c r="F103" s="18">
        <f>'Cash-Futures'!F313-'Cash-Futures'!F52</f>
        <v>3.8299999999999983</v>
      </c>
      <c r="G103" s="18">
        <f>'Cash-Futures'!G313-'Cash-Futures'!G52</f>
        <v>0.519999999999996</v>
      </c>
      <c r="H103" s="18">
        <f>'Cash-Futures'!H313-'Cash-Futures'!H52</f>
        <v>-6.816363636363633</v>
      </c>
      <c r="I103" s="18">
        <f>'Cash-Futures'!I313-'Cash-Futures'!I52</f>
        <v>-3.1609523809523807</v>
      </c>
      <c r="J103" s="18">
        <f>'Cash-Futures'!J313-'Cash-Futures'!J52</f>
        <v>-4.929999999999993</v>
      </c>
      <c r="K103" s="18">
        <f>'Cash-Futures'!K313-'Cash-Futures'!K52</f>
        <v>-1.4934782608695656</v>
      </c>
      <c r="L103" s="18">
        <f>'Cash-Futures'!L313-'Cash-Futures'!L52</f>
        <v>-4.179473684210535</v>
      </c>
      <c r="M103" s="18">
        <f>'Cash-Futures'!M313-'Cash-Futures'!M52</f>
        <v>-3.5363636363636317</v>
      </c>
      <c r="N103" s="26">
        <f t="shared" si="17"/>
        <v>-1.4912344514117972</v>
      </c>
    </row>
    <row r="104" spans="1:14" ht="15.75">
      <c r="A104" s="4">
        <v>1998</v>
      </c>
      <c r="B104" s="18">
        <f>'Cash-Futures'!B314-'Cash-Futures'!B53</f>
        <v>-2.2900000000000063</v>
      </c>
      <c r="C104" s="18">
        <f>'Cash-Futures'!C314-'Cash-Futures'!C53</f>
        <v>-0.29000000000000625</v>
      </c>
      <c r="D104" s="18">
        <f>'Cash-Futures'!D314-'Cash-Futures'!D53</f>
        <v>2.25</v>
      </c>
      <c r="E104" s="18">
        <f>'Cash-Futures'!E314-'Cash-Futures'!E53</f>
        <v>4.067142857142855</v>
      </c>
      <c r="F104" s="18">
        <f>'Cash-Futures'!F314-'Cash-Futures'!F53</f>
        <v>-1.576750000000004</v>
      </c>
      <c r="G104" s="18">
        <f>'Cash-Futures'!G314-'Cash-Futures'!G53</f>
        <v>-0.3500000000000085</v>
      </c>
      <c r="H104" s="18">
        <f>'Cash-Futures'!H314-'Cash-Futures'!H53</f>
        <v>0.9990909090909099</v>
      </c>
      <c r="I104" s="18">
        <f>'Cash-Futures'!I314-'Cash-Futures'!I53</f>
        <v>-3.528095238095247</v>
      </c>
      <c r="J104" s="18">
        <f>'Cash-Futures'!J314-'Cash-Futures'!J53</f>
        <v>-2.6499999999999915</v>
      </c>
      <c r="K104" s="18">
        <f>'Cash-Futures'!K314-'Cash-Futures'!K53</f>
        <v>-4.1299999999999955</v>
      </c>
      <c r="L104" s="18">
        <f>'Cash-Futures'!L314-'Cash-Futures'!L53</f>
        <v>-3.3485000000000014</v>
      </c>
      <c r="M104" s="18">
        <f>'Cash-Futures'!M314-'Cash-Futures'!M53</f>
        <v>-1.8881818181818204</v>
      </c>
      <c r="N104" s="26">
        <f t="shared" si="17"/>
        <v>-1.061274440836943</v>
      </c>
    </row>
    <row r="105" spans="1:14" ht="15.75">
      <c r="A105" s="4">
        <v>1999</v>
      </c>
      <c r="B105" s="18">
        <f>'Cash-Futures'!B315-'Cash-Futures'!B54</f>
        <v>-1.9200000000000017</v>
      </c>
      <c r="C105" s="18">
        <f>'Cash-Futures'!C315-'Cash-Futures'!C54</f>
        <v>0.24684210526316974</v>
      </c>
      <c r="D105" s="18">
        <f>'Cash-Futures'!D315-'Cash-Futures'!D54</f>
        <v>1.725217391304355</v>
      </c>
      <c r="E105" s="18">
        <f>'Cash-Futures'!E315-'Cash-Futures'!E54</f>
        <v>1.0500000000000114</v>
      </c>
      <c r="F105" s="18">
        <f>'Cash-Futures'!F315-'Cash-Futures'!F54</f>
        <v>2.799999999999997</v>
      </c>
      <c r="G105" s="18">
        <f>'Cash-Futures'!G315-'Cash-Futures'!G54</f>
        <v>-2.7950000000000017</v>
      </c>
      <c r="H105" s="18">
        <f>'Cash-Futures'!H315-'Cash-Futures'!H54</f>
        <v>-2.0342857142857156</v>
      </c>
      <c r="I105" s="18">
        <f>'Cash-Futures'!I315-'Cash-Futures'!I54</f>
        <v>-0.41954545454545666</v>
      </c>
      <c r="J105" s="18">
        <f>'Cash-Futures'!J315-'Cash-Futures'!J54</f>
        <v>-3.902142857142863</v>
      </c>
      <c r="K105" s="18">
        <f>'Cash-Futures'!K315-'Cash-Futures'!K54</f>
        <v>0.3509523809523927</v>
      </c>
      <c r="L105" s="18">
        <f>'Cash-Futures'!L315-'Cash-Futures'!L54</f>
        <v>-1.3299999999999983</v>
      </c>
      <c r="M105" s="18">
        <f>'Cash-Futures'!M315-'Cash-Futures'!M54</f>
        <v>-1.3238095238095298</v>
      </c>
      <c r="N105" s="26">
        <f t="shared" si="17"/>
        <v>-0.62931430602197</v>
      </c>
    </row>
    <row r="106" spans="1:14" ht="15.75">
      <c r="A106" s="4">
        <v>2000</v>
      </c>
      <c r="B106" s="18">
        <f>'Cash-Futures'!B316-'Cash-Futures'!B55</f>
        <v>-1.4087499999999977</v>
      </c>
      <c r="C106" s="18">
        <f>'Cash-Futures'!C316-'Cash-Futures'!C55</f>
        <v>1.134999999999991</v>
      </c>
      <c r="D106" s="18">
        <f>'Cash-Futures'!D316-'Cash-Futures'!D55</f>
        <v>2.364999999999995</v>
      </c>
      <c r="E106" s="18">
        <f>'Cash-Futures'!E316-'Cash-Futures'!E55</f>
        <v>3.9749999999999943</v>
      </c>
      <c r="F106" s="18">
        <f>'Cash-Futures'!F316-'Cash-Futures'!F55</f>
        <v>1.6659999999999826</v>
      </c>
      <c r="G106" s="18">
        <f>'Cash-Futures'!G316-'Cash-Futures'!G55</f>
        <v>1.3249999999999886</v>
      </c>
      <c r="H106" s="18">
        <f>'Cash-Futures'!H316-'Cash-Futures'!H55</f>
        <v>-3.231666666666655</v>
      </c>
      <c r="I106" s="18">
        <f>'Cash-Futures'!I316-'Cash-Futures'!I55</f>
        <v>-4.167500000000004</v>
      </c>
      <c r="J106" s="18">
        <f>'Cash-Futures'!J316-'Cash-Futures'!J55</f>
        <v>-0.8491666666666617</v>
      </c>
      <c r="K106" s="18">
        <f>'Cash-Futures'!K316-'Cash-Futures'!K55</f>
        <v>-1.7391666666666623</v>
      </c>
      <c r="L106" s="18">
        <f>'Cash-Futures'!L316-'Cash-Futures'!L55</f>
        <v>-4.068000000000012</v>
      </c>
      <c r="M106" s="18">
        <f>'Cash-Futures'!M316-'Cash-Futures'!M55</f>
        <v>-5.390000000000001</v>
      </c>
      <c r="N106" s="26">
        <f aca="true" t="shared" si="18" ref="N106:N111">AVERAGE(B106:M106)</f>
        <v>-0.8656875000000035</v>
      </c>
    </row>
    <row r="107" spans="1:14" ht="15.75">
      <c r="A107" s="4">
        <v>2001</v>
      </c>
      <c r="B107" s="18">
        <f>'Cash-Futures'!B317-'Cash-Futures'!B56</f>
        <v>-3.6829999999999927</v>
      </c>
      <c r="C107" s="18">
        <f>'Cash-Futures'!C317-'Cash-Futures'!C56</f>
        <v>-1.1837500000000034</v>
      </c>
      <c r="D107" s="18">
        <f>'Cash-Futures'!D317-'Cash-Futures'!D56</f>
        <v>0.19249999999999545</v>
      </c>
      <c r="E107" s="18">
        <f>'Cash-Futures'!E317-'Cash-Futures'!E56</f>
        <v>0.4712499999999977</v>
      </c>
      <c r="F107" s="18">
        <f>'Cash-Futures'!F317-'Cash-Futures'!F56</f>
        <v>1.7630000000000052</v>
      </c>
      <c r="G107" s="18">
        <f>'Cash-Futures'!G317-'Cash-Futures'!G56</f>
        <v>6.70750000000001</v>
      </c>
      <c r="H107" s="18">
        <f>'Cash-Futures'!H317-'Cash-Futures'!H56</f>
        <v>-3.9350000000000023</v>
      </c>
      <c r="I107" s="18">
        <f>'Cash-Futures'!I317-'Cash-Futures'!I56</f>
        <v>1.5849999999999937</v>
      </c>
      <c r="J107" s="18">
        <f>'Cash-Futures'!J317-'Cash-Futures'!J56</f>
        <v>-1.4249999999999972</v>
      </c>
      <c r="K107" s="18">
        <f>'Cash-Futures'!K317-'Cash-Futures'!K56</f>
        <v>-2.081000000000003</v>
      </c>
      <c r="L107" s="18">
        <f>'Cash-Futures'!L317-'Cash-Futures'!L56</f>
        <v>-4.636250000000004</v>
      </c>
      <c r="M107" s="18">
        <f>'Cash-Futures'!M317-'Cash-Futures'!M56</f>
        <v>-5.439999999999998</v>
      </c>
      <c r="N107" s="26">
        <f t="shared" si="18"/>
        <v>-0.9720624999999998</v>
      </c>
    </row>
    <row r="108" spans="1:14" ht="15.75">
      <c r="A108" s="4">
        <v>2002</v>
      </c>
      <c r="B108" s="18">
        <f>'Cash-Futures'!B318-'Cash-Futures'!B57</f>
        <v>-3.3870000000000005</v>
      </c>
      <c r="C108" s="18">
        <f>'Cash-Futures'!C318-'Cash-Futures'!C57</f>
        <v>-0.4449999999999932</v>
      </c>
      <c r="D108" s="18">
        <f>'Cash-Futures'!D318-'Cash-Futures'!D57</f>
        <v>-0.9399999999999977</v>
      </c>
      <c r="E108" s="18">
        <f>'Cash-Futures'!E318-'Cash-Futures'!E57</f>
        <v>6.844999999999999</v>
      </c>
      <c r="F108" s="18">
        <f>'Cash-Futures'!F318-'Cash-Futures'!F57</f>
        <v>4.055000000000007</v>
      </c>
      <c r="G108" s="18">
        <f>'Cash-Futures'!G318-'Cash-Futures'!G57</f>
        <v>0.7874999999999943</v>
      </c>
      <c r="H108" s="18">
        <f>'Cash-Futures'!H318-'Cash-Futures'!H57</f>
        <v>-0.7224999999999966</v>
      </c>
      <c r="I108" s="18">
        <f>'Cash-Futures'!I318-'Cash-Futures'!I57</f>
        <v>-4.037499999999994</v>
      </c>
      <c r="J108" s="18">
        <f>'Cash-Futures'!J318-'Cash-Futures'!J57</f>
        <v>-2.5633333333333184</v>
      </c>
      <c r="K108" s="3">
        <f>'Cash-Futures'!K318-'Cash-Futures'!K57</f>
        <v>-4.614999999999995</v>
      </c>
      <c r="L108" s="3">
        <f>'Cash-Futures'!L318-'Cash-Futures'!L57</f>
        <v>-6.436250000000001</v>
      </c>
      <c r="M108" s="3">
        <f>'Cash-Futures'!M318-'Cash-Futures'!M57</f>
        <v>-4.5033333333333445</v>
      </c>
      <c r="N108" s="26">
        <f t="shared" si="18"/>
        <v>-1.3302013888888868</v>
      </c>
    </row>
    <row r="109" spans="1:14" ht="15.75">
      <c r="A109" s="4">
        <v>2003</v>
      </c>
      <c r="B109" s="18">
        <f>'Cash-Futures'!B319-'Cash-Futures'!B58</f>
        <v>-2.790999999999997</v>
      </c>
      <c r="C109" s="18">
        <f>'Cash-Futures'!C319-'Cash-Futures'!C58</f>
        <v>0.9937500000000057</v>
      </c>
      <c r="D109" s="18">
        <f>'Cash-Futures'!D319-'Cash-Futures'!D58</f>
        <v>1.2737499999999926</v>
      </c>
      <c r="E109" s="18">
        <f>'Cash-Futures'!E319-'Cash-Futures'!E58</f>
        <v>5.792000000000002</v>
      </c>
      <c r="F109" s="18">
        <f>'Cash-Futures'!F319-'Cash-Futures'!F58</f>
        <v>5.777500000000003</v>
      </c>
      <c r="G109" s="18">
        <f>'Cash-Futures'!G319-'Cash-Futures'!G58</f>
        <v>1.1599999999999966</v>
      </c>
      <c r="H109" s="18">
        <f>'Cash-Futures'!H319-'Cash-Futures'!H58</f>
        <v>-1.6087500000000006</v>
      </c>
      <c r="I109" s="18">
        <f>'Cash-Futures'!I319-'Cash-Futures'!I58</f>
        <v>-1.8083333333333371</v>
      </c>
      <c r="J109" s="18">
        <f>'Cash-Futures'!J319-'Cash-Futures'!J58</f>
        <v>-3.9012500000000045</v>
      </c>
      <c r="K109" s="18">
        <f>'Cash-Futures'!K319-'Cash-Futures'!K58</f>
        <v>-6.653999999999996</v>
      </c>
      <c r="L109" s="18">
        <f>'Cash-Futures'!L319-'Cash-Futures'!L58</f>
        <v>-6.920000000000002</v>
      </c>
      <c r="M109" s="18">
        <f>'Cash-Futures'!M319-'Cash-Futures'!M58</f>
        <v>1.4300000000000068</v>
      </c>
      <c r="N109" s="26">
        <f t="shared" si="18"/>
        <v>-0.6046944444444442</v>
      </c>
    </row>
    <row r="110" spans="1:14" ht="15.75">
      <c r="A110" s="4">
        <v>2004</v>
      </c>
      <c r="B110" s="18">
        <f>'Cash-Futures'!B320-'Cash-Futures'!B59</f>
        <v>5.537499999999994</v>
      </c>
      <c r="C110" s="18">
        <f>'Cash-Futures'!C320-'Cash-Futures'!C59</f>
        <v>5.739999999999995</v>
      </c>
      <c r="D110" s="18">
        <f>'Cash-Futures'!D320-'Cash-Futures'!D59</f>
        <v>7.420999999999992</v>
      </c>
      <c r="E110" s="18">
        <f>'Cash-Futures'!E320-'Cash-Futures'!E59</f>
        <v>2.512500000000003</v>
      </c>
      <c r="F110" s="18">
        <f>'Cash-Futures'!F320-'Cash-Futures'!F59</f>
        <v>0.46999999999999886</v>
      </c>
      <c r="G110" s="18">
        <f>'Cash-Futures'!G320-'Cash-Futures'!G59</f>
        <v>5.031000000000006</v>
      </c>
      <c r="H110" s="18">
        <f>'Cash-Futures'!H320-'Cash-Futures'!H59</f>
        <v>4.657499999999999</v>
      </c>
      <c r="I110" s="18">
        <f>'Cash-Futures'!I320-'Cash-Futures'!I59</f>
        <v>0.9833333333333343</v>
      </c>
      <c r="J110" s="18">
        <f>'Cash-Futures'!J320-'Cash-Futures'!J59</f>
        <v>-3.836250000000007</v>
      </c>
      <c r="K110" s="18">
        <f>'Cash-Futures'!K320-'Cash-Futures'!K59</f>
        <v>-5.939999999999998</v>
      </c>
      <c r="L110" s="18">
        <f>'Cash-Futures'!L320-'Cash-Futures'!L59</f>
        <v>-6.278749999999988</v>
      </c>
      <c r="M110" s="18">
        <f>'Cash-Futures'!M320-'Cash-Futures'!M59</f>
        <v>-2.7450000000000045</v>
      </c>
      <c r="N110" s="26">
        <f t="shared" si="18"/>
        <v>1.129402777777777</v>
      </c>
    </row>
    <row r="111" spans="1:14" ht="15.75">
      <c r="A111" s="4">
        <v>2005</v>
      </c>
      <c r="B111" s="18">
        <f>'Cash-Futures'!B321-'Cash-Futures'!B60</f>
        <v>-1.8859999999999957</v>
      </c>
      <c r="C111" s="18">
        <f>'Cash-Futures'!C321-'Cash-Futures'!C60</f>
        <v>9.024802631578936</v>
      </c>
      <c r="D111" s="18">
        <f>'Cash-Futures'!D321-'Cash-Futures'!D60</f>
        <v>3.2924545454545324</v>
      </c>
      <c r="E111" s="18">
        <f>'Cash-Futures'!E321-'Cash-Futures'!E60</f>
        <v>7.557559523809516</v>
      </c>
      <c r="F111" s="18">
        <f>'Cash-Futures'!F321-'Cash-Futures'!F60</f>
        <v>12.800773809523804</v>
      </c>
      <c r="G111" s="18">
        <f>'Cash-Futures'!G321-'Cash-Futures'!G60</f>
        <v>6.193636363636358</v>
      </c>
      <c r="H111" s="18">
        <f>'Cash-Futures'!H321-'Cash-Futures'!H60</f>
        <v>3.7337500000000006</v>
      </c>
      <c r="I111" s="18">
        <f>'Cash-Futures'!I321-'Cash-Futures'!I60</f>
        <v>3.2219565217391306</v>
      </c>
      <c r="J111" s="18">
        <f>'Cash-Futures'!J321-'Cash-Futures'!J60</f>
        <v>-4.164285714285711</v>
      </c>
      <c r="K111" s="18">
        <f>'Cash-Futures'!K321-'Cash-Futures'!K60</f>
        <v>-4.444940476190453</v>
      </c>
      <c r="L111" s="18">
        <f>'Cash-Futures'!L321-'Cash-Futures'!L60</f>
        <v>-2.540333333333308</v>
      </c>
      <c r="M111" s="18">
        <f>'Cash-Futures'!M321-'Cash-Futures'!M60</f>
        <v>0.04250000000000398</v>
      </c>
      <c r="N111" s="26">
        <f t="shared" si="18"/>
        <v>2.7359894893277343</v>
      </c>
    </row>
    <row r="112" spans="1:14" ht="15.75">
      <c r="A112" s="4">
        <v>2006</v>
      </c>
      <c r="B112" s="18">
        <f>'Cash-Futures'!B322-'Cash-Futures'!B61</f>
        <v>4.950249999999997</v>
      </c>
      <c r="C112" s="18">
        <f>'Cash-Futures'!C322-'Cash-Futures'!C61</f>
        <v>11.323421052631574</v>
      </c>
      <c r="D112" s="18">
        <f>'Cash-Futures'!D322-'Cash-Futures'!D61</f>
        <v>11.194652173913042</v>
      </c>
      <c r="E112" s="18">
        <f>'Cash-Futures'!E322-'Cash-Futures'!E61</f>
        <v>7.220921052631596</v>
      </c>
      <c r="F112" s="18">
        <f>'Cash-Futures'!F322-'Cash-Futures'!F61</f>
        <v>3.6159999999999997</v>
      </c>
      <c r="G112" s="18">
        <f>'Cash-Futures'!G322-'Cash-Futures'!G61</f>
        <v>-0.3850000000000051</v>
      </c>
      <c r="H112" s="18">
        <f>'Cash-Futures'!H322-'Cash-Futures'!H61</f>
        <v>-11.670000000000002</v>
      </c>
      <c r="I112" s="18">
        <f>'Cash-Futures'!I322-'Cash-Futures'!I61</f>
        <v>-8.919999999999987</v>
      </c>
      <c r="J112" s="18">
        <f>'Cash-Futures'!J322-'Cash-Futures'!J61</f>
        <v>-3.3916666666666657</v>
      </c>
      <c r="K112" s="18">
        <f>'Cash-Futures'!K322-'Cash-Futures'!K61</f>
        <v>-8.263749999999987</v>
      </c>
      <c r="L112" s="18">
        <f>'Cash-Futures'!L322-'Cash-Futures'!L61</f>
        <v>-9.051000000000016</v>
      </c>
      <c r="M112" s="18">
        <f>'Cash-Futures'!M322-'Cash-Futures'!M61</f>
        <v>-9.945000000000007</v>
      </c>
      <c r="N112" s="26">
        <f aca="true" t="shared" si="19" ref="N112:N117">AVERAGE(B112:M112)</f>
        <v>-1.1100976989575386</v>
      </c>
    </row>
    <row r="113" spans="1:14" ht="15.75">
      <c r="A113" s="4">
        <v>2007</v>
      </c>
      <c r="B113" s="18">
        <f>'Cash-Futures'!B323-'Cash-Futures'!B62</f>
        <v>-5.480000000000004</v>
      </c>
      <c r="C113" s="18">
        <f>'Cash-Futures'!C323-'Cash-Futures'!C62</f>
        <v>-3.769999999999996</v>
      </c>
      <c r="D113" s="18">
        <f>'Cash-Futures'!D323-'Cash-Futures'!D62</f>
        <v>-5.200000000000003</v>
      </c>
      <c r="E113" s="18">
        <f>'Cash-Futures'!E323-'Cash-Futures'!E62</f>
        <v>-4.719999999999999</v>
      </c>
      <c r="F113" s="18">
        <f>'Cash-Futures'!F323-'Cash-Futures'!F62</f>
        <v>-1.4399999999999977</v>
      </c>
      <c r="G113" s="18">
        <f>'Cash-Futures'!G323-'Cash-Futures'!G62</f>
        <v>-5.75</v>
      </c>
      <c r="H113" s="18">
        <f>'Cash-Futures'!H323-'Cash-Futures'!H62</f>
        <v>-13.739999999999995</v>
      </c>
      <c r="I113" s="18">
        <f>'Cash-Futures'!I323-'Cash-Futures'!I62</f>
        <v>-8.25</v>
      </c>
      <c r="J113" s="18">
        <f>'Cash-Futures'!J323-'Cash-Futures'!J62</f>
        <v>-5.689999999999998</v>
      </c>
      <c r="K113" s="18">
        <f>'Cash-Futures'!K323-'Cash-Futures'!K62</f>
        <v>-9.900000000000006</v>
      </c>
      <c r="L113" s="18">
        <f>'Cash-Futures'!L323-'Cash-Futures'!L62</f>
        <v>-9.25</v>
      </c>
      <c r="M113" s="18">
        <f>'Cash-Futures'!M323-'Cash-Futures'!M62</f>
        <v>-9.680000000000007</v>
      </c>
      <c r="N113" s="26">
        <f t="shared" si="19"/>
        <v>-6.905833333333334</v>
      </c>
    </row>
    <row r="114" spans="1:14" ht="15.75">
      <c r="A114" s="4">
        <v>2008</v>
      </c>
      <c r="B114" s="18">
        <f>'Cash-Futures'!B324-'Cash-Futures'!B63</f>
        <v>-5.359999999999999</v>
      </c>
      <c r="C114" s="18">
        <f>'Cash-Futures'!C324-'Cash-Futures'!C63</f>
        <v>-2.4000000000000057</v>
      </c>
      <c r="D114" s="18">
        <f>'Cash-Futures'!D324-'Cash-Futures'!D63</f>
        <v>3.0800000000000125</v>
      </c>
      <c r="E114" s="18">
        <f>'Cash-Futures'!E324-'Cash-Futures'!E63</f>
        <v>1.6099999999999994</v>
      </c>
      <c r="F114" s="18">
        <f>'Cash-Futures'!F324-'Cash-Futures'!F63</f>
        <v>-2.8299999999999983</v>
      </c>
      <c r="G114" s="18">
        <f>'Cash-Futures'!G324-'Cash-Futures'!G63</f>
        <v>-4.75</v>
      </c>
      <c r="H114" s="18">
        <f>'Cash-Futures'!H324-'Cash-Futures'!H63</f>
        <v>-7.780000000000001</v>
      </c>
      <c r="I114" s="18">
        <f>'Cash-Futures'!I324-'Cash-Futures'!I63</f>
        <v>-10.430000000000007</v>
      </c>
      <c r="J114" s="18">
        <f>'Cash-Futures'!J324-'Cash-Futures'!J63</f>
        <v>-8.11</v>
      </c>
      <c r="K114" s="18">
        <f>'Cash-Futures'!K324-'Cash-Futures'!K63</f>
        <v>-12.099999999999994</v>
      </c>
      <c r="L114" s="18">
        <f>'Cash-Futures'!L324-'Cash-Futures'!L63</f>
        <v>-11.830000000000013</v>
      </c>
      <c r="M114" s="18">
        <f>'Cash-Futures'!M324-'Cash-Futures'!M63</f>
        <v>-9.549999999999997</v>
      </c>
      <c r="N114" s="26">
        <f t="shared" si="19"/>
        <v>-5.870833333333334</v>
      </c>
    </row>
    <row r="115" spans="1:14" ht="15.75">
      <c r="A115" s="4">
        <v>2009</v>
      </c>
      <c r="B115" s="18">
        <f>'Cash-Futures'!B325-'Cash-Futures'!B64</f>
        <v>-6.590000000000003</v>
      </c>
      <c r="C115" s="18">
        <f>'Cash-Futures'!C325-'Cash-Futures'!C64</f>
        <v>-1.0100000000000051</v>
      </c>
      <c r="D115" s="18">
        <f>'Cash-Futures'!D325-'Cash-Futures'!D64</f>
        <v>0.7199999999999989</v>
      </c>
      <c r="E115" s="18">
        <f>'Cash-Futures'!E325-'Cash-Futures'!E64</f>
        <v>2.1700000000000017</v>
      </c>
      <c r="F115" s="18">
        <f>'Cash-Futures'!F325-'Cash-Futures'!F64</f>
        <v>0.9400000000000119</v>
      </c>
      <c r="G115" s="18">
        <f>'Cash-Futures'!G325-'Cash-Futures'!G64</f>
        <v>-0.6099999999999994</v>
      </c>
      <c r="H115" s="18">
        <f>'Cash-Futures'!H325-'Cash-Futures'!H64</f>
        <v>0.45999999999999375</v>
      </c>
      <c r="I115" s="18">
        <f>'Cash-Futures'!I325-'Cash-Futures'!I64</f>
        <v>-5.6299999999999955</v>
      </c>
      <c r="J115" s="18">
        <f>'Cash-Futures'!J325-'Cash-Futures'!J64</f>
        <v>-6.75</v>
      </c>
      <c r="K115" s="18">
        <f>'Cash-Futures'!K325-'Cash-Futures'!K64</f>
        <v>-8.170000000000002</v>
      </c>
      <c r="L115" s="18">
        <f>'Cash-Futures'!L325-'Cash-Futures'!L64</f>
        <v>-8.876249923706055</v>
      </c>
      <c r="M115" s="18">
        <f>'Cash-Futures'!M325-'Cash-Futures'!M64</f>
        <v>-7.7465905623002556</v>
      </c>
      <c r="N115" s="26">
        <f t="shared" si="19"/>
        <v>-3.4244033738338593</v>
      </c>
    </row>
    <row r="116" spans="1:14" ht="15.75">
      <c r="A116" s="4">
        <v>2010</v>
      </c>
      <c r="B116" s="18">
        <f>'Cash-Futures'!B326-'Cash-Futures'!B65</f>
        <v>-4.974211650647618</v>
      </c>
      <c r="C116" s="18">
        <f>'Cash-Futures'!C326-'Cash-Futures'!C65</f>
        <v>-0.1876310970908719</v>
      </c>
      <c r="D116" s="18">
        <f>'Cash-Futures'!D326-'Cash-Futures'!D65</f>
        <v>3.213478459897246</v>
      </c>
      <c r="E116" s="18">
        <f>'Cash-Futures'!E326-'Cash-Futures'!E65</f>
        <v>1.1374995838512092</v>
      </c>
      <c r="F116" s="18">
        <f>'Cash-Futures'!F326-'Cash-Futures'!F65</f>
        <v>4.225249481201175</v>
      </c>
      <c r="G116" s="18">
        <f>'Cash-Futures'!G326-'Cash-Futures'!G65</f>
        <v>2.649318112460051</v>
      </c>
      <c r="H116" s="18">
        <f>'Cash-Futures'!H326-'Cash-Futures'!H65</f>
        <v>-4.694762122744606</v>
      </c>
      <c r="I116" s="18">
        <f>'Cash-Futures'!I326-'Cash-Futures'!I65</f>
        <v>-4.242954129305744</v>
      </c>
      <c r="J116" s="18">
        <f>'Cash-Futures'!J326-'Cash-Futures'!J65</f>
        <v>-4.420714503696985</v>
      </c>
      <c r="K116" s="18">
        <f>'Cash-Futures'!K326-'Cash-Futures'!K65</f>
        <v>-5.785476335797995</v>
      </c>
      <c r="L116" s="18">
        <f>'Cash-Futures'!L326-'Cash-Futures'!L65</f>
        <v>-7.313571937197722</v>
      </c>
      <c r="M116" s="18">
        <f>'Cash-Futures'!M326-'Cash-Futures'!M65</f>
        <v>-6.8752273837002775</v>
      </c>
      <c r="N116" s="26">
        <f t="shared" si="19"/>
        <v>-2.2724169602310114</v>
      </c>
    </row>
    <row r="117" spans="1:14" ht="15.75">
      <c r="A117" s="4">
        <v>2011</v>
      </c>
      <c r="B117" s="18">
        <f>'Cash-Futures'!B327-'Cash-Futures'!B66</f>
        <v>-1.361250076293942</v>
      </c>
      <c r="C117" s="18">
        <f>'Cash-Futures'!C327-'Cash-Futures'!C66</f>
        <v>-1.8318417840254995</v>
      </c>
      <c r="D117" s="18">
        <f>'Cash-Futures'!D327-'Cash-Futures'!D66</f>
        <v>2.204348157799757</v>
      </c>
      <c r="E117" s="18">
        <f>'Cash-Futures'!E327-'Cash-Futures'!E66</f>
        <v>3.093749237060564</v>
      </c>
      <c r="F117" s="18">
        <f>'Cash-Futures'!F327-'Cash-Futures'!F66</f>
        <v>7.84142995198566</v>
      </c>
      <c r="G117" s="18">
        <f>'Cash-Futures'!G327-'Cash-Futures'!G66</f>
        <v>-1.6965911171652976</v>
      </c>
      <c r="H117" s="18">
        <f>'Cash-Futures'!H327-'Cash-Futures'!H66</f>
        <v>-17.39749969482422</v>
      </c>
      <c r="I117" s="18">
        <f>'Cash-Futures'!I327-'Cash-Futures'!I66</f>
        <v>-8.508696315599536</v>
      </c>
      <c r="J117" s="18">
        <f>'Cash-Futures'!J327-'Cash-Futures'!J66</f>
        <v>-12.236905197870172</v>
      </c>
      <c r="K117" s="18">
        <f>'Cash-Futures'!K327-'Cash-Futures'!K66</f>
        <v>-9.570476481119783</v>
      </c>
      <c r="L117" s="18">
        <f>'Cash-Futures'!L327-'Cash-Futures'!L66</f>
        <v>-11.128570847284237</v>
      </c>
      <c r="M117" s="18">
        <f>'Cash-Futures'!M327-'Cash-Futures'!M66</f>
        <v>-4.333096400669632</v>
      </c>
      <c r="N117" s="26">
        <f t="shared" si="19"/>
        <v>-4.577116714000528</v>
      </c>
    </row>
    <row r="118" spans="1:14" ht="15.75">
      <c r="A118" s="1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9"/>
    </row>
    <row r="119" spans="1:14" ht="15.75">
      <c r="A119" s="15" t="s">
        <v>40</v>
      </c>
      <c r="B119" s="1">
        <f>AVERAGE(B89:B117)</f>
        <v>-3.6497118463835645</v>
      </c>
      <c r="C119" s="1">
        <f aca="true" t="shared" si="20" ref="C119:M119">AVERAGE(C89:C117)</f>
        <v>-1.2936002445394033</v>
      </c>
      <c r="D119" s="1">
        <f t="shared" si="20"/>
        <v>-0.017158595573485806</v>
      </c>
      <c r="E119" s="1">
        <f t="shared" si="20"/>
        <v>0.613883526017094</v>
      </c>
      <c r="F119" s="1">
        <f t="shared" si="20"/>
        <v>0.9423518359555404</v>
      </c>
      <c r="G119" s="1">
        <f t="shared" si="20"/>
        <v>-0.5280219531403063</v>
      </c>
      <c r="H119" s="1">
        <f t="shared" si="20"/>
        <v>-4.440706445717032</v>
      </c>
      <c r="I119" s="1">
        <f t="shared" si="20"/>
        <v>-4.525975413681353</v>
      </c>
      <c r="J119" s="1">
        <f t="shared" si="20"/>
        <v>-4.601748791022841</v>
      </c>
      <c r="K119" s="1">
        <f t="shared" si="20"/>
        <v>-5.514011580679036</v>
      </c>
      <c r="L119" s="1">
        <f t="shared" si="20"/>
        <v>-6.045412059507995</v>
      </c>
      <c r="M119" s="1">
        <f t="shared" si="20"/>
        <v>-5.096660354393314</v>
      </c>
      <c r="N119" s="2"/>
    </row>
    <row r="120" spans="1:14" ht="15.75">
      <c r="A120" s="15" t="s">
        <v>37</v>
      </c>
      <c r="B120" s="1">
        <f>STDEV(B89:B117)</f>
        <v>3.751205637923227</v>
      </c>
      <c r="C120" s="1">
        <f aca="true" t="shared" si="21" ref="C120:M120">STDEV(C89:C117)</f>
        <v>4.741841168134641</v>
      </c>
      <c r="D120" s="1">
        <f t="shared" si="21"/>
        <v>4.390891087145632</v>
      </c>
      <c r="E120" s="1">
        <f t="shared" si="21"/>
        <v>3.964716066938395</v>
      </c>
      <c r="F120" s="1">
        <f t="shared" si="21"/>
        <v>4.052483530001981</v>
      </c>
      <c r="G120" s="1">
        <f t="shared" si="21"/>
        <v>3.6886034885357484</v>
      </c>
      <c r="H120" s="1">
        <f t="shared" si="21"/>
        <v>4.875855366171938</v>
      </c>
      <c r="I120" s="1">
        <f t="shared" si="21"/>
        <v>3.179734503692935</v>
      </c>
      <c r="J120" s="1">
        <f t="shared" si="21"/>
        <v>2.5094610192957933</v>
      </c>
      <c r="K120" s="1">
        <f t="shared" si="21"/>
        <v>2.95912014159457</v>
      </c>
      <c r="L120" s="1">
        <f t="shared" si="21"/>
        <v>3.284423382979439</v>
      </c>
      <c r="M120" s="1">
        <f t="shared" si="21"/>
        <v>3.673810485906562</v>
      </c>
      <c r="N120" s="2"/>
    </row>
    <row r="121" spans="1:14" ht="15.75">
      <c r="A121" s="15" t="s">
        <v>41</v>
      </c>
      <c r="B121" s="1">
        <f>AVERAGE(B106:B117)</f>
        <v>-2.20278847724513</v>
      </c>
      <c r="C121" s="1">
        <f aca="true" t="shared" si="22" ref="C121:M121">AVERAGE(C106:C117)</f>
        <v>1.4490625669245105</v>
      </c>
      <c r="D121" s="1">
        <f t="shared" si="22"/>
        <v>2.4014319447553802</v>
      </c>
      <c r="E121" s="1">
        <f t="shared" si="22"/>
        <v>3.1387899497794067</v>
      </c>
      <c r="F121" s="1">
        <f t="shared" si="22"/>
        <v>3.2404127702258876</v>
      </c>
      <c r="G121" s="1">
        <f t="shared" si="22"/>
        <v>0.8885302799109253</v>
      </c>
      <c r="H121" s="1">
        <f t="shared" si="22"/>
        <v>-4.660744040352957</v>
      </c>
      <c r="I121" s="1">
        <f t="shared" si="22"/>
        <v>-4.183724493597179</v>
      </c>
      <c r="J121" s="1">
        <f t="shared" si="22"/>
        <v>-4.77821434020996</v>
      </c>
      <c r="K121" s="1">
        <f t="shared" si="22"/>
        <v>-6.605317496647906</v>
      </c>
      <c r="L121" s="1">
        <f t="shared" si="22"/>
        <v>-7.360748003460113</v>
      </c>
      <c r="M121" s="1">
        <f t="shared" si="22"/>
        <v>-5.3946456400002925</v>
      </c>
      <c r="N121" s="2"/>
    </row>
    <row r="122" spans="1:14" ht="15.75">
      <c r="A122" s="15" t="s">
        <v>42</v>
      </c>
      <c r="B122" s="1">
        <f>STDEV(B106:B117)</f>
        <v>3.8623232679172124</v>
      </c>
      <c r="C122" s="1">
        <f aca="true" t="shared" si="23" ref="C122:M122">STDEV(C106:C117)</f>
        <v>4.725905799421746</v>
      </c>
      <c r="D122" s="1">
        <f t="shared" si="23"/>
        <v>4.072032612063545</v>
      </c>
      <c r="E122" s="1">
        <f t="shared" si="23"/>
        <v>3.493053041730921</v>
      </c>
      <c r="F122" s="1">
        <f t="shared" si="23"/>
        <v>4.233695787000924</v>
      </c>
      <c r="G122" s="1">
        <f t="shared" si="23"/>
        <v>3.9191004311633093</v>
      </c>
      <c r="H122" s="1">
        <f t="shared" si="23"/>
        <v>6.838600597635478</v>
      </c>
      <c r="I122" s="1">
        <f t="shared" si="23"/>
        <v>4.464693517848028</v>
      </c>
      <c r="J122" s="1">
        <f t="shared" si="23"/>
        <v>3.120648372192418</v>
      </c>
      <c r="K122" s="1">
        <f t="shared" si="23"/>
        <v>3.1468871823567075</v>
      </c>
      <c r="L122" s="1">
        <f t="shared" si="23"/>
        <v>2.8061142719284002</v>
      </c>
      <c r="M122" s="1">
        <f t="shared" si="23"/>
        <v>3.68218178557248</v>
      </c>
      <c r="N122" s="2"/>
    </row>
    <row r="123" spans="1:14" ht="15.75">
      <c r="A123" s="15" t="s">
        <v>43</v>
      </c>
      <c r="B123" s="1">
        <f>B121+2*B122</f>
        <v>5.521858058589295</v>
      </c>
      <c r="C123" s="1">
        <f aca="true" t="shared" si="24" ref="C123:M123">C121+2*C122</f>
        <v>10.900874165768002</v>
      </c>
      <c r="D123" s="1">
        <f t="shared" si="24"/>
        <v>10.54549716888247</v>
      </c>
      <c r="E123" s="1">
        <f t="shared" si="24"/>
        <v>10.12489603324125</v>
      </c>
      <c r="F123" s="1">
        <f t="shared" si="24"/>
        <v>11.707804344227736</v>
      </c>
      <c r="G123" s="1">
        <f t="shared" si="24"/>
        <v>8.726731142237544</v>
      </c>
      <c r="H123" s="1">
        <f t="shared" si="24"/>
        <v>9.016457154917997</v>
      </c>
      <c r="I123" s="1">
        <f t="shared" si="24"/>
        <v>4.745662542098877</v>
      </c>
      <c r="J123" s="1">
        <f t="shared" si="24"/>
        <v>1.4630824041748758</v>
      </c>
      <c r="K123" s="1">
        <f t="shared" si="24"/>
        <v>-0.31154313193449124</v>
      </c>
      <c r="L123" s="1">
        <f t="shared" si="24"/>
        <v>-1.7485194596033127</v>
      </c>
      <c r="M123" s="1">
        <f t="shared" si="24"/>
        <v>1.9697179311446673</v>
      </c>
      <c r="N123" s="2"/>
    </row>
    <row r="124" spans="1:14" ht="15.75">
      <c r="A124" s="15" t="s">
        <v>44</v>
      </c>
      <c r="B124" s="1">
        <f>B121-2*B122</f>
        <v>-9.927435013079554</v>
      </c>
      <c r="C124" s="1">
        <f aca="true" t="shared" si="25" ref="C124:M124">C121-2*C122</f>
        <v>-8.002749031918981</v>
      </c>
      <c r="D124" s="1">
        <f t="shared" si="25"/>
        <v>-5.742633279371709</v>
      </c>
      <c r="E124" s="1">
        <f t="shared" si="25"/>
        <v>-3.8473161336824355</v>
      </c>
      <c r="F124" s="1">
        <f t="shared" si="25"/>
        <v>-5.22697880377596</v>
      </c>
      <c r="G124" s="1">
        <f t="shared" si="25"/>
        <v>-6.949670582415694</v>
      </c>
      <c r="H124" s="1">
        <f t="shared" si="25"/>
        <v>-18.337945235623913</v>
      </c>
      <c r="I124" s="1">
        <f t="shared" si="25"/>
        <v>-13.113111529293235</v>
      </c>
      <c r="J124" s="1">
        <f t="shared" si="25"/>
        <v>-11.019511084594797</v>
      </c>
      <c r="K124" s="1">
        <f t="shared" si="25"/>
        <v>-12.89909186136132</v>
      </c>
      <c r="L124" s="1">
        <f t="shared" si="25"/>
        <v>-12.972976547316915</v>
      </c>
      <c r="M124" s="1">
        <f t="shared" si="25"/>
        <v>-12.759009211145251</v>
      </c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</sheetData>
  <sheetProtection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5:AA7"/>
  <sheetViews>
    <sheetView zoomScale="80" zoomScaleNormal="80" zoomScalePageLayoutView="0" workbookViewId="0" topLeftCell="B1">
      <selection activeCell="U42" sqref="U42"/>
    </sheetView>
  </sheetViews>
  <sheetFormatPr defaultColWidth="9.33203125" defaultRowHeight="12.75"/>
  <sheetData>
    <row r="5" spans="7:27" ht="12.75">
      <c r="G5" s="15" t="s">
        <v>45</v>
      </c>
      <c r="H5" s="33" t="e">
        <f>MIN(#REF!)</f>
        <v>#REF!</v>
      </c>
      <c r="K5" s="15" t="s">
        <v>48</v>
      </c>
      <c r="M5" s="33" t="e">
        <f>MIN('Cash-Futures'!#REF!)</f>
        <v>#REF!</v>
      </c>
      <c r="U5" s="15" t="s">
        <v>45</v>
      </c>
      <c r="V5" s="33" t="e">
        <f>MIN(#REF!)</f>
        <v>#REF!</v>
      </c>
      <c r="Y5" s="15" t="s">
        <v>48</v>
      </c>
      <c r="AA5" s="33" t="e">
        <f>MIN('Cash-Futures'!#REF!)</f>
        <v>#REF!</v>
      </c>
    </row>
    <row r="6" spans="7:27" ht="12.75">
      <c r="G6" s="15" t="s">
        <v>46</v>
      </c>
      <c r="H6" s="33" t="e">
        <f>MAX(#REF!)</f>
        <v>#REF!</v>
      </c>
      <c r="K6" s="15" t="s">
        <v>49</v>
      </c>
      <c r="M6" s="33" t="e">
        <f>MAX('Cash-Futures'!#REF!)</f>
        <v>#REF!</v>
      </c>
      <c r="U6" s="15" t="s">
        <v>46</v>
      </c>
      <c r="V6" s="33" t="e">
        <f>MAX(#REF!)</f>
        <v>#REF!</v>
      </c>
      <c r="Y6" s="15" t="s">
        <v>49</v>
      </c>
      <c r="AA6" s="33" t="e">
        <f>MAX('Cash-Futures'!#REF!)</f>
        <v>#REF!</v>
      </c>
    </row>
    <row r="7" spans="7:27" ht="12.75">
      <c r="G7" s="15" t="s">
        <v>47</v>
      </c>
      <c r="H7" s="33" t="e">
        <f>H6-H5</f>
        <v>#REF!</v>
      </c>
      <c r="K7" s="15" t="s">
        <v>50</v>
      </c>
      <c r="M7" s="33" t="e">
        <f>M6-M5</f>
        <v>#REF!</v>
      </c>
      <c r="U7" s="15" t="s">
        <v>47</v>
      </c>
      <c r="V7" s="33" t="e">
        <f>V6-V5</f>
        <v>#REF!</v>
      </c>
      <c r="Y7" s="15" t="s">
        <v>50</v>
      </c>
      <c r="AA7" s="33" t="e">
        <f>AA6-AA5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Griffith</dc:creator>
  <cp:keywords/>
  <dc:description/>
  <cp:lastModifiedBy>Griffith, Duane</cp:lastModifiedBy>
  <cp:lastPrinted>2010-12-29T21:49:08Z</cp:lastPrinted>
  <dcterms:created xsi:type="dcterms:W3CDTF">2000-02-07T22:14:09Z</dcterms:created>
  <dcterms:modified xsi:type="dcterms:W3CDTF">2012-01-16T18:44:27Z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