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4-H\Livestock\Livestock Committee\2023 fair\"/>
    </mc:Choice>
  </mc:AlternateContent>
  <xr:revisionPtr revIDLastSave="0" documentId="8_{D18ADEA9-3795-47BE-B2BC-8039F1720BDE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2023 - Carcass" sheetId="1" r:id="rId1"/>
    <sheet name="2023 - Ultrasou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7" i="1"/>
  <c r="H19" i="2"/>
  <c r="H49" i="2"/>
  <c r="H17" i="2"/>
  <c r="H47" i="2"/>
  <c r="H12" i="2"/>
  <c r="H43" i="2"/>
  <c r="H35" i="2"/>
  <c r="H38" i="2"/>
  <c r="H42" i="2"/>
  <c r="H23" i="2"/>
  <c r="H32" i="2"/>
  <c r="H24" i="2"/>
  <c r="H10" i="2"/>
  <c r="H11" i="2"/>
  <c r="H18" i="2"/>
  <c r="H25" i="2"/>
  <c r="H36" i="2"/>
  <c r="H40" i="2"/>
  <c r="H29" i="2"/>
  <c r="H31" i="2"/>
  <c r="H52" i="2"/>
  <c r="H51" i="2"/>
  <c r="H20" i="2"/>
  <c r="H41" i="2"/>
  <c r="H22" i="2"/>
  <c r="H7" i="2"/>
  <c r="H45" i="2"/>
  <c r="H37" i="2"/>
  <c r="H15" i="2"/>
  <c r="H9" i="2"/>
  <c r="H39" i="2"/>
  <c r="H13" i="2"/>
  <c r="H16" i="2"/>
  <c r="H33" i="2"/>
  <c r="H26" i="2"/>
  <c r="H30" i="2"/>
  <c r="H34" i="2"/>
  <c r="H21" i="2"/>
  <c r="H44" i="2"/>
  <c r="H50" i="2"/>
  <c r="H8" i="2"/>
  <c r="H28" i="2"/>
  <c r="H14" i="2"/>
  <c r="H48" i="2"/>
  <c r="H27" i="2"/>
  <c r="H46" i="2"/>
  <c r="N46" i="2" s="1"/>
  <c r="G49" i="2" l="1"/>
  <c r="G46" i="2"/>
  <c r="V17" i="2" l="1"/>
  <c r="V43" i="2"/>
  <c r="V12" i="2"/>
  <c r="V47" i="2"/>
  <c r="V45" i="2"/>
  <c r="V41" i="2"/>
  <c r="V51" i="2"/>
  <c r="V52" i="2"/>
  <c r="V13" i="2"/>
  <c r="V15" i="2"/>
  <c r="V44" i="2"/>
  <c r="V48" i="2"/>
  <c r="V14" i="2"/>
  <c r="V50" i="2"/>
  <c r="T46" i="2"/>
  <c r="V46" i="2" s="1"/>
  <c r="U46" i="2"/>
  <c r="T19" i="2"/>
  <c r="V19" i="2" s="1"/>
  <c r="T23" i="2"/>
  <c r="V23" i="2" s="1"/>
  <c r="T7" i="1"/>
  <c r="T49" i="2"/>
  <c r="V49" i="2" s="1"/>
  <c r="T17" i="2"/>
  <c r="T35" i="2"/>
  <c r="V35" i="2" s="1"/>
  <c r="T43" i="2"/>
  <c r="T20" i="2"/>
  <c r="V20" i="2" s="1"/>
  <c r="T12" i="2"/>
  <c r="T47" i="2"/>
  <c r="T42" i="2"/>
  <c r="V42" i="2" s="1"/>
  <c r="T38" i="2"/>
  <c r="V38" i="2" s="1"/>
  <c r="T10" i="2"/>
  <c r="V10" i="2" s="1"/>
  <c r="T24" i="2"/>
  <c r="V24" i="2" s="1"/>
  <c r="T32" i="2"/>
  <c r="V32" i="2" s="1"/>
  <c r="T18" i="2"/>
  <c r="V18" i="2" s="1"/>
  <c r="T11" i="2"/>
  <c r="V11" i="2" s="1"/>
  <c r="T29" i="2"/>
  <c r="V29" i="2" s="1"/>
  <c r="T40" i="2"/>
  <c r="V40" i="2" s="1"/>
  <c r="T36" i="2"/>
  <c r="V36" i="2" s="1"/>
  <c r="T25" i="2"/>
  <c r="V25" i="2" s="1"/>
  <c r="T31" i="2"/>
  <c r="V31" i="2" s="1"/>
  <c r="T45" i="2"/>
  <c r="T7" i="2"/>
  <c r="V7" i="2" s="1"/>
  <c r="T22" i="2"/>
  <c r="V22" i="2" s="1"/>
  <c r="T41" i="2"/>
  <c r="T51" i="2"/>
  <c r="T52" i="2"/>
  <c r="T13" i="2"/>
  <c r="T39" i="2"/>
  <c r="V39" i="2" s="1"/>
  <c r="T9" i="2"/>
  <c r="V9" i="2" s="1"/>
  <c r="T15" i="2"/>
  <c r="T37" i="2"/>
  <c r="V37" i="2" s="1"/>
  <c r="T16" i="2"/>
  <c r="V16" i="2" s="1"/>
  <c r="T44" i="2"/>
  <c r="T21" i="2"/>
  <c r="V21" i="2" s="1"/>
  <c r="T34" i="2"/>
  <c r="V34" i="2" s="1"/>
  <c r="T30" i="2"/>
  <c r="V30" i="2" s="1"/>
  <c r="T26" i="2"/>
  <c r="V26" i="2" s="1"/>
  <c r="T33" i="2"/>
  <c r="V33" i="2" s="1"/>
  <c r="T27" i="2"/>
  <c r="V27" i="2" s="1"/>
  <c r="T48" i="2"/>
  <c r="T14" i="2"/>
  <c r="T28" i="2"/>
  <c r="V28" i="2" s="1"/>
  <c r="T8" i="2"/>
  <c r="V8" i="2" s="1"/>
  <c r="T50" i="2"/>
  <c r="N24" i="2"/>
  <c r="G8" i="1"/>
  <c r="R16" i="1"/>
  <c r="N17" i="2"/>
  <c r="N35" i="2"/>
  <c r="M46" i="2"/>
  <c r="N43" i="2"/>
  <c r="U19" i="2"/>
  <c r="U49" i="2"/>
  <c r="U17" i="2"/>
  <c r="U35" i="2"/>
  <c r="U43" i="2"/>
  <c r="U20" i="2"/>
  <c r="U12" i="2"/>
  <c r="U47" i="2"/>
  <c r="U23" i="2"/>
  <c r="U42" i="2"/>
  <c r="U38" i="2"/>
  <c r="U10" i="2"/>
  <c r="U24" i="2"/>
  <c r="U32" i="2"/>
  <c r="U18" i="2"/>
  <c r="U11" i="2"/>
  <c r="U29" i="2"/>
  <c r="U40" i="2"/>
  <c r="U36" i="2"/>
  <c r="U25" i="2"/>
  <c r="U31" i="2"/>
  <c r="U45" i="2"/>
  <c r="U7" i="2"/>
  <c r="U22" i="2"/>
  <c r="U41" i="2"/>
  <c r="U51" i="2"/>
  <c r="U52" i="2"/>
  <c r="U13" i="2"/>
  <c r="U39" i="2"/>
  <c r="U9" i="2"/>
  <c r="U15" i="2"/>
  <c r="U37" i="2"/>
  <c r="U16" i="2"/>
  <c r="U44" i="2"/>
  <c r="U21" i="2"/>
  <c r="U34" i="2"/>
  <c r="U30" i="2"/>
  <c r="U26" i="2"/>
  <c r="U33" i="2"/>
  <c r="U27" i="2"/>
  <c r="U48" i="2"/>
  <c r="U14" i="2"/>
  <c r="U28" i="2"/>
  <c r="U8" i="2"/>
  <c r="U50" i="2"/>
  <c r="N19" i="2"/>
  <c r="W19" i="2"/>
  <c r="N49" i="2"/>
  <c r="W49" i="2"/>
  <c r="W17" i="2"/>
  <c r="W35" i="2"/>
  <c r="W43" i="2"/>
  <c r="N20" i="2"/>
  <c r="W20" i="2"/>
  <c r="N12" i="2"/>
  <c r="W12" i="2"/>
  <c r="N47" i="2"/>
  <c r="W47" i="2"/>
  <c r="N23" i="2"/>
  <c r="W23" i="2"/>
  <c r="N42" i="2"/>
  <c r="W42" i="2"/>
  <c r="N38" i="2"/>
  <c r="W38" i="2"/>
  <c r="N10" i="2"/>
  <c r="W10" i="2"/>
  <c r="W24" i="2"/>
  <c r="N32" i="2"/>
  <c r="W32" i="2"/>
  <c r="N18" i="2"/>
  <c r="W18" i="2"/>
  <c r="N11" i="2"/>
  <c r="W11" i="2"/>
  <c r="N29" i="2"/>
  <c r="W29" i="2"/>
  <c r="N40" i="2"/>
  <c r="W40" i="2"/>
  <c r="N36" i="2"/>
  <c r="W36" i="2"/>
  <c r="N25" i="2"/>
  <c r="W25" i="2"/>
  <c r="N31" i="2"/>
  <c r="W31" i="2"/>
  <c r="N45" i="2"/>
  <c r="W45" i="2"/>
  <c r="N7" i="2"/>
  <c r="W7" i="2"/>
  <c r="N22" i="2"/>
  <c r="W22" i="2"/>
  <c r="N41" i="2"/>
  <c r="W41" i="2"/>
  <c r="N51" i="2"/>
  <c r="W51" i="2"/>
  <c r="N52" i="2"/>
  <c r="W52" i="2"/>
  <c r="N13" i="2"/>
  <c r="W13" i="2"/>
  <c r="N39" i="2"/>
  <c r="W39" i="2"/>
  <c r="N9" i="2"/>
  <c r="W9" i="2"/>
  <c r="N15" i="2"/>
  <c r="W15" i="2"/>
  <c r="N37" i="2"/>
  <c r="W37" i="2"/>
  <c r="N16" i="2"/>
  <c r="W16" i="2"/>
  <c r="N44" i="2"/>
  <c r="W44" i="2"/>
  <c r="N21" i="2"/>
  <c r="W21" i="2"/>
  <c r="N34" i="2"/>
  <c r="W34" i="2"/>
  <c r="N30" i="2"/>
  <c r="W30" i="2"/>
  <c r="N26" i="2"/>
  <c r="W26" i="2"/>
  <c r="N33" i="2"/>
  <c r="W33" i="2"/>
  <c r="N27" i="2"/>
  <c r="W27" i="2"/>
  <c r="N48" i="2"/>
  <c r="W48" i="2"/>
  <c r="N14" i="2"/>
  <c r="W14" i="2"/>
  <c r="N28" i="2"/>
  <c r="W28" i="2"/>
  <c r="N8" i="2"/>
  <c r="W8" i="2"/>
  <c r="N50" i="2"/>
  <c r="W50" i="2"/>
  <c r="W46" i="2"/>
  <c r="N16" i="1"/>
  <c r="O16" i="1" s="1"/>
  <c r="V16" i="1"/>
  <c r="I39" i="1"/>
  <c r="N39" i="1"/>
  <c r="V39" i="1"/>
  <c r="N7" i="1"/>
  <c r="O7" i="1" s="1"/>
  <c r="V7" i="1"/>
  <c r="I7" i="1"/>
  <c r="G50" i="2"/>
  <c r="R50" i="2"/>
  <c r="M50" i="2"/>
  <c r="G8" i="2"/>
  <c r="R8" i="2"/>
  <c r="M8" i="2"/>
  <c r="G28" i="2"/>
  <c r="R28" i="2"/>
  <c r="M28" i="2"/>
  <c r="G14" i="2"/>
  <c r="R14" i="2"/>
  <c r="M14" i="2"/>
  <c r="G48" i="2"/>
  <c r="R48" i="2"/>
  <c r="M48" i="2"/>
  <c r="G27" i="2"/>
  <c r="R27" i="2"/>
  <c r="M27" i="2"/>
  <c r="G33" i="2"/>
  <c r="R33" i="2"/>
  <c r="M33" i="2"/>
  <c r="G26" i="2"/>
  <c r="R26" i="2"/>
  <c r="M26" i="2"/>
  <c r="G30" i="2"/>
  <c r="R30" i="2"/>
  <c r="M30" i="2"/>
  <c r="G34" i="2"/>
  <c r="R34" i="2"/>
  <c r="M34" i="2"/>
  <c r="G21" i="2"/>
  <c r="R21" i="2"/>
  <c r="M21" i="2"/>
  <c r="G44" i="2"/>
  <c r="R44" i="2"/>
  <c r="M44" i="2"/>
  <c r="G16" i="2"/>
  <c r="R16" i="2"/>
  <c r="M16" i="2"/>
  <c r="G37" i="2"/>
  <c r="R37" i="2"/>
  <c r="M37" i="2"/>
  <c r="G15" i="2"/>
  <c r="R15" i="2"/>
  <c r="M15" i="2"/>
  <c r="G9" i="2"/>
  <c r="R9" i="2"/>
  <c r="M9" i="2"/>
  <c r="G39" i="2"/>
  <c r="R39" i="2"/>
  <c r="M39" i="2"/>
  <c r="G13" i="2"/>
  <c r="R13" i="2"/>
  <c r="M13" i="2"/>
  <c r="G52" i="2"/>
  <c r="R52" i="2"/>
  <c r="M52" i="2"/>
  <c r="G51" i="2"/>
  <c r="R51" i="2"/>
  <c r="M51" i="2"/>
  <c r="G41" i="2"/>
  <c r="R41" i="2"/>
  <c r="M41" i="2"/>
  <c r="G22" i="2"/>
  <c r="R22" i="2"/>
  <c r="M22" i="2"/>
  <c r="G7" i="2"/>
  <c r="R7" i="2"/>
  <c r="M7" i="2"/>
  <c r="G45" i="2"/>
  <c r="R45" i="2"/>
  <c r="M45" i="2"/>
  <c r="G31" i="2"/>
  <c r="R31" i="2"/>
  <c r="M31" i="2"/>
  <c r="G25" i="2"/>
  <c r="R25" i="2"/>
  <c r="M25" i="2"/>
  <c r="G36" i="2"/>
  <c r="R36" i="2"/>
  <c r="M36" i="2"/>
  <c r="G40" i="2"/>
  <c r="R40" i="2"/>
  <c r="M40" i="2"/>
  <c r="G29" i="2"/>
  <c r="R29" i="2"/>
  <c r="M29" i="2"/>
  <c r="G11" i="2"/>
  <c r="R11" i="2"/>
  <c r="M11" i="2"/>
  <c r="G18" i="2"/>
  <c r="R18" i="2"/>
  <c r="M18" i="2"/>
  <c r="G32" i="2"/>
  <c r="R32" i="2"/>
  <c r="M32" i="2"/>
  <c r="G24" i="2"/>
  <c r="R24" i="2"/>
  <c r="M24" i="2"/>
  <c r="G10" i="2"/>
  <c r="R10" i="2"/>
  <c r="M10" i="2"/>
  <c r="G38" i="2"/>
  <c r="R38" i="2"/>
  <c r="M38" i="2"/>
  <c r="G42" i="2"/>
  <c r="R42" i="2"/>
  <c r="M42" i="2"/>
  <c r="G23" i="2"/>
  <c r="R23" i="2"/>
  <c r="M23" i="2"/>
  <c r="G47" i="2"/>
  <c r="R47" i="2"/>
  <c r="M47" i="2"/>
  <c r="G12" i="2"/>
  <c r="R12" i="2"/>
  <c r="M12" i="2"/>
  <c r="G20" i="2"/>
  <c r="R20" i="2"/>
  <c r="M20" i="2"/>
  <c r="G43" i="2"/>
  <c r="R43" i="2"/>
  <c r="M43" i="2"/>
  <c r="G35" i="2"/>
  <c r="R35" i="2"/>
  <c r="M35" i="2"/>
  <c r="G17" i="2"/>
  <c r="R17" i="2"/>
  <c r="M17" i="2"/>
  <c r="R49" i="2"/>
  <c r="M49" i="2"/>
  <c r="G19" i="2"/>
  <c r="R19" i="2"/>
  <c r="M19" i="2"/>
  <c r="R46" i="2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V68" i="1"/>
  <c r="R68" i="1"/>
  <c r="N68" i="1"/>
  <c r="O68" i="1" s="1"/>
  <c r="M68" i="1"/>
  <c r="I68" i="1"/>
  <c r="G68" i="1"/>
  <c r="V67" i="1"/>
  <c r="R67" i="1"/>
  <c r="N67" i="1"/>
  <c r="O67" i="1" s="1"/>
  <c r="M67" i="1"/>
  <c r="I67" i="1"/>
  <c r="G67" i="1"/>
  <c r="V66" i="1"/>
  <c r="R66" i="1"/>
  <c r="N66" i="1"/>
  <c r="O66" i="1" s="1"/>
  <c r="M66" i="1"/>
  <c r="I66" i="1"/>
  <c r="W66" i="1" s="1"/>
  <c r="G66" i="1"/>
  <c r="V65" i="1"/>
  <c r="R65" i="1"/>
  <c r="N65" i="1"/>
  <c r="O65" i="1" s="1"/>
  <c r="M65" i="1"/>
  <c r="I65" i="1"/>
  <c r="G65" i="1"/>
  <c r="V64" i="1"/>
  <c r="R64" i="1"/>
  <c r="N64" i="1"/>
  <c r="O64" i="1" s="1"/>
  <c r="M64" i="1"/>
  <c r="I64" i="1"/>
  <c r="G64" i="1"/>
  <c r="V63" i="1"/>
  <c r="R63" i="1"/>
  <c r="N63" i="1"/>
  <c r="O63" i="1" s="1"/>
  <c r="M63" i="1"/>
  <c r="I63" i="1"/>
  <c r="G63" i="1"/>
  <c r="V62" i="1"/>
  <c r="R62" i="1"/>
  <c r="N62" i="1"/>
  <c r="O62" i="1" s="1"/>
  <c r="M62" i="1"/>
  <c r="I62" i="1"/>
  <c r="W62" i="1" s="1"/>
  <c r="G62" i="1"/>
  <c r="V61" i="1"/>
  <c r="R61" i="1"/>
  <c r="N61" i="1"/>
  <c r="O61" i="1" s="1"/>
  <c r="M61" i="1"/>
  <c r="I61" i="1"/>
  <c r="W61" i="1" s="1"/>
  <c r="G61" i="1"/>
  <c r="V60" i="1"/>
  <c r="R60" i="1"/>
  <c r="N60" i="1"/>
  <c r="O60" i="1" s="1"/>
  <c r="M60" i="1"/>
  <c r="I60" i="1"/>
  <c r="W60" i="1" s="1"/>
  <c r="G60" i="1"/>
  <c r="V59" i="1"/>
  <c r="R59" i="1"/>
  <c r="N59" i="1"/>
  <c r="O59" i="1" s="1"/>
  <c r="M59" i="1"/>
  <c r="I59" i="1"/>
  <c r="G59" i="1"/>
  <c r="V58" i="1"/>
  <c r="R58" i="1"/>
  <c r="N58" i="1"/>
  <c r="O58" i="1" s="1"/>
  <c r="M58" i="1"/>
  <c r="I58" i="1"/>
  <c r="G58" i="1"/>
  <c r="V57" i="1"/>
  <c r="R57" i="1"/>
  <c r="N57" i="1"/>
  <c r="O57" i="1" s="1"/>
  <c r="M57" i="1"/>
  <c r="I57" i="1"/>
  <c r="W57" i="1" s="1"/>
  <c r="G57" i="1"/>
  <c r="V56" i="1"/>
  <c r="R56" i="1"/>
  <c r="N56" i="1"/>
  <c r="O56" i="1" s="1"/>
  <c r="M56" i="1"/>
  <c r="I56" i="1"/>
  <c r="W56" i="1" s="1"/>
  <c r="G56" i="1"/>
  <c r="V55" i="1"/>
  <c r="R55" i="1"/>
  <c r="N55" i="1"/>
  <c r="O55" i="1" s="1"/>
  <c r="M55" i="1"/>
  <c r="I55" i="1"/>
  <c r="G55" i="1"/>
  <c r="V54" i="1"/>
  <c r="R54" i="1"/>
  <c r="N54" i="1"/>
  <c r="O54" i="1" s="1"/>
  <c r="X54" i="1" s="1"/>
  <c r="Y54" i="1" s="1"/>
  <c r="M54" i="1"/>
  <c r="I54" i="1"/>
  <c r="G54" i="1"/>
  <c r="V53" i="1"/>
  <c r="R53" i="1"/>
  <c r="N53" i="1"/>
  <c r="O53" i="1" s="1"/>
  <c r="M53" i="1"/>
  <c r="I53" i="1"/>
  <c r="W53" i="1" s="1"/>
  <c r="G53" i="1"/>
  <c r="V52" i="1"/>
  <c r="R52" i="1"/>
  <c r="N52" i="1"/>
  <c r="O52" i="1" s="1"/>
  <c r="M52" i="1"/>
  <c r="I52" i="1"/>
  <c r="W52" i="1" s="1"/>
  <c r="G52" i="1"/>
  <c r="V51" i="1"/>
  <c r="R51" i="1"/>
  <c r="N51" i="1"/>
  <c r="O51" i="1" s="1"/>
  <c r="M51" i="1"/>
  <c r="I51" i="1"/>
  <c r="G51" i="1"/>
  <c r="V50" i="1"/>
  <c r="R50" i="1"/>
  <c r="N50" i="1"/>
  <c r="O50" i="1" s="1"/>
  <c r="X50" i="1" s="1"/>
  <c r="Y50" i="1" s="1"/>
  <c r="M50" i="1"/>
  <c r="I50" i="1"/>
  <c r="G50" i="1"/>
  <c r="V49" i="1"/>
  <c r="R49" i="1"/>
  <c r="N49" i="1"/>
  <c r="O49" i="1" s="1"/>
  <c r="M49" i="1"/>
  <c r="I49" i="1"/>
  <c r="W49" i="1" s="1"/>
  <c r="G49" i="1"/>
  <c r="V48" i="1"/>
  <c r="R48" i="1"/>
  <c r="N48" i="1"/>
  <c r="O48" i="1" s="1"/>
  <c r="M48" i="1"/>
  <c r="I48" i="1"/>
  <c r="W48" i="1" s="1"/>
  <c r="G48" i="1"/>
  <c r="V47" i="1"/>
  <c r="R47" i="1"/>
  <c r="N47" i="1"/>
  <c r="O47" i="1" s="1"/>
  <c r="M47" i="1"/>
  <c r="I47" i="1"/>
  <c r="G47" i="1"/>
  <c r="V46" i="1"/>
  <c r="R46" i="1"/>
  <c r="N46" i="1"/>
  <c r="O46" i="1" s="1"/>
  <c r="M46" i="1"/>
  <c r="I46" i="1"/>
  <c r="G46" i="1"/>
  <c r="V45" i="1"/>
  <c r="R45" i="1"/>
  <c r="N45" i="1"/>
  <c r="O45" i="1" s="1"/>
  <c r="M45" i="1"/>
  <c r="I45" i="1"/>
  <c r="W45" i="1" s="1"/>
  <c r="G45" i="1"/>
  <c r="V44" i="1"/>
  <c r="R44" i="1"/>
  <c r="N44" i="1"/>
  <c r="O44" i="1" s="1"/>
  <c r="M44" i="1"/>
  <c r="I44" i="1"/>
  <c r="W44" i="1" s="1"/>
  <c r="G44" i="1"/>
  <c r="V43" i="1"/>
  <c r="R43" i="1"/>
  <c r="N43" i="1"/>
  <c r="O43" i="1" s="1"/>
  <c r="M43" i="1"/>
  <c r="I43" i="1"/>
  <c r="G43" i="1"/>
  <c r="V42" i="1"/>
  <c r="R42" i="1"/>
  <c r="N42" i="1"/>
  <c r="O42" i="1" s="1"/>
  <c r="M42" i="1"/>
  <c r="I42" i="1"/>
  <c r="G42" i="1"/>
  <c r="V41" i="1"/>
  <c r="R41" i="1"/>
  <c r="N41" i="1"/>
  <c r="O41" i="1" s="1"/>
  <c r="M41" i="1"/>
  <c r="I41" i="1"/>
  <c r="W41" i="1" s="1"/>
  <c r="G41" i="1"/>
  <c r="V40" i="1"/>
  <c r="R40" i="1"/>
  <c r="N40" i="1"/>
  <c r="O40" i="1" s="1"/>
  <c r="M40" i="1"/>
  <c r="I40" i="1"/>
  <c r="W40" i="1" s="1"/>
  <c r="G40" i="1"/>
  <c r="R39" i="1"/>
  <c r="O39" i="1"/>
  <c r="M39" i="1"/>
  <c r="G39" i="1"/>
  <c r="V38" i="1"/>
  <c r="R38" i="1"/>
  <c r="N38" i="1"/>
  <c r="O38" i="1" s="1"/>
  <c r="M38" i="1"/>
  <c r="I38" i="1"/>
  <c r="W38" i="1" s="1"/>
  <c r="G38" i="1"/>
  <c r="V37" i="1"/>
  <c r="R37" i="1"/>
  <c r="N37" i="1"/>
  <c r="O37" i="1" s="1"/>
  <c r="M37" i="1"/>
  <c r="I37" i="1"/>
  <c r="G37" i="1"/>
  <c r="V36" i="1"/>
  <c r="R36" i="1"/>
  <c r="N36" i="1"/>
  <c r="O36" i="1" s="1"/>
  <c r="M36" i="1"/>
  <c r="I36" i="1"/>
  <c r="G36" i="1"/>
  <c r="V35" i="1"/>
  <c r="R35" i="1"/>
  <c r="N35" i="1"/>
  <c r="O35" i="1" s="1"/>
  <c r="M35" i="1"/>
  <c r="I35" i="1"/>
  <c r="G35" i="1"/>
  <c r="V34" i="1"/>
  <c r="R34" i="1"/>
  <c r="N34" i="1"/>
  <c r="O34" i="1" s="1"/>
  <c r="M34" i="1"/>
  <c r="I34" i="1"/>
  <c r="G34" i="1"/>
  <c r="V33" i="1"/>
  <c r="R33" i="1"/>
  <c r="N33" i="1"/>
  <c r="O33" i="1" s="1"/>
  <c r="M33" i="1"/>
  <c r="I33" i="1"/>
  <c r="W33" i="1" s="1"/>
  <c r="G33" i="1"/>
  <c r="V32" i="1"/>
  <c r="R32" i="1"/>
  <c r="N32" i="1"/>
  <c r="O32" i="1" s="1"/>
  <c r="M32" i="1"/>
  <c r="I32" i="1"/>
  <c r="G32" i="1"/>
  <c r="V31" i="1"/>
  <c r="R31" i="1"/>
  <c r="N31" i="1"/>
  <c r="O31" i="1" s="1"/>
  <c r="M31" i="1"/>
  <c r="I31" i="1"/>
  <c r="G31" i="1"/>
  <c r="V30" i="1"/>
  <c r="R30" i="1"/>
  <c r="N30" i="1"/>
  <c r="O30" i="1" s="1"/>
  <c r="M30" i="1"/>
  <c r="I30" i="1"/>
  <c r="G30" i="1"/>
  <c r="V29" i="1"/>
  <c r="R29" i="1"/>
  <c r="N29" i="1"/>
  <c r="O29" i="1" s="1"/>
  <c r="M29" i="1"/>
  <c r="I29" i="1"/>
  <c r="G29" i="1"/>
  <c r="V28" i="1"/>
  <c r="R28" i="1"/>
  <c r="N28" i="1"/>
  <c r="O28" i="1" s="1"/>
  <c r="M28" i="1"/>
  <c r="I28" i="1"/>
  <c r="W28" i="1" s="1"/>
  <c r="G28" i="1"/>
  <c r="V27" i="1"/>
  <c r="R27" i="1"/>
  <c r="N27" i="1"/>
  <c r="O27" i="1" s="1"/>
  <c r="M27" i="1"/>
  <c r="I27" i="1"/>
  <c r="W27" i="1" s="1"/>
  <c r="G27" i="1"/>
  <c r="V26" i="1"/>
  <c r="R26" i="1"/>
  <c r="N26" i="1"/>
  <c r="O26" i="1" s="1"/>
  <c r="M26" i="1"/>
  <c r="I26" i="1"/>
  <c r="G26" i="1"/>
  <c r="V25" i="1"/>
  <c r="R25" i="1"/>
  <c r="N25" i="1"/>
  <c r="O25" i="1" s="1"/>
  <c r="M25" i="1"/>
  <c r="I25" i="1"/>
  <c r="G25" i="1"/>
  <c r="V24" i="1"/>
  <c r="R24" i="1"/>
  <c r="N24" i="1"/>
  <c r="O24" i="1" s="1"/>
  <c r="M24" i="1"/>
  <c r="I24" i="1"/>
  <c r="W24" i="1" s="1"/>
  <c r="G24" i="1"/>
  <c r="V23" i="1"/>
  <c r="R23" i="1"/>
  <c r="N23" i="1"/>
  <c r="O23" i="1" s="1"/>
  <c r="M23" i="1"/>
  <c r="I23" i="1"/>
  <c r="W23" i="1" s="1"/>
  <c r="G23" i="1"/>
  <c r="V22" i="1"/>
  <c r="R22" i="1"/>
  <c r="N22" i="1"/>
  <c r="O22" i="1" s="1"/>
  <c r="M22" i="1"/>
  <c r="I22" i="1"/>
  <c r="G22" i="1"/>
  <c r="V21" i="1"/>
  <c r="R21" i="1"/>
  <c r="N21" i="1"/>
  <c r="O21" i="1" s="1"/>
  <c r="M21" i="1"/>
  <c r="I21" i="1"/>
  <c r="G21" i="1"/>
  <c r="V20" i="1"/>
  <c r="R20" i="1"/>
  <c r="N20" i="1"/>
  <c r="O20" i="1" s="1"/>
  <c r="M20" i="1"/>
  <c r="I20" i="1"/>
  <c r="W20" i="1" s="1"/>
  <c r="G20" i="1"/>
  <c r="V19" i="1"/>
  <c r="R19" i="1"/>
  <c r="N19" i="1"/>
  <c r="O19" i="1" s="1"/>
  <c r="M19" i="1"/>
  <c r="I19" i="1"/>
  <c r="W19" i="1" s="1"/>
  <c r="G19" i="1"/>
  <c r="V18" i="1"/>
  <c r="R18" i="1"/>
  <c r="N18" i="1"/>
  <c r="O18" i="1" s="1"/>
  <c r="M18" i="1"/>
  <c r="I18" i="1"/>
  <c r="G18" i="1"/>
  <c r="V17" i="1"/>
  <c r="R17" i="1"/>
  <c r="N17" i="1"/>
  <c r="O17" i="1"/>
  <c r="M17" i="1"/>
  <c r="I17" i="1"/>
  <c r="G17" i="1"/>
  <c r="M16" i="1"/>
  <c r="I16" i="1"/>
  <c r="W16" i="1" s="1"/>
  <c r="G16" i="1"/>
  <c r="V15" i="1"/>
  <c r="R15" i="1"/>
  <c r="N15" i="1"/>
  <c r="O15" i="1" s="1"/>
  <c r="M15" i="1"/>
  <c r="I15" i="1"/>
  <c r="G15" i="1"/>
  <c r="V14" i="1"/>
  <c r="R14" i="1"/>
  <c r="N14" i="1"/>
  <c r="O14" i="1"/>
  <c r="M14" i="1"/>
  <c r="I14" i="1"/>
  <c r="G14" i="1"/>
  <c r="V13" i="1"/>
  <c r="R13" i="1"/>
  <c r="N13" i="1"/>
  <c r="O13" i="1" s="1"/>
  <c r="M13" i="1"/>
  <c r="I13" i="1"/>
  <c r="W13" i="1" s="1"/>
  <c r="G13" i="1"/>
  <c r="V12" i="1"/>
  <c r="R12" i="1"/>
  <c r="N12" i="1"/>
  <c r="O12" i="1" s="1"/>
  <c r="M12" i="1"/>
  <c r="I12" i="1"/>
  <c r="G12" i="1"/>
  <c r="V11" i="1"/>
  <c r="R11" i="1"/>
  <c r="N11" i="1"/>
  <c r="O11" i="1" s="1"/>
  <c r="M11" i="1"/>
  <c r="I11" i="1"/>
  <c r="G11" i="1"/>
  <c r="V10" i="1"/>
  <c r="R10" i="1"/>
  <c r="N10" i="1"/>
  <c r="O10" i="1" s="1"/>
  <c r="M10" i="1"/>
  <c r="I10" i="1"/>
  <c r="G10" i="1"/>
  <c r="V9" i="1"/>
  <c r="R9" i="1"/>
  <c r="N9" i="1"/>
  <c r="O9" i="1" s="1"/>
  <c r="M9" i="1"/>
  <c r="I9" i="1"/>
  <c r="W9" i="1" s="1"/>
  <c r="G9" i="1"/>
  <c r="V8" i="1"/>
  <c r="R8" i="1"/>
  <c r="N8" i="1"/>
  <c r="O8" i="1" s="1"/>
  <c r="M8" i="1"/>
  <c r="I8" i="1"/>
  <c r="R7" i="1"/>
  <c r="M7" i="1"/>
  <c r="G7" i="1"/>
  <c r="W36" i="1" l="1"/>
  <c r="W10" i="1"/>
  <c r="W14" i="1"/>
  <c r="W17" i="1"/>
  <c r="W63" i="1"/>
  <c r="W7" i="1"/>
  <c r="W21" i="1"/>
  <c r="W25" i="1"/>
  <c r="W29" i="1"/>
  <c r="W34" i="1"/>
  <c r="W42" i="1"/>
  <c r="W46" i="1"/>
  <c r="W50" i="1"/>
  <c r="W54" i="1"/>
  <c r="W58" i="1"/>
  <c r="W67" i="1"/>
  <c r="W8" i="1"/>
  <c r="W12" i="1"/>
  <c r="W32" i="1"/>
  <c r="W37" i="1"/>
  <c r="W65" i="1"/>
  <c r="W39" i="1"/>
  <c r="W31" i="1"/>
  <c r="W64" i="1"/>
  <c r="W11" i="1"/>
  <c r="W15" i="1"/>
  <c r="W18" i="1"/>
  <c r="W22" i="1"/>
  <c r="W26" i="1"/>
  <c r="W30" i="1"/>
  <c r="W35" i="1"/>
  <c r="W43" i="1"/>
  <c r="W47" i="1"/>
  <c r="W51" i="1"/>
  <c r="W55" i="1"/>
  <c r="W59" i="1"/>
  <c r="W68" i="1"/>
  <c r="O27" i="2"/>
  <c r="Y27" i="2" s="1"/>
  <c r="Z27" i="2" s="1"/>
  <c r="X27" i="2"/>
  <c r="O13" i="2"/>
  <c r="Y13" i="2" s="1"/>
  <c r="Z13" i="2" s="1"/>
  <c r="X13" i="2"/>
  <c r="X15" i="2"/>
  <c r="O36" i="2"/>
  <c r="Y36" i="2" s="1"/>
  <c r="Z36" i="2" s="1"/>
  <c r="X36" i="2"/>
  <c r="O14" i="2"/>
  <c r="Y14" i="2" s="1"/>
  <c r="Z14" i="2" s="1"/>
  <c r="X14" i="2"/>
  <c r="O9" i="2"/>
  <c r="Y9" i="2" s="1"/>
  <c r="Z9" i="2" s="1"/>
  <c r="X9" i="2"/>
  <c r="O40" i="2"/>
  <c r="X40" i="2"/>
  <c r="X52" i="2"/>
  <c r="O26" i="2"/>
  <c r="Y26" i="2" s="1"/>
  <c r="Z26" i="2" s="1"/>
  <c r="X26" i="2"/>
  <c r="O51" i="2"/>
  <c r="Y51" i="2" s="1"/>
  <c r="Z51" i="2" s="1"/>
  <c r="X51" i="2"/>
  <c r="O50" i="2"/>
  <c r="Y50" i="2" s="1"/>
  <c r="Z50" i="2" s="1"/>
  <c r="X50" i="2"/>
  <c r="O48" i="2"/>
  <c r="Y48" i="2" s="1"/>
  <c r="Z48" i="2" s="1"/>
  <c r="X48" i="2"/>
  <c r="O30" i="2"/>
  <c r="Y30" i="2" s="1"/>
  <c r="Z30" i="2" s="1"/>
  <c r="X30" i="2"/>
  <c r="O16" i="2"/>
  <c r="Y16" i="2" s="1"/>
  <c r="Z16" i="2" s="1"/>
  <c r="X16" i="2"/>
  <c r="O39" i="2"/>
  <c r="Y39" i="2" s="1"/>
  <c r="Z39" i="2" s="1"/>
  <c r="X39" i="2"/>
  <c r="O41" i="2"/>
  <c r="Y41" i="2" s="1"/>
  <c r="Z41" i="2" s="1"/>
  <c r="X41" i="2"/>
  <c r="O31" i="2"/>
  <c r="Y31" i="2" s="1"/>
  <c r="Z31" i="2" s="1"/>
  <c r="X31" i="2"/>
  <c r="O29" i="2"/>
  <c r="Y29" i="2" s="1"/>
  <c r="Z29" i="2" s="1"/>
  <c r="X29" i="2"/>
  <c r="O24" i="2"/>
  <c r="Y24" i="2" s="1"/>
  <c r="Z24" i="2" s="1"/>
  <c r="X24" i="2"/>
  <c r="O34" i="2"/>
  <c r="Y34" i="2" s="1"/>
  <c r="Z34" i="2" s="1"/>
  <c r="X34" i="2"/>
  <c r="X28" i="2"/>
  <c r="X33" i="2"/>
  <c r="X7" i="2"/>
  <c r="O44" i="2"/>
  <c r="Y44" i="2" s="1"/>
  <c r="Z44" i="2" s="1"/>
  <c r="X44" i="2"/>
  <c r="O45" i="2"/>
  <c r="Y45" i="2" s="1"/>
  <c r="Z45" i="2" s="1"/>
  <c r="X45" i="2"/>
  <c r="O10" i="2"/>
  <c r="Y10" i="2" s="1"/>
  <c r="Z10" i="2" s="1"/>
  <c r="X10" i="2"/>
  <c r="O37" i="2"/>
  <c r="Y37" i="2" s="1"/>
  <c r="Z37" i="2" s="1"/>
  <c r="X37" i="2"/>
  <c r="O22" i="2"/>
  <c r="Y22" i="2" s="1"/>
  <c r="Z22" i="2" s="1"/>
  <c r="X22" i="2"/>
  <c r="O25" i="2"/>
  <c r="Y25" i="2" s="1"/>
  <c r="Z25" i="2" s="1"/>
  <c r="X25" i="2"/>
  <c r="O8" i="2"/>
  <c r="Y8" i="2" s="1"/>
  <c r="Z8" i="2" s="1"/>
  <c r="X8" i="2"/>
  <c r="O11" i="2"/>
  <c r="Y11" i="2" s="1"/>
  <c r="Z11" i="2" s="1"/>
  <c r="X11" i="2"/>
  <c r="O21" i="2"/>
  <c r="Y21" i="2" s="1"/>
  <c r="Z21" i="2" s="1"/>
  <c r="X21" i="2"/>
  <c r="O18" i="2"/>
  <c r="Y18" i="2" s="1"/>
  <c r="Z18" i="2" s="1"/>
  <c r="X18" i="2"/>
  <c r="O20" i="2"/>
  <c r="Y20" i="2" s="1"/>
  <c r="Z20" i="2" s="1"/>
  <c r="X20" i="2"/>
  <c r="O49" i="2"/>
  <c r="Y49" i="2" s="1"/>
  <c r="Z49" i="2" s="1"/>
  <c r="X49" i="2"/>
  <c r="O38" i="2"/>
  <c r="Y38" i="2" s="1"/>
  <c r="Z38" i="2" s="1"/>
  <c r="X38" i="2"/>
  <c r="O19" i="2"/>
  <c r="Y19" i="2" s="1"/>
  <c r="Z19" i="2" s="1"/>
  <c r="X19" i="2"/>
  <c r="O35" i="2"/>
  <c r="Y35" i="2" s="1"/>
  <c r="Z35" i="2" s="1"/>
  <c r="X35" i="2"/>
  <c r="O46" i="2"/>
  <c r="Y46" i="2" s="1"/>
  <c r="Z46" i="2" s="1"/>
  <c r="X46" i="2"/>
  <c r="O32" i="2"/>
  <c r="Y32" i="2" s="1"/>
  <c r="Z32" i="2" s="1"/>
  <c r="X32" i="2"/>
  <c r="O23" i="2"/>
  <c r="Y23" i="2" s="1"/>
  <c r="Z23" i="2" s="1"/>
  <c r="X23" i="2"/>
  <c r="O47" i="2"/>
  <c r="Y47" i="2" s="1"/>
  <c r="Z47" i="2" s="1"/>
  <c r="X47" i="2"/>
  <c r="O43" i="2"/>
  <c r="Y43" i="2" s="1"/>
  <c r="Z43" i="2" s="1"/>
  <c r="X43" i="2"/>
  <c r="O12" i="2"/>
  <c r="Y12" i="2" s="1"/>
  <c r="Z12" i="2" s="1"/>
  <c r="X12" i="2"/>
  <c r="O42" i="2"/>
  <c r="Y42" i="2" s="1"/>
  <c r="Z42" i="2" s="1"/>
  <c r="X42" i="2"/>
  <c r="O17" i="2"/>
  <c r="Y17" i="2" s="1"/>
  <c r="Z17" i="2" s="1"/>
  <c r="X17" i="2"/>
  <c r="X33" i="1"/>
  <c r="Y33" i="1" s="1"/>
  <c r="X63" i="1"/>
  <c r="Y63" i="1" s="1"/>
  <c r="X47" i="1"/>
  <c r="Y47" i="1" s="1"/>
  <c r="X59" i="1"/>
  <c r="Y59" i="1" s="1"/>
  <c r="X43" i="1"/>
  <c r="Y43" i="1" s="1"/>
  <c r="X37" i="1"/>
  <c r="Y37" i="1" s="1"/>
  <c r="X58" i="1"/>
  <c r="Y58" i="1" s="1"/>
  <c r="X62" i="1"/>
  <c r="Y62" i="1" s="1"/>
  <c r="X66" i="1"/>
  <c r="Y66" i="1" s="1"/>
  <c r="X46" i="1"/>
  <c r="Y46" i="1" s="1"/>
  <c r="X55" i="1"/>
  <c r="Y55" i="1" s="1"/>
  <c r="X51" i="1"/>
  <c r="Y51" i="1" s="1"/>
  <c r="X34" i="1"/>
  <c r="Y34" i="1" s="1"/>
  <c r="X22" i="1"/>
  <c r="Y22" i="1" s="1"/>
  <c r="X67" i="1"/>
  <c r="Y67" i="1" s="1"/>
  <c r="X32" i="1"/>
  <c r="Y32" i="1" s="1"/>
  <c r="X35" i="1"/>
  <c r="Y35" i="1" s="1"/>
  <c r="X38" i="1"/>
  <c r="Y38" i="1" s="1"/>
  <c r="X42" i="1"/>
  <c r="Y42" i="1" s="1"/>
  <c r="X49" i="1"/>
  <c r="Y49" i="1" s="1"/>
  <c r="X52" i="1"/>
  <c r="Y52" i="1" s="1"/>
  <c r="X65" i="1"/>
  <c r="Y65" i="1" s="1"/>
  <c r="X68" i="1"/>
  <c r="Y68" i="1" s="1"/>
  <c r="X36" i="1"/>
  <c r="Y36" i="1" s="1"/>
  <c r="X45" i="1"/>
  <c r="Y45" i="1" s="1"/>
  <c r="X61" i="1"/>
  <c r="Y61" i="1" s="1"/>
  <c r="X41" i="1"/>
  <c r="Y41" i="1" s="1"/>
  <c r="X57" i="1"/>
  <c r="Y57" i="1" s="1"/>
  <c r="X25" i="1"/>
  <c r="Y25" i="1" s="1"/>
  <c r="X27" i="1"/>
  <c r="Y27" i="1" s="1"/>
  <c r="X29" i="1"/>
  <c r="Y29" i="1" s="1"/>
  <c r="X53" i="1"/>
  <c r="Y53" i="1" s="1"/>
  <c r="X31" i="1"/>
  <c r="Y31" i="1" s="1"/>
  <c r="X44" i="1"/>
  <c r="Y44" i="1" s="1"/>
  <c r="X60" i="1"/>
  <c r="Y60" i="1" s="1"/>
  <c r="X48" i="1"/>
  <c r="Y48" i="1" s="1"/>
  <c r="X64" i="1"/>
  <c r="Y64" i="1" s="1"/>
  <c r="X40" i="1"/>
  <c r="Y40" i="1" s="1"/>
  <c r="X56" i="1"/>
  <c r="Y56" i="1" s="1"/>
  <c r="X14" i="1"/>
  <c r="Y14" i="1" s="1"/>
  <c r="X17" i="1"/>
  <c r="Y17" i="1" s="1"/>
  <c r="X39" i="1"/>
  <c r="Y39" i="1" s="1"/>
  <c r="X8" i="1"/>
  <c r="Y8" i="1" s="1"/>
  <c r="X13" i="1"/>
  <c r="Y13" i="1" s="1"/>
  <c r="X23" i="1"/>
  <c r="Y23" i="1" s="1"/>
  <c r="X26" i="1"/>
  <c r="Y26" i="1" s="1"/>
  <c r="X28" i="1"/>
  <c r="Y28" i="1" s="1"/>
  <c r="X30" i="1"/>
  <c r="Y30" i="1" s="1"/>
  <c r="X9" i="1"/>
  <c r="Y9" i="1" s="1"/>
  <c r="X11" i="1"/>
  <c r="Y11" i="1" s="1"/>
  <c r="X19" i="1"/>
  <c r="Y19" i="1" s="1"/>
  <c r="X21" i="1"/>
  <c r="Y21" i="1" s="1"/>
  <c r="X24" i="1"/>
  <c r="Y24" i="1" s="1"/>
  <c r="X10" i="1"/>
  <c r="Y10" i="1" s="1"/>
  <c r="X12" i="1"/>
  <c r="Y12" i="1" s="1"/>
  <c r="X15" i="1"/>
  <c r="Y15" i="1" s="1"/>
  <c r="X18" i="1"/>
  <c r="Y18" i="1" s="1"/>
  <c r="X20" i="1"/>
  <c r="Y20" i="1" s="1"/>
  <c r="X7" i="1"/>
  <c r="Y7" i="1" s="1"/>
  <c r="X16" i="1"/>
  <c r="Y16" i="1" s="1"/>
  <c r="Y40" i="2"/>
  <c r="Z40" i="2" s="1"/>
  <c r="O7" i="2"/>
  <c r="Y7" i="2" s="1"/>
  <c r="Z7" i="2" s="1"/>
  <c r="O15" i="2"/>
  <c r="Y15" i="2" s="1"/>
  <c r="Z15" i="2" s="1"/>
  <c r="O33" i="2"/>
  <c r="Y33" i="2" s="1"/>
  <c r="Z33" i="2" s="1"/>
  <c r="O28" i="2"/>
  <c r="Y28" i="2" s="1"/>
  <c r="Z28" i="2" s="1"/>
  <c r="O52" i="2"/>
  <c r="Y52" i="2" s="1"/>
  <c r="Z52" i="2" s="1"/>
</calcChain>
</file>

<file path=xl/sharedStrings.xml><?xml version="1.0" encoding="utf-8"?>
<sst xmlns="http://schemas.openxmlformats.org/spreadsheetml/2006/main" count="632" uniqueCount="241">
  <si>
    <t>County:</t>
  </si>
  <si>
    <t>55.0 min</t>
  </si>
  <si>
    <t>68.0 max</t>
  </si>
  <si>
    <t>N</t>
  </si>
  <si>
    <t>Ch- min</t>
  </si>
  <si>
    <t>51.00 min</t>
  </si>
  <si>
    <t>Required</t>
  </si>
  <si>
    <t>Tag</t>
  </si>
  <si>
    <t>Exhibitor</t>
  </si>
  <si>
    <t>Live Wt</t>
  </si>
  <si>
    <t>Base Price</t>
  </si>
  <si>
    <t>HCW</t>
  </si>
  <si>
    <t>Dressing %</t>
  </si>
  <si>
    <t>Backfat</t>
  </si>
  <si>
    <t>KPH%</t>
  </si>
  <si>
    <t>REA</t>
  </si>
  <si>
    <t>REA/CWT</t>
  </si>
  <si>
    <t>Yield Gr</t>
  </si>
  <si>
    <t>YG Prem/Disc</t>
  </si>
  <si>
    <t>Maturity</t>
  </si>
  <si>
    <t>Dk Cutter</t>
  </si>
  <si>
    <t>DC Prem/Disc</t>
  </si>
  <si>
    <t>Marb Score</t>
  </si>
  <si>
    <t>Quality Gr</t>
  </si>
  <si>
    <t>QG Prem/Disc</t>
  </si>
  <si>
    <t>% Cutability</t>
  </si>
  <si>
    <t>SOM</t>
  </si>
  <si>
    <t>Price/cwt</t>
  </si>
  <si>
    <t>Carcass Val</t>
  </si>
  <si>
    <t>A</t>
  </si>
  <si>
    <t>Marbling Scores</t>
  </si>
  <si>
    <t>100 - 199</t>
  </si>
  <si>
    <t>Practically Devoid</t>
  </si>
  <si>
    <t>200 - 299</t>
  </si>
  <si>
    <t>Traces</t>
  </si>
  <si>
    <t>300 - 399</t>
  </si>
  <si>
    <t>Slight</t>
  </si>
  <si>
    <t>400 - 499</t>
  </si>
  <si>
    <t>Small</t>
  </si>
  <si>
    <t>500 - 599</t>
  </si>
  <si>
    <t>Modest</t>
  </si>
  <si>
    <t>600 - 699</t>
  </si>
  <si>
    <t>Moderate</t>
  </si>
  <si>
    <t>700 - 799</t>
  </si>
  <si>
    <t>Slightly Abundant</t>
  </si>
  <si>
    <t>800 - 899</t>
  </si>
  <si>
    <t>Moderately Abundant</t>
  </si>
  <si>
    <t>900 - 999</t>
  </si>
  <si>
    <t>Abundant</t>
  </si>
  <si>
    <t>Grid Pricing</t>
  </si>
  <si>
    <t>$/CWT</t>
  </si>
  <si>
    <t>Yield Grade</t>
  </si>
  <si>
    <t>Premium/Discount</t>
  </si>
  <si>
    <t>Quality Grade</t>
  </si>
  <si>
    <t>Prime</t>
  </si>
  <si>
    <t>Ch +/ Ch 0</t>
  </si>
  <si>
    <t>Ch -</t>
  </si>
  <si>
    <t>Se +/ Se -</t>
  </si>
  <si>
    <t>St</t>
  </si>
  <si>
    <t>Dark Cutter</t>
  </si>
  <si>
    <t>Y</t>
  </si>
  <si>
    <t>Breeder</t>
  </si>
  <si>
    <t>Breed</t>
  </si>
  <si>
    <t>Live Place</t>
  </si>
  <si>
    <t>11.5 min</t>
  </si>
  <si>
    <t>17.5 max</t>
  </si>
  <si>
    <t>%IMF</t>
  </si>
  <si>
    <t>700 min</t>
  </si>
  <si>
    <t>1000 max</t>
  </si>
  <si>
    <t>&lt;1 - 3.99</t>
  </si>
  <si>
    <t>0.20 min</t>
  </si>
  <si>
    <t>0.60 max</t>
  </si>
  <si>
    <t>200</t>
  </si>
  <si>
    <t>Salois, Julia</t>
  </si>
  <si>
    <t>Two Creek Ranch</t>
  </si>
  <si>
    <t>254</t>
  </si>
  <si>
    <t>Connelly, Chantz</t>
  </si>
  <si>
    <t>Connelly Angus</t>
  </si>
  <si>
    <t>100% Black Angus</t>
  </si>
  <si>
    <t>258</t>
  </si>
  <si>
    <t>Kujava, Makenzie</t>
  </si>
  <si>
    <t>Craig Broesder</t>
  </si>
  <si>
    <t>50% Hereford 50% Red Angus</t>
  </si>
  <si>
    <t>261</t>
  </si>
  <si>
    <t>Farkell, Jaidyn</t>
  </si>
  <si>
    <t>100% Hereford</t>
  </si>
  <si>
    <t>266</t>
  </si>
  <si>
    <t>Curry, Sierra</t>
  </si>
  <si>
    <t>Curry Cattle Co</t>
  </si>
  <si>
    <t>267</t>
  </si>
  <si>
    <t>Stokes, Madalyne</t>
  </si>
  <si>
    <t>Lance Stokes</t>
  </si>
  <si>
    <t>Hereford x Angus</t>
  </si>
  <si>
    <t>268</t>
  </si>
  <si>
    <t>Stokes, Kale</t>
  </si>
  <si>
    <t>269</t>
  </si>
  <si>
    <t>Briggs, Reed</t>
  </si>
  <si>
    <t>50% black angus 50% Hereford</t>
  </si>
  <si>
    <t>271</t>
  </si>
  <si>
    <t>Gustafson, MJ</t>
  </si>
  <si>
    <t>Angus cross</t>
  </si>
  <si>
    <t>298</t>
  </si>
  <si>
    <t>Monroe, Hannah</t>
  </si>
  <si>
    <t>Joe Monroe</t>
  </si>
  <si>
    <t>50% Hereford 50% Black Angus</t>
  </si>
  <si>
    <t>299</t>
  </si>
  <si>
    <t>Monroe, Garett</t>
  </si>
  <si>
    <t>50% Black Angus 50% Hereford</t>
  </si>
  <si>
    <t>300</t>
  </si>
  <si>
    <t>Clark, Delaney</t>
  </si>
  <si>
    <t xml:space="preserve">Delaney Clark </t>
  </si>
  <si>
    <t xml:space="preserve">Simmental Cross </t>
  </si>
  <si>
    <t>303</t>
  </si>
  <si>
    <t>Clark, Dylan</t>
  </si>
  <si>
    <t xml:space="preserve">Steeler Freeman </t>
  </si>
  <si>
    <t>Simmental 75%, Angus 25%</t>
  </si>
  <si>
    <t>304</t>
  </si>
  <si>
    <t>Flesch, Jagger</t>
  </si>
  <si>
    <t>306</t>
  </si>
  <si>
    <t>Flesch, Paxton</t>
  </si>
  <si>
    <t xml:space="preserve">Terry Parsons </t>
  </si>
  <si>
    <t>Angus Cross</t>
  </si>
  <si>
    <t>309</t>
  </si>
  <si>
    <t>Flesch, Preslee</t>
  </si>
  <si>
    <t>310</t>
  </si>
  <si>
    <t>Kerfoot, Conlan</t>
  </si>
  <si>
    <t>314</t>
  </si>
  <si>
    <t>Parsons, Ty</t>
  </si>
  <si>
    <t>90% Angus 10% Hereford</t>
  </si>
  <si>
    <t>317</t>
  </si>
  <si>
    <t>Sandon, Colter</t>
  </si>
  <si>
    <t>Black Angus</t>
  </si>
  <si>
    <t>318</t>
  </si>
  <si>
    <t>Sandon, Kaley</t>
  </si>
  <si>
    <t>320</t>
  </si>
  <si>
    <t>Scarborough, Corin</t>
  </si>
  <si>
    <t>Angus Hereford</t>
  </si>
  <si>
    <t>322</t>
  </si>
  <si>
    <t>Scarborough, Jadis</t>
  </si>
  <si>
    <t>324</t>
  </si>
  <si>
    <t>Torgerson, Regan</t>
  </si>
  <si>
    <t>Angus</t>
  </si>
  <si>
    <t>425</t>
  </si>
  <si>
    <t>Roberts, Emily</t>
  </si>
  <si>
    <t>Chris and Lacy Roberts</t>
  </si>
  <si>
    <t>426</t>
  </si>
  <si>
    <t>Roberts, Janae</t>
  </si>
  <si>
    <t>427</t>
  </si>
  <si>
    <t>Berkram, Dallas</t>
  </si>
  <si>
    <t>Dallas Berkram</t>
  </si>
  <si>
    <t>428</t>
  </si>
  <si>
    <t>Wahl, Alex</t>
  </si>
  <si>
    <t>Diamond Box Livestock</t>
  </si>
  <si>
    <t>430</t>
  </si>
  <si>
    <t>Boyce, Tegan</t>
  </si>
  <si>
    <t>Martin Jacobson</t>
  </si>
  <si>
    <t>432</t>
  </si>
  <si>
    <t>Winkowitsch, Beretta</t>
  </si>
  <si>
    <t>Ryan &amp; LeAnne Winkowitsch</t>
  </si>
  <si>
    <t>433</t>
  </si>
  <si>
    <t>Boyce, Colt</t>
  </si>
  <si>
    <t>50% Black Angus, 50% Charolais</t>
  </si>
  <si>
    <t>434</t>
  </si>
  <si>
    <t>Morrisett, Alec</t>
  </si>
  <si>
    <t>Ronni Mize</t>
  </si>
  <si>
    <t>436</t>
  </si>
  <si>
    <t>Bengtson, Elyse</t>
  </si>
  <si>
    <t>Mike McCauley</t>
  </si>
  <si>
    <t>Black Angus 100%</t>
  </si>
  <si>
    <t>438</t>
  </si>
  <si>
    <t>Bengtson, Addisyn</t>
  </si>
  <si>
    <t>Addisyn Bengtson</t>
  </si>
  <si>
    <t>439</t>
  </si>
  <si>
    <t>McCauley, Sammie</t>
  </si>
  <si>
    <t>50% Hereford, 50% Angus</t>
  </si>
  <si>
    <t>442</t>
  </si>
  <si>
    <t>Bradley, Olivia</t>
  </si>
  <si>
    <t>Hugh Bradley</t>
  </si>
  <si>
    <t>443</t>
  </si>
  <si>
    <t>Volkman, Peyton</t>
  </si>
  <si>
    <t>Fred and Jolene Volkman</t>
  </si>
  <si>
    <t>50% Angus, 50% Hereford</t>
  </si>
  <si>
    <t>446</t>
  </si>
  <si>
    <t>Winkowitsch, Kenneth</t>
  </si>
  <si>
    <t>Josh Winkowitsch</t>
  </si>
  <si>
    <t>50% Charolais, 50% Angus</t>
  </si>
  <si>
    <t>448</t>
  </si>
  <si>
    <t>Winkowitsch, Jed</t>
  </si>
  <si>
    <t>449</t>
  </si>
  <si>
    <t>Dagel, Ray</t>
  </si>
  <si>
    <t>Kaleb Lewis</t>
  </si>
  <si>
    <t>500</t>
  </si>
  <si>
    <t>Kultgen, Hannah</t>
  </si>
  <si>
    <t>Broken Mountains</t>
  </si>
  <si>
    <t>100 % Salers</t>
  </si>
  <si>
    <t>524</t>
  </si>
  <si>
    <t>Harmon, Blake</t>
  </si>
  <si>
    <t>Pat Harmon</t>
  </si>
  <si>
    <t>3/4 Red Angus 1/4 Gelbvieh</t>
  </si>
  <si>
    <t>589</t>
  </si>
  <si>
    <t>Buffington, Jaxon</t>
  </si>
  <si>
    <t>Casey Buffington</t>
  </si>
  <si>
    <t>50% Black Angus, 50% Wagyu</t>
  </si>
  <si>
    <t>592</t>
  </si>
  <si>
    <t>Cole, Sadie</t>
  </si>
  <si>
    <t>Ed Cole</t>
  </si>
  <si>
    <t>100% Red Angus</t>
  </si>
  <si>
    <t>594</t>
  </si>
  <si>
    <t>Cole, Hunter</t>
  </si>
  <si>
    <t>25% Black Angus, 25% Charolais, 50% Red Angus</t>
  </si>
  <si>
    <t>595</t>
  </si>
  <si>
    <t>Leach, Jordan</t>
  </si>
  <si>
    <t>C - H</t>
  </si>
  <si>
    <t>75% Black Angus - 25% Hereford</t>
  </si>
  <si>
    <t>597</t>
  </si>
  <si>
    <t>Smail, MaRae</t>
  </si>
  <si>
    <t>Richard Dunbar</t>
  </si>
  <si>
    <t>Butch &amp; Doreen Gillespie</t>
  </si>
  <si>
    <t>50% Maine Anjou, 25% Chianina, 25% simmental</t>
  </si>
  <si>
    <t>50% Charolais 50% Red Simmental</t>
  </si>
  <si>
    <t>Simmes Ranch</t>
  </si>
  <si>
    <t>Barr &amp; Colleen Gustafson</t>
  </si>
  <si>
    <t>Sandon Ranch</t>
  </si>
  <si>
    <t>Angus x Simmental</t>
  </si>
  <si>
    <t xml:space="preserve">Hereford x Angus </t>
  </si>
  <si>
    <t xml:space="preserve">50% Maine Anjou, 25% Hereford, 25% Angus </t>
  </si>
  <si>
    <t>Red</t>
  </si>
  <si>
    <t>Grand</t>
  </si>
  <si>
    <t>Reserve</t>
  </si>
  <si>
    <t>Purple</t>
  </si>
  <si>
    <t>Blue</t>
  </si>
  <si>
    <t>Ranked by:</t>
  </si>
  <si>
    <t>Steer of Merit</t>
  </si>
  <si>
    <t xml:space="preserve">% Cutability </t>
  </si>
  <si>
    <t>Placing</t>
  </si>
  <si>
    <t>All considered A maturity and no dark cutters</t>
  </si>
  <si>
    <t>Chad Scarborough</t>
  </si>
  <si>
    <t>Marias Fair - 2023</t>
  </si>
  <si>
    <t>Req.</t>
  </si>
  <si>
    <t>Garry Boggot</t>
  </si>
  <si>
    <t xml:space="preserve">Rockstar Cattle 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</si>
</sst>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_);_(* \(#,##0\);_(* &quot;-&quot;??_);_(@_)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26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20212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13"/>
      </patternFill>
    </fill>
    <fill>
      <patternFill patternType="solid">
        <fgColor indexed="8"/>
        <bgColor indexed="13"/>
      </patternFill>
    </fill>
    <fill>
      <patternFill patternType="solid">
        <fgColor indexed="22"/>
        <bgColor indexed="12"/>
      </patternFill>
    </fill>
    <fill>
      <patternFill patternType="solid">
        <fgColor indexed="22"/>
        <bgColor indexed="16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13"/>
      </patternFill>
    </fill>
    <fill>
      <patternFill patternType="solid">
        <fgColor rgb="FFC0C0C0"/>
        <bgColor indexed="16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3" fillId="0" borderId="2" xfId="2" applyFont="1" applyBorder="1" applyAlignment="1" applyProtection="1">
      <alignment horizontal="left"/>
      <protection locked="0" hidden="1"/>
    </xf>
    <xf numFmtId="0" fontId="3" fillId="0" borderId="0" xfId="2" applyFont="1" applyBorder="1" applyAlignment="1" applyProtection="1">
      <alignment horizontal="left"/>
      <protection locked="0" hidden="1"/>
    </xf>
    <xf numFmtId="2" fontId="3" fillId="0" borderId="0" xfId="0" applyNumberFormat="1" applyFont="1" applyAlignment="1" applyProtection="1">
      <alignment horizontal="center"/>
      <protection locked="0" hidden="1"/>
    </xf>
    <xf numFmtId="0" fontId="5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3" fillId="3" borderId="3" xfId="0" applyFont="1" applyFill="1" applyBorder="1" applyAlignment="1" applyProtection="1">
      <alignment horizontal="center"/>
      <protection locked="0" hidden="1"/>
    </xf>
    <xf numFmtId="0" fontId="3" fillId="3" borderId="4" xfId="0" applyFont="1" applyFill="1" applyBorder="1" applyAlignment="1" applyProtection="1">
      <alignment horizontal="center"/>
      <protection locked="0" hidden="1"/>
    </xf>
    <xf numFmtId="0" fontId="3" fillId="9" borderId="3" xfId="0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6" fillId="0" borderId="0" xfId="0" applyFont="1" applyProtection="1">
      <protection locked="0" hidden="1"/>
    </xf>
    <xf numFmtId="0" fontId="3" fillId="3" borderId="5" xfId="0" applyFont="1" applyFill="1" applyBorder="1" applyAlignment="1" applyProtection="1">
      <alignment horizontal="center"/>
      <protection locked="0" hidden="1"/>
    </xf>
    <xf numFmtId="0" fontId="3" fillId="3" borderId="6" xfId="0" applyFont="1" applyFill="1" applyBorder="1" applyAlignment="1" applyProtection="1">
      <alignment horizontal="center"/>
      <protection locked="0" hidden="1"/>
    </xf>
    <xf numFmtId="0" fontId="3" fillId="10" borderId="5" xfId="0" applyFont="1" applyFill="1" applyBorder="1" applyAlignment="1" applyProtection="1">
      <alignment horizontal="center"/>
      <protection locked="0" hidden="1"/>
    </xf>
    <xf numFmtId="0" fontId="3" fillId="3" borderId="2" xfId="0" applyFont="1" applyFill="1" applyBorder="1" applyAlignment="1" applyProtection="1">
      <alignment horizontal="center"/>
      <protection locked="0" hidden="1"/>
    </xf>
    <xf numFmtId="0" fontId="3" fillId="4" borderId="2" xfId="0" applyFont="1" applyFill="1" applyBorder="1" applyAlignment="1" applyProtection="1">
      <alignment horizontal="center"/>
      <protection locked="0" hidden="1"/>
    </xf>
    <xf numFmtId="0" fontId="5" fillId="5" borderId="7" xfId="0" applyFont="1" applyFill="1" applyBorder="1" applyAlignment="1" applyProtection="1">
      <alignment horizontal="center"/>
      <protection locked="0" hidden="1"/>
    </xf>
    <xf numFmtId="0" fontId="5" fillId="5" borderId="8" xfId="0" applyFont="1" applyFill="1" applyBorder="1" applyAlignment="1" applyProtection="1">
      <alignment horizontal="center"/>
      <protection locked="0" hidden="1"/>
    </xf>
    <xf numFmtId="0" fontId="5" fillId="5" borderId="9" xfId="0" applyFont="1" applyFill="1" applyBorder="1" applyAlignment="1" applyProtection="1">
      <alignment horizontal="center"/>
      <protection locked="0" hidden="1"/>
    </xf>
    <xf numFmtId="0" fontId="5" fillId="5" borderId="2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3" fillId="0" borderId="10" xfId="0" applyFont="1" applyBorder="1" applyAlignment="1" applyProtection="1">
      <alignment horizontal="center"/>
      <protection locked="0" hidden="1"/>
    </xf>
    <xf numFmtId="2" fontId="3" fillId="0" borderId="10" xfId="0" applyNumberFormat="1" applyFont="1" applyBorder="1" applyAlignment="1" applyProtection="1">
      <alignment horizontal="center"/>
      <protection locked="0" hidden="1"/>
    </xf>
    <xf numFmtId="0" fontId="4" fillId="0" borderId="5" xfId="0" applyFont="1" applyBorder="1" applyAlignment="1" applyProtection="1">
      <alignment horizontal="center"/>
      <protection locked="0"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165" fontId="4" fillId="6" borderId="5" xfId="0" applyNumberFormat="1" applyFont="1" applyFill="1" applyBorder="1" applyAlignment="1" applyProtection="1">
      <alignment horizontal="center"/>
      <protection hidden="1"/>
    </xf>
    <xf numFmtId="2" fontId="4" fillId="6" borderId="5" xfId="0" applyNumberFormat="1" applyFont="1" applyFill="1" applyBorder="1" applyAlignment="1" applyProtection="1">
      <alignment horizontal="center"/>
      <protection hidden="1"/>
    </xf>
    <xf numFmtId="7" fontId="4" fillId="6" borderId="5" xfId="0" applyNumberFormat="1" applyFont="1" applyFill="1" applyBorder="1" applyAlignment="1" applyProtection="1">
      <alignment horizontal="center"/>
      <protection hidden="1"/>
    </xf>
    <xf numFmtId="7" fontId="4" fillId="7" borderId="5" xfId="0" applyNumberFormat="1" applyFont="1" applyFill="1" applyBorder="1" applyAlignment="1" applyProtection="1">
      <alignment horizontal="center"/>
      <protection hidden="1"/>
    </xf>
    <xf numFmtId="0" fontId="6" fillId="9" borderId="5" xfId="0" applyFont="1" applyFill="1" applyBorder="1" applyAlignment="1" applyProtection="1">
      <alignment horizontal="center"/>
      <protection hidden="1"/>
    </xf>
    <xf numFmtId="0" fontId="8" fillId="9" borderId="5" xfId="0" applyFont="1" applyFill="1" applyBorder="1" applyAlignment="1" applyProtection="1">
      <alignment horizontal="center"/>
      <protection hidden="1"/>
    </xf>
    <xf numFmtId="164" fontId="3" fillId="11" borderId="5" xfId="0" applyNumberFormat="1" applyFont="1" applyFill="1" applyBorder="1" applyAlignment="1" applyProtection="1">
      <alignment horizontal="center"/>
      <protection hidden="1"/>
    </xf>
    <xf numFmtId="7" fontId="4" fillId="9" borderId="5" xfId="0" applyNumberFormat="1" applyFont="1" applyFill="1" applyBorder="1" applyProtection="1">
      <protection hidden="1"/>
    </xf>
    <xf numFmtId="0" fontId="4" fillId="0" borderId="2" xfId="0" applyFont="1" applyBorder="1" applyAlignment="1" applyProtection="1">
      <alignment horizontal="center"/>
      <protection locked="0" hidden="1"/>
    </xf>
    <xf numFmtId="165" fontId="4" fillId="6" borderId="2" xfId="0" applyNumberFormat="1" applyFont="1" applyFill="1" applyBorder="1" applyAlignment="1" applyProtection="1">
      <alignment horizontal="center"/>
      <protection hidden="1"/>
    </xf>
    <xf numFmtId="2" fontId="4" fillId="6" borderId="2" xfId="0" applyNumberFormat="1" applyFont="1" applyFill="1" applyBorder="1" applyAlignment="1" applyProtection="1">
      <alignment horizontal="center"/>
      <protection hidden="1"/>
    </xf>
    <xf numFmtId="0" fontId="6" fillId="9" borderId="2" xfId="0" applyFont="1" applyFill="1" applyBorder="1" applyAlignment="1" applyProtection="1">
      <alignment horizontal="center"/>
      <protection hidden="1"/>
    </xf>
    <xf numFmtId="164" fontId="3" fillId="11" borderId="2" xfId="0" applyNumberFormat="1" applyFont="1" applyFill="1" applyBorder="1" applyAlignment="1" applyProtection="1">
      <alignment horizontal="center"/>
      <protection hidden="1"/>
    </xf>
    <xf numFmtId="7" fontId="4" fillId="9" borderId="2" xfId="0" applyNumberFormat="1" applyFont="1" applyFill="1" applyBorder="1" applyProtection="1"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7" fontId="4" fillId="7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5" xfId="0" applyNumberFormat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2" fontId="4" fillId="0" borderId="5" xfId="0" applyNumberFormat="1" applyFont="1" applyBorder="1" applyAlignment="1" applyProtection="1">
      <alignment horizontal="center" wrapText="1"/>
      <protection locked="0"/>
    </xf>
    <xf numFmtId="165" fontId="4" fillId="0" borderId="5" xfId="0" applyNumberFormat="1" applyFont="1" applyBorder="1" applyAlignment="1" applyProtection="1">
      <alignment horizontal="center" wrapText="1"/>
      <protection locked="0"/>
    </xf>
    <xf numFmtId="3" fontId="4" fillId="0" borderId="2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2" fontId="4" fillId="0" borderId="2" xfId="0" applyNumberFormat="1" applyFont="1" applyBorder="1" applyAlignment="1" applyProtection="1">
      <alignment horizontal="center" wrapText="1"/>
      <protection locked="0"/>
    </xf>
    <xf numFmtId="165" fontId="4" fillId="0" borderId="2" xfId="0" applyNumberFormat="1" applyFont="1" applyBorder="1" applyAlignment="1" applyProtection="1">
      <alignment horizont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9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10" borderId="5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164" fontId="4" fillId="0" borderId="5" xfId="0" applyNumberFormat="1" applyFont="1" applyBorder="1" applyAlignment="1">
      <alignment horizontal="center"/>
    </xf>
    <xf numFmtId="7" fontId="4" fillId="7" borderId="5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9" fontId="4" fillId="6" borderId="5" xfId="0" applyNumberFormat="1" applyFont="1" applyFill="1" applyBorder="1" applyAlignment="1" applyProtection="1">
      <alignment horizontal="center"/>
      <protection hidden="1"/>
    </xf>
    <xf numFmtId="7" fontId="4" fillId="9" borderId="5" xfId="0" applyNumberFormat="1" applyFont="1" applyFill="1" applyBorder="1"/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6" fillId="9" borderId="2" xfId="0" applyFont="1" applyFill="1" applyBorder="1" applyAlignment="1">
      <alignment horizontal="center"/>
    </xf>
    <xf numFmtId="7" fontId="4" fillId="9" borderId="2" xfId="0" applyNumberFormat="1" applyFont="1" applyFill="1" applyBorder="1"/>
    <xf numFmtId="164" fontId="4" fillId="0" borderId="2" xfId="0" applyNumberFormat="1" applyFont="1" applyBorder="1" applyAlignment="1">
      <alignment horizontal="center"/>
    </xf>
    <xf numFmtId="7" fontId="4" fillId="7" borderId="2" xfId="0" applyNumberFormat="1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8" borderId="2" xfId="0" applyFont="1" applyFill="1" applyBorder="1" applyAlignment="1" applyProtection="1">
      <alignment horizontal="center"/>
      <protection hidden="1"/>
    </xf>
    <xf numFmtId="0" fontId="4" fillId="8" borderId="12" xfId="0" applyFont="1" applyFill="1" applyBorder="1" applyAlignment="1" applyProtection="1">
      <alignment horizontal="center"/>
      <protection hidden="1"/>
    </xf>
    <xf numFmtId="0" fontId="4" fillId="8" borderId="13" xfId="0" applyFont="1" applyFill="1" applyBorder="1" applyAlignment="1" applyProtection="1">
      <alignment horizontal="center"/>
      <protection hidden="1"/>
    </xf>
    <xf numFmtId="8" fontId="4" fillId="8" borderId="13" xfId="0" applyNumberFormat="1" applyFont="1" applyFill="1" applyBorder="1" applyAlignment="1" applyProtection="1">
      <alignment horizontal="center"/>
      <protection hidden="1"/>
    </xf>
    <xf numFmtId="7" fontId="4" fillId="8" borderId="13" xfId="0" applyNumberFormat="1" applyFont="1" applyFill="1" applyBorder="1" applyAlignment="1" applyProtection="1">
      <alignment horizontal="center"/>
      <protection hidden="1"/>
    </xf>
    <xf numFmtId="7" fontId="4" fillId="8" borderId="13" xfId="1" applyNumberFormat="1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8" fontId="4" fillId="8" borderId="6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0" fontId="10" fillId="8" borderId="3" xfId="0" applyFont="1" applyFill="1" applyBorder="1" applyAlignment="1" applyProtection="1">
      <alignment horizontal="center"/>
      <protection hidden="1"/>
    </xf>
    <xf numFmtId="0" fontId="10" fillId="8" borderId="4" xfId="0" applyFont="1" applyFill="1" applyBorder="1" applyAlignment="1" applyProtection="1">
      <alignment horizontal="center"/>
      <protection hidden="1"/>
    </xf>
    <xf numFmtId="0" fontId="10" fillId="8" borderId="12" xfId="0" applyFont="1" applyFill="1" applyBorder="1" applyAlignment="1" applyProtection="1">
      <alignment horizontal="center"/>
      <protection hidden="1"/>
    </xf>
    <xf numFmtId="0" fontId="10" fillId="8" borderId="13" xfId="0" applyFont="1" applyFill="1" applyBorder="1" applyAlignment="1" applyProtection="1">
      <alignment horizontal="center"/>
      <protection hidden="1"/>
    </xf>
    <xf numFmtId="0" fontId="10" fillId="8" borderId="5" xfId="0" applyFont="1" applyFill="1" applyBorder="1" applyAlignment="1" applyProtection="1">
      <alignment horizontal="center"/>
      <protection hidden="1"/>
    </xf>
    <xf numFmtId="0" fontId="10" fillId="8" borderId="6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>
      <alignment horizontal="center"/>
    </xf>
    <xf numFmtId="1" fontId="4" fillId="0" borderId="5" xfId="0" applyNumberFormat="1" applyFont="1" applyBorder="1" applyAlignment="1" applyProtection="1">
      <alignment horizontal="center" wrapText="1"/>
      <protection locked="0"/>
    </xf>
    <xf numFmtId="1" fontId="4" fillId="0" borderId="2" xfId="0" applyNumberFormat="1" applyFont="1" applyBorder="1" applyAlignment="1" applyProtection="1">
      <alignment horizontal="center" wrapText="1"/>
      <protection locked="0"/>
    </xf>
    <xf numFmtId="1" fontId="4" fillId="0" borderId="5" xfId="0" applyNumberFormat="1" applyFont="1" applyBorder="1" applyAlignment="1" applyProtection="1">
      <alignment horizontal="center" wrapText="1"/>
      <protection locked="0" hidden="1"/>
    </xf>
    <xf numFmtId="0" fontId="0" fillId="0" borderId="2" xfId="0" applyBorder="1" applyAlignment="1">
      <alignment horizontal="left"/>
    </xf>
    <xf numFmtId="0" fontId="13" fillId="0" borderId="2" xfId="0" applyFont="1" applyBorder="1" applyAlignment="1">
      <alignment horizontal="left"/>
    </xf>
    <xf numFmtId="0" fontId="12" fillId="0" borderId="2" xfId="0" applyFont="1" applyBorder="1"/>
    <xf numFmtId="0" fontId="14" fillId="12" borderId="2" xfId="0" applyFont="1" applyFill="1" applyBorder="1"/>
    <xf numFmtId="0" fontId="4" fillId="0" borderId="6" xfId="0" applyFont="1" applyBorder="1" applyProtection="1">
      <protection locked="0" hidden="1"/>
    </xf>
    <xf numFmtId="0" fontId="4" fillId="0" borderId="9" xfId="0" applyFont="1" applyBorder="1" applyProtection="1">
      <protection locked="0" hidden="1"/>
    </xf>
    <xf numFmtId="0" fontId="3" fillId="0" borderId="14" xfId="0" applyFont="1" applyBorder="1" applyAlignment="1" applyProtection="1">
      <alignment horizontal="center"/>
      <protection locked="0" hidden="1"/>
    </xf>
    <xf numFmtId="166" fontId="12" fillId="0" borderId="14" xfId="3" applyNumberFormat="1" applyFont="1" applyBorder="1"/>
    <xf numFmtId="166" fontId="12" fillId="0" borderId="15" xfId="3" applyNumberFormat="1" applyFont="1" applyBorder="1"/>
    <xf numFmtId="166" fontId="12" fillId="0" borderId="16" xfId="3" applyNumberFormat="1" applyFont="1" applyBorder="1"/>
    <xf numFmtId="166" fontId="12" fillId="0" borderId="17" xfId="3" applyNumberFormat="1" applyFont="1" applyBorder="1"/>
    <xf numFmtId="166" fontId="12" fillId="0" borderId="2" xfId="3" applyNumberFormat="1" applyFont="1" applyBorder="1"/>
    <xf numFmtId="0" fontId="15" fillId="0" borderId="2" xfId="0" applyFont="1" applyBorder="1" applyProtection="1">
      <protection locked="0" hidden="1"/>
    </xf>
    <xf numFmtId="167" fontId="4" fillId="6" borderId="5" xfId="0" applyNumberFormat="1" applyFont="1" applyFill="1" applyBorder="1" applyAlignment="1" applyProtection="1">
      <alignment horizontal="center"/>
      <protection hidden="1"/>
    </xf>
    <xf numFmtId="167" fontId="4" fillId="6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locked="0" hidden="1"/>
    </xf>
    <xf numFmtId="0" fontId="3" fillId="0" borderId="0" xfId="2" applyFont="1" applyBorder="1" applyAlignment="1" applyProtection="1">
      <alignment horizontal="left" wrapText="1"/>
      <protection locked="0" hidden="1"/>
    </xf>
    <xf numFmtId="0" fontId="3" fillId="0" borderId="0" xfId="0" applyFont="1" applyAlignment="1" applyProtection="1">
      <alignment horizontal="center" wrapText="1"/>
      <protection locked="0" hidden="1"/>
    </xf>
    <xf numFmtId="0" fontId="5" fillId="5" borderId="8" xfId="0" applyFont="1" applyFill="1" applyBorder="1" applyAlignment="1" applyProtection="1">
      <alignment horizontal="center" wrapText="1"/>
      <protection locked="0" hidden="1"/>
    </xf>
    <xf numFmtId="0" fontId="4" fillId="0" borderId="0" xfId="0" applyFont="1" applyAlignment="1" applyProtection="1">
      <alignment wrapText="1"/>
      <protection locked="0" hidden="1"/>
    </xf>
    <xf numFmtId="0" fontId="3" fillId="0" borderId="14" xfId="0" applyFont="1" applyBorder="1" applyAlignment="1" applyProtection="1">
      <alignment horizontal="center" wrapText="1"/>
      <protection locked="0" hidden="1"/>
    </xf>
    <xf numFmtId="0" fontId="14" fillId="12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6" fillId="0" borderId="0" xfId="0" applyFont="1" applyAlignment="1" applyProtection="1">
      <alignment wrapText="1"/>
      <protection locked="0" hidden="1"/>
    </xf>
    <xf numFmtId="0" fontId="9" fillId="8" borderId="11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11" xfId="0" applyFont="1" applyFill="1" applyBorder="1" applyAlignment="1" applyProtection="1">
      <alignment horizontal="center"/>
      <protection hidden="1"/>
    </xf>
    <xf numFmtId="0" fontId="9" fillId="8" borderId="4" xfId="0" applyFont="1" applyFill="1" applyBorder="1" applyAlignment="1" applyProtection="1">
      <alignment horizontal="center"/>
      <protection hidden="1"/>
    </xf>
  </cellXfs>
  <cellStyles count="4">
    <cellStyle name="Comma" xfId="3" builtinId="3"/>
    <cellStyle name="Currency" xfId="1" builtinId="4"/>
    <cellStyle name="Heading 2" xfId="2" builtinId="17"/>
    <cellStyle name="Normal" xfId="0" builtinId="0"/>
  </cellStyles>
  <dxfs count="30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"/>
  <sheetViews>
    <sheetView zoomScaleNormal="100" workbookViewId="0">
      <pane ySplit="6" topLeftCell="A7" activePane="bottomLeft" state="frozen"/>
      <selection pane="bottomLeft" activeCell="AB34" sqref="AB34"/>
    </sheetView>
  </sheetViews>
  <sheetFormatPr defaultColWidth="9.140625" defaultRowHeight="12.75" x14ac:dyDescent="0.2"/>
  <cols>
    <col min="1" max="8" width="9.140625" style="64"/>
    <col min="9" max="9" width="9.85546875" style="64" bestFit="1" customWidth="1"/>
    <col min="10" max="14" width="9.140625" style="64"/>
    <col min="15" max="15" width="11.5703125" style="64" bestFit="1" customWidth="1"/>
    <col min="16" max="17" width="9.140625" style="64"/>
    <col min="18" max="18" width="11.5703125" style="64" bestFit="1" customWidth="1"/>
    <col min="19" max="19" width="10" style="64" bestFit="1" customWidth="1"/>
    <col min="20" max="20" width="9.140625" style="64"/>
    <col min="21" max="21" width="11.7109375" style="64" bestFit="1" customWidth="1"/>
    <col min="22" max="22" width="10" style="64" bestFit="1" customWidth="1"/>
    <col min="23" max="24" width="9.140625" style="64"/>
    <col min="25" max="25" width="10.28515625" style="64" bestFit="1" customWidth="1"/>
    <col min="26" max="26" width="7.42578125" style="64" customWidth="1"/>
    <col min="27" max="27" width="10.42578125" style="64" bestFit="1" customWidth="1"/>
    <col min="28" max="28" width="18.28515625" style="64" bestFit="1" customWidth="1"/>
    <col min="29" max="16384" width="9.140625" style="64"/>
  </cols>
  <sheetData>
    <row r="1" spans="1:28" s="45" customFormat="1" x14ac:dyDescent="0.2">
      <c r="A1" s="45" t="s">
        <v>0</v>
      </c>
      <c r="B1" s="55"/>
      <c r="C1" s="56"/>
      <c r="D1" s="56"/>
      <c r="E1" s="56"/>
      <c r="G1" s="57"/>
      <c r="I1" s="6"/>
      <c r="M1" s="6"/>
      <c r="N1" s="6"/>
      <c r="O1" s="6"/>
      <c r="Q1" s="58"/>
      <c r="R1" s="58"/>
      <c r="T1" s="6"/>
      <c r="U1" s="6"/>
      <c r="V1" s="6"/>
      <c r="W1" s="8"/>
      <c r="X1" s="8"/>
      <c r="AA1" s="59"/>
      <c r="AB1" s="59"/>
    </row>
    <row r="2" spans="1:28" x14ac:dyDescent="0.2">
      <c r="A2" s="59"/>
      <c r="B2" s="59"/>
      <c r="C2" s="59"/>
      <c r="D2" s="59"/>
      <c r="E2" s="59"/>
      <c r="F2" s="59"/>
      <c r="G2" s="57"/>
      <c r="H2" s="60" t="s">
        <v>67</v>
      </c>
      <c r="I2" s="9" t="s">
        <v>1</v>
      </c>
      <c r="J2" s="61" t="s">
        <v>70</v>
      </c>
      <c r="K2" s="59"/>
      <c r="L2" s="62" t="s">
        <v>64</v>
      </c>
      <c r="M2" s="8"/>
      <c r="N2" s="8"/>
      <c r="O2" s="8"/>
      <c r="P2" s="59"/>
      <c r="Q2" s="59"/>
      <c r="R2" s="59"/>
      <c r="S2" s="59"/>
      <c r="T2" s="8"/>
      <c r="U2" s="8"/>
      <c r="V2" s="8"/>
      <c r="W2" s="12"/>
      <c r="X2" s="12"/>
      <c r="Y2" s="8"/>
      <c r="Z2" s="46"/>
      <c r="AA2" s="63"/>
      <c r="AB2" s="63"/>
    </row>
    <row r="3" spans="1:28" x14ac:dyDescent="0.2">
      <c r="A3" s="59"/>
      <c r="B3" s="59"/>
      <c r="C3" s="59"/>
      <c r="D3" s="59"/>
      <c r="E3" s="59"/>
      <c r="F3" s="59"/>
      <c r="G3" s="57"/>
      <c r="H3" s="65" t="s">
        <v>68</v>
      </c>
      <c r="I3" s="15" t="s">
        <v>2</v>
      </c>
      <c r="J3" s="66" t="s">
        <v>71</v>
      </c>
      <c r="K3" s="59"/>
      <c r="L3" s="67" t="s">
        <v>65</v>
      </c>
      <c r="M3" s="8"/>
      <c r="N3" s="18" t="s">
        <v>69</v>
      </c>
      <c r="O3" s="8"/>
      <c r="P3" s="59"/>
      <c r="Q3" s="68" t="s">
        <v>3</v>
      </c>
      <c r="R3" s="59"/>
      <c r="S3" s="59"/>
      <c r="T3" s="18" t="s">
        <v>4</v>
      </c>
      <c r="U3" s="8"/>
      <c r="V3" s="18" t="s">
        <v>5</v>
      </c>
      <c r="W3" s="12"/>
      <c r="X3" s="12"/>
      <c r="Y3" s="8"/>
      <c r="Z3" s="46"/>
      <c r="AA3" s="63"/>
      <c r="AB3" s="63"/>
    </row>
    <row r="4" spans="1:28" x14ac:dyDescent="0.2">
      <c r="A4" s="69" t="s">
        <v>6</v>
      </c>
      <c r="B4" s="70" t="s">
        <v>6</v>
      </c>
      <c r="C4" s="70" t="s">
        <v>6</v>
      </c>
      <c r="D4" s="70" t="s">
        <v>6</v>
      </c>
      <c r="E4" s="70" t="s">
        <v>6</v>
      </c>
      <c r="F4" s="71" t="s">
        <v>6</v>
      </c>
      <c r="G4" s="57"/>
      <c r="H4" s="21" t="s">
        <v>6</v>
      </c>
      <c r="I4" s="21" t="s">
        <v>6</v>
      </c>
      <c r="J4" s="70" t="s">
        <v>6</v>
      </c>
      <c r="K4" s="70" t="s">
        <v>6</v>
      </c>
      <c r="L4" s="71" t="s">
        <v>6</v>
      </c>
      <c r="M4" s="8"/>
      <c r="N4" s="23" t="s">
        <v>6</v>
      </c>
      <c r="O4" s="12"/>
      <c r="P4" s="69" t="s">
        <v>6</v>
      </c>
      <c r="Q4" s="71" t="s">
        <v>6</v>
      </c>
      <c r="R4" s="59"/>
      <c r="S4" s="69" t="s">
        <v>6</v>
      </c>
      <c r="T4" s="22" t="s">
        <v>6</v>
      </c>
      <c r="U4" s="12"/>
      <c r="V4" s="23" t="s">
        <v>6</v>
      </c>
      <c r="W4" s="8"/>
      <c r="X4" s="24"/>
      <c r="Y4" s="12"/>
      <c r="Z4" s="12"/>
      <c r="AA4" s="63"/>
      <c r="AB4" s="63"/>
    </row>
    <row r="5" spans="1:28" ht="13.5" thickBot="1" x14ac:dyDescent="0.25">
      <c r="A5" s="46"/>
      <c r="B5" s="46"/>
      <c r="C5" s="46"/>
      <c r="D5" s="46"/>
      <c r="E5" s="46"/>
      <c r="F5" s="46"/>
      <c r="G5" s="46"/>
      <c r="H5" s="46"/>
      <c r="I5" s="12"/>
      <c r="J5" s="72"/>
      <c r="K5" s="59"/>
      <c r="L5" s="72"/>
      <c r="M5" s="8"/>
      <c r="N5" s="12"/>
      <c r="O5" s="12"/>
      <c r="P5" s="59"/>
      <c r="Q5" s="72"/>
      <c r="R5" s="59"/>
      <c r="S5" s="59"/>
      <c r="T5" s="12"/>
      <c r="U5" s="12"/>
      <c r="V5" s="12"/>
      <c r="W5" s="8"/>
      <c r="X5" s="24"/>
      <c r="Y5" s="12"/>
      <c r="Z5" s="12"/>
      <c r="AA5" s="63"/>
      <c r="AB5" s="63"/>
    </row>
    <row r="6" spans="1:28" s="46" customFormat="1" ht="13.5" thickBot="1" x14ac:dyDescent="0.25">
      <c r="A6" s="73" t="s">
        <v>7</v>
      </c>
      <c r="B6" s="73" t="s">
        <v>8</v>
      </c>
      <c r="C6" s="73" t="s">
        <v>61</v>
      </c>
      <c r="D6" s="73" t="s">
        <v>62</v>
      </c>
      <c r="E6" s="73" t="s">
        <v>63</v>
      </c>
      <c r="F6" s="73" t="s">
        <v>9</v>
      </c>
      <c r="G6" s="74" t="s">
        <v>10</v>
      </c>
      <c r="H6" s="73" t="s">
        <v>11</v>
      </c>
      <c r="I6" s="25" t="s">
        <v>12</v>
      </c>
      <c r="J6" s="73" t="s">
        <v>13</v>
      </c>
      <c r="K6" s="73" t="s">
        <v>14</v>
      </c>
      <c r="L6" s="73" t="s">
        <v>15</v>
      </c>
      <c r="M6" s="25" t="s">
        <v>16</v>
      </c>
      <c r="N6" s="25" t="s">
        <v>17</v>
      </c>
      <c r="O6" s="25" t="s">
        <v>18</v>
      </c>
      <c r="P6" s="73" t="s">
        <v>19</v>
      </c>
      <c r="Q6" s="73" t="s">
        <v>20</v>
      </c>
      <c r="R6" s="73" t="s">
        <v>21</v>
      </c>
      <c r="S6" s="73" t="s">
        <v>22</v>
      </c>
      <c r="T6" s="25" t="s">
        <v>23</v>
      </c>
      <c r="U6" s="25" t="s">
        <v>24</v>
      </c>
      <c r="V6" s="25" t="s">
        <v>25</v>
      </c>
      <c r="W6" s="25" t="s">
        <v>26</v>
      </c>
      <c r="X6" s="25" t="s">
        <v>27</v>
      </c>
      <c r="Y6" s="25" t="s">
        <v>28</v>
      </c>
      <c r="Z6" s="8"/>
      <c r="AA6" s="63"/>
      <c r="AB6" s="63"/>
    </row>
    <row r="7" spans="1:28" x14ac:dyDescent="0.2">
      <c r="A7" s="75"/>
      <c r="B7" s="76"/>
      <c r="C7" s="76"/>
      <c r="D7" s="76"/>
      <c r="E7" s="75"/>
      <c r="F7" s="47"/>
      <c r="G7" s="77">
        <f t="shared" ref="G7:G38" si="0">$AB$22</f>
        <v>295.98</v>
      </c>
      <c r="H7" s="48"/>
      <c r="I7" s="29" t="e">
        <f t="shared" ref="I7:I38" si="1">(H7/F7)*100</f>
        <v>#DIV/0!</v>
      </c>
      <c r="J7" s="49"/>
      <c r="K7" s="50"/>
      <c r="L7" s="50"/>
      <c r="M7" s="30" t="e">
        <f t="shared" ref="M7:M38" si="2">L7/(H7/100)</f>
        <v>#DIV/0!</v>
      </c>
      <c r="N7" s="30">
        <f t="shared" ref="N7:N38" si="3">2.5+(2.5*J7)+(0.2*K7)+(0.0038*H7)-(0.32*L7)</f>
        <v>2.5</v>
      </c>
      <c r="O7" s="31">
        <f t="shared" ref="O7:O38" si="4">IF(N7&lt;=1.995,$AB$25,IF(N7&lt;=2.995,$AB$26,IF(N7&lt;=3.995,$AB$27,IF(N7&lt;=4.995,$AB$28,IF(N7&lt;=5.995,$AB$29)))))</f>
        <v>1.58</v>
      </c>
      <c r="P7" s="75" t="s">
        <v>29</v>
      </c>
      <c r="Q7" s="75" t="s">
        <v>3</v>
      </c>
      <c r="R7" s="78">
        <f t="shared" ref="R7:R38" si="5">IF(Q7="N", $AB$40, $AB$39)</f>
        <v>0</v>
      </c>
      <c r="S7" s="114"/>
      <c r="T7" s="79" t="str">
        <f t="shared" ref="T7:T38" si="6">IF(S7&lt;=299,"St",IF(S7&lt;=349,"Se-",IF(S7&lt;=399,"Se+",IF(S7&lt;=499,"Ch-",IF(S7&lt;=599,"Ch",IF(S7&lt;=699,"Ch+",IF(S7&lt;=799,"Pr-",IF(S7&lt;=899,"Pr",IF(S7&lt;=999,"Pr+")))))))))</f>
        <v>St</v>
      </c>
      <c r="U7" s="80" t="e">
        <f>LOOKUP(S7,{100,200,300,350,400,500,600,700,800,900},{-32.21,-32.21,-19.67,-19.67,0,4.86,4.86,15.39,15.39,15.39})</f>
        <v>#N/A</v>
      </c>
      <c r="V7" s="30">
        <f t="shared" ref="V7:V38" si="7">51.34-(5.78*J7)-(0.462*K7)-(0.0093*H7)+(0.74*L7)</f>
        <v>51.34</v>
      </c>
      <c r="W7" s="34" t="e">
        <f>IF(AND(H7&gt;699,H7&lt;1001,I7&gt;54.9,I7&lt;68.1,J7&gt;0.199,J7&lt;0.61,L7&gt;11.49,L7&lt;17.51,N7&lt;4,Q7="N",S7&gt;399,V7&gt;50.99),"Y","N")</f>
        <v>#DIV/0!</v>
      </c>
      <c r="X7" s="35" t="e">
        <f t="shared" ref="X7:X38" si="8">(G7+O7+ R7+U7)</f>
        <v>#N/A</v>
      </c>
      <c r="Y7" s="81" t="e">
        <f t="shared" ref="Y7:Y38" si="9">(X7/100)*H7</f>
        <v>#N/A</v>
      </c>
      <c r="Z7" s="46"/>
      <c r="AA7" s="63"/>
      <c r="AB7" s="63"/>
    </row>
    <row r="8" spans="1:28" x14ac:dyDescent="0.2">
      <c r="A8" s="82"/>
      <c r="B8" s="83"/>
      <c r="C8" s="83"/>
      <c r="D8" s="83"/>
      <c r="E8" s="82"/>
      <c r="F8" s="51"/>
      <c r="G8" s="77">
        <f t="shared" si="0"/>
        <v>295.98</v>
      </c>
      <c r="H8" s="52"/>
      <c r="I8" s="38" t="e">
        <f t="shared" si="1"/>
        <v>#DIV/0!</v>
      </c>
      <c r="J8" s="53"/>
      <c r="K8" s="54"/>
      <c r="L8" s="54"/>
      <c r="M8" s="39" t="e">
        <f t="shared" si="2"/>
        <v>#DIV/0!</v>
      </c>
      <c r="N8" s="39">
        <f t="shared" si="3"/>
        <v>2.5</v>
      </c>
      <c r="O8" s="31">
        <f t="shared" si="4"/>
        <v>1.58</v>
      </c>
      <c r="P8" s="82" t="s">
        <v>29</v>
      </c>
      <c r="Q8" s="82" t="s">
        <v>3</v>
      </c>
      <c r="R8" s="78">
        <f t="shared" si="5"/>
        <v>0</v>
      </c>
      <c r="S8" s="115"/>
      <c r="T8" s="84" t="str">
        <f t="shared" si="6"/>
        <v>St</v>
      </c>
      <c r="U8" s="80" t="e">
        <f>LOOKUP(S8,{100,200,300,350,400,500,600,700,800,900},{-32.21,-32.21,-19.67,-19.67,0,4.86,4.86,15.39,15.39,15.39})</f>
        <v>#N/A</v>
      </c>
      <c r="V8" s="39">
        <f t="shared" si="7"/>
        <v>51.34</v>
      </c>
      <c r="W8" s="34" t="e">
        <f t="shared" ref="W8:W68" si="10">IF(AND(H8&gt;699,H8&lt;1001,I8&gt;54.9,I8&lt;68.1,J8&gt;0.199,J8&lt;0.61,L8&gt;11.49,L8&lt;17.51,N8&lt;4,Q8="N",S8&gt;399,V8&gt;50.99),"Y","N")</f>
        <v>#DIV/0!</v>
      </c>
      <c r="X8" s="41" t="e">
        <f t="shared" si="8"/>
        <v>#N/A</v>
      </c>
      <c r="Y8" s="85" t="e">
        <f t="shared" si="9"/>
        <v>#N/A</v>
      </c>
      <c r="Z8" s="46"/>
      <c r="AA8" s="142" t="s">
        <v>30</v>
      </c>
      <c r="AB8" s="143"/>
    </row>
    <row r="9" spans="1:28" x14ac:dyDescent="0.2">
      <c r="A9" s="82"/>
      <c r="B9" s="83"/>
      <c r="C9" s="83"/>
      <c r="D9" s="83"/>
      <c r="E9" s="82"/>
      <c r="F9" s="51"/>
      <c r="G9" s="86">
        <f t="shared" si="0"/>
        <v>295.98</v>
      </c>
      <c r="H9" s="52"/>
      <c r="I9" s="38" t="e">
        <f t="shared" si="1"/>
        <v>#DIV/0!</v>
      </c>
      <c r="J9" s="53"/>
      <c r="K9" s="54"/>
      <c r="L9" s="54"/>
      <c r="M9" s="39" t="e">
        <f t="shared" si="2"/>
        <v>#DIV/0!</v>
      </c>
      <c r="N9" s="39">
        <f t="shared" si="3"/>
        <v>2.5</v>
      </c>
      <c r="O9" s="31">
        <f t="shared" si="4"/>
        <v>1.58</v>
      </c>
      <c r="P9" s="82" t="s">
        <v>29</v>
      </c>
      <c r="Q9" s="82" t="s">
        <v>3</v>
      </c>
      <c r="R9" s="87">
        <f t="shared" si="5"/>
        <v>0</v>
      </c>
      <c r="S9" s="115"/>
      <c r="T9" s="84" t="str">
        <f t="shared" si="6"/>
        <v>St</v>
      </c>
      <c r="U9" s="80" t="e">
        <f>LOOKUP(S9,{100,200,300,350,400,500,600,700,800,900},{-32.21,-32.21,-19.67,-19.67,0,4.86,4.86,15.39,15.39,15.39})</f>
        <v>#N/A</v>
      </c>
      <c r="V9" s="39">
        <f t="shared" si="7"/>
        <v>51.34</v>
      </c>
      <c r="W9" s="34" t="e">
        <f t="shared" si="10"/>
        <v>#DIV/0!</v>
      </c>
      <c r="X9" s="41" t="e">
        <f t="shared" si="8"/>
        <v>#N/A</v>
      </c>
      <c r="Y9" s="85" t="e">
        <f t="shared" si="9"/>
        <v>#N/A</v>
      </c>
      <c r="Z9" s="46"/>
      <c r="AA9" s="88" t="s">
        <v>31</v>
      </c>
      <c r="AB9" s="89" t="s">
        <v>32</v>
      </c>
    </row>
    <row r="10" spans="1:28" x14ac:dyDescent="0.2">
      <c r="A10" s="75"/>
      <c r="B10" s="76"/>
      <c r="C10" s="76"/>
      <c r="D10" s="76"/>
      <c r="E10" s="75"/>
      <c r="F10" s="51"/>
      <c r="G10" s="77">
        <f t="shared" si="0"/>
        <v>295.98</v>
      </c>
      <c r="H10" s="52"/>
      <c r="I10" s="29" t="e">
        <f t="shared" si="1"/>
        <v>#DIV/0!</v>
      </c>
      <c r="J10" s="53"/>
      <c r="K10" s="54"/>
      <c r="L10" s="54"/>
      <c r="M10" s="30" t="e">
        <f t="shared" si="2"/>
        <v>#DIV/0!</v>
      </c>
      <c r="N10" s="30">
        <f t="shared" si="3"/>
        <v>2.5</v>
      </c>
      <c r="O10" s="31">
        <f t="shared" si="4"/>
        <v>1.58</v>
      </c>
      <c r="P10" s="75" t="s">
        <v>29</v>
      </c>
      <c r="Q10" s="75" t="s">
        <v>3</v>
      </c>
      <c r="R10" s="78">
        <f t="shared" si="5"/>
        <v>0</v>
      </c>
      <c r="S10" s="115"/>
      <c r="T10" s="84" t="str">
        <f t="shared" si="6"/>
        <v>St</v>
      </c>
      <c r="U10" s="80" t="e">
        <f>LOOKUP(S10,{100,200,300,350,400,500,600,700,800,900},{-32.21,-32.21,-19.67,-19.67,0,4.86,4.86,15.39,15.39,15.39})</f>
        <v>#N/A</v>
      </c>
      <c r="V10" s="30">
        <f t="shared" si="7"/>
        <v>51.34</v>
      </c>
      <c r="W10" s="34" t="e">
        <f t="shared" si="10"/>
        <v>#DIV/0!</v>
      </c>
      <c r="X10" s="35" t="e">
        <f t="shared" si="8"/>
        <v>#N/A</v>
      </c>
      <c r="Y10" s="81" t="e">
        <f t="shared" si="9"/>
        <v>#N/A</v>
      </c>
      <c r="Z10" s="46"/>
      <c r="AA10" s="90" t="s">
        <v>33</v>
      </c>
      <c r="AB10" s="91" t="s">
        <v>34</v>
      </c>
    </row>
    <row r="11" spans="1:28" x14ac:dyDescent="0.2">
      <c r="A11" s="82"/>
      <c r="B11" s="83"/>
      <c r="C11" s="83"/>
      <c r="D11" s="83"/>
      <c r="E11" s="82"/>
      <c r="F11" s="51"/>
      <c r="G11" s="77">
        <f t="shared" si="0"/>
        <v>295.98</v>
      </c>
      <c r="H11" s="52"/>
      <c r="I11" s="38" t="e">
        <f t="shared" si="1"/>
        <v>#DIV/0!</v>
      </c>
      <c r="J11" s="53"/>
      <c r="K11" s="54"/>
      <c r="L11" s="54"/>
      <c r="M11" s="39" t="e">
        <f t="shared" si="2"/>
        <v>#DIV/0!</v>
      </c>
      <c r="N11" s="39">
        <f t="shared" si="3"/>
        <v>2.5</v>
      </c>
      <c r="O11" s="31">
        <f t="shared" si="4"/>
        <v>1.58</v>
      </c>
      <c r="P11" s="82" t="s">
        <v>29</v>
      </c>
      <c r="Q11" s="82" t="s">
        <v>3</v>
      </c>
      <c r="R11" s="78">
        <f t="shared" si="5"/>
        <v>0</v>
      </c>
      <c r="S11" s="115"/>
      <c r="T11" s="84" t="str">
        <f t="shared" si="6"/>
        <v>St</v>
      </c>
      <c r="U11" s="80" t="e">
        <f>LOOKUP(S11,{100,200,300,350,400,500,600,700,800,900},{-32.21,-32.21,-19.67,-19.67,0,4.86,4.86,15.39,15.39,15.39})</f>
        <v>#N/A</v>
      </c>
      <c r="V11" s="39">
        <f t="shared" si="7"/>
        <v>51.34</v>
      </c>
      <c r="W11" s="34" t="e">
        <f t="shared" si="10"/>
        <v>#DIV/0!</v>
      </c>
      <c r="X11" s="41" t="e">
        <f t="shared" si="8"/>
        <v>#N/A</v>
      </c>
      <c r="Y11" s="85" t="e">
        <f t="shared" si="9"/>
        <v>#N/A</v>
      </c>
      <c r="Z11" s="46"/>
      <c r="AA11" s="90" t="s">
        <v>35</v>
      </c>
      <c r="AB11" s="91" t="s">
        <v>36</v>
      </c>
    </row>
    <row r="12" spans="1:28" x14ac:dyDescent="0.2">
      <c r="A12" s="82"/>
      <c r="B12" s="83"/>
      <c r="C12" s="83"/>
      <c r="D12" s="83"/>
      <c r="E12" s="82"/>
      <c r="F12" s="51"/>
      <c r="G12" s="77">
        <f t="shared" si="0"/>
        <v>295.98</v>
      </c>
      <c r="H12" s="52"/>
      <c r="I12" s="38" t="e">
        <f t="shared" si="1"/>
        <v>#DIV/0!</v>
      </c>
      <c r="J12" s="53"/>
      <c r="K12" s="54"/>
      <c r="L12" s="54"/>
      <c r="M12" s="39" t="e">
        <f t="shared" si="2"/>
        <v>#DIV/0!</v>
      </c>
      <c r="N12" s="39">
        <f t="shared" si="3"/>
        <v>2.5</v>
      </c>
      <c r="O12" s="31">
        <f t="shared" si="4"/>
        <v>1.58</v>
      </c>
      <c r="P12" s="82" t="s">
        <v>29</v>
      </c>
      <c r="Q12" s="82" t="s">
        <v>3</v>
      </c>
      <c r="R12" s="78">
        <f t="shared" si="5"/>
        <v>0</v>
      </c>
      <c r="S12" s="115"/>
      <c r="T12" s="84" t="str">
        <f t="shared" si="6"/>
        <v>St</v>
      </c>
      <c r="U12" s="80" t="e">
        <f>LOOKUP(S12,{100,200,300,350,400,500,600,700,800,900},{-32.21,-32.21,-19.67,-19.67,0,4.86,4.86,15.39,15.39,15.39})</f>
        <v>#N/A</v>
      </c>
      <c r="V12" s="39">
        <f t="shared" si="7"/>
        <v>51.34</v>
      </c>
      <c r="W12" s="34" t="e">
        <f t="shared" si="10"/>
        <v>#DIV/0!</v>
      </c>
      <c r="X12" s="41" t="e">
        <f t="shared" si="8"/>
        <v>#N/A</v>
      </c>
      <c r="Y12" s="85" t="e">
        <f t="shared" si="9"/>
        <v>#N/A</v>
      </c>
      <c r="Z12" s="46"/>
      <c r="AA12" s="90" t="s">
        <v>37</v>
      </c>
      <c r="AB12" s="91" t="s">
        <v>38</v>
      </c>
    </row>
    <row r="13" spans="1:28" x14ac:dyDescent="0.2">
      <c r="A13" s="82"/>
      <c r="B13" s="83"/>
      <c r="C13" s="83"/>
      <c r="D13" s="83"/>
      <c r="E13" s="82"/>
      <c r="F13" s="51"/>
      <c r="G13" s="77">
        <f t="shared" si="0"/>
        <v>295.98</v>
      </c>
      <c r="H13" s="52"/>
      <c r="I13" s="38" t="e">
        <f t="shared" si="1"/>
        <v>#DIV/0!</v>
      </c>
      <c r="J13" s="53"/>
      <c r="K13" s="54"/>
      <c r="L13" s="54"/>
      <c r="M13" s="39" t="e">
        <f t="shared" si="2"/>
        <v>#DIV/0!</v>
      </c>
      <c r="N13" s="39">
        <f t="shared" si="3"/>
        <v>2.5</v>
      </c>
      <c r="O13" s="31">
        <f t="shared" si="4"/>
        <v>1.58</v>
      </c>
      <c r="P13" s="82" t="s">
        <v>29</v>
      </c>
      <c r="Q13" s="82" t="s">
        <v>3</v>
      </c>
      <c r="R13" s="78">
        <f t="shared" si="5"/>
        <v>0</v>
      </c>
      <c r="S13" s="115"/>
      <c r="T13" s="84" t="str">
        <f t="shared" si="6"/>
        <v>St</v>
      </c>
      <c r="U13" s="80" t="e">
        <f>LOOKUP(S13,{100,200,300,350,400,500,600,700,800,900},{-32.21,-32.21,-19.67,-19.67,0,4.86,4.86,15.39,15.39,15.39})</f>
        <v>#N/A</v>
      </c>
      <c r="V13" s="39">
        <f t="shared" si="7"/>
        <v>51.34</v>
      </c>
      <c r="W13" s="34" t="e">
        <f t="shared" si="10"/>
        <v>#DIV/0!</v>
      </c>
      <c r="X13" s="41" t="e">
        <f t="shared" si="8"/>
        <v>#N/A</v>
      </c>
      <c r="Y13" s="85" t="e">
        <f t="shared" si="9"/>
        <v>#N/A</v>
      </c>
      <c r="Z13" s="46"/>
      <c r="AA13" s="90" t="s">
        <v>39</v>
      </c>
      <c r="AB13" s="91" t="s">
        <v>40</v>
      </c>
    </row>
    <row r="14" spans="1:28" x14ac:dyDescent="0.2">
      <c r="A14" s="82"/>
      <c r="B14" s="83"/>
      <c r="C14" s="83"/>
      <c r="D14" s="83"/>
      <c r="E14" s="82"/>
      <c r="F14" s="51"/>
      <c r="G14" s="77">
        <f t="shared" si="0"/>
        <v>295.98</v>
      </c>
      <c r="H14" s="52"/>
      <c r="I14" s="38" t="e">
        <f t="shared" si="1"/>
        <v>#DIV/0!</v>
      </c>
      <c r="J14" s="53"/>
      <c r="K14" s="54"/>
      <c r="L14" s="54"/>
      <c r="M14" s="39" t="e">
        <f t="shared" si="2"/>
        <v>#DIV/0!</v>
      </c>
      <c r="N14" s="39">
        <f t="shared" si="3"/>
        <v>2.5</v>
      </c>
      <c r="O14" s="31">
        <f t="shared" si="4"/>
        <v>1.58</v>
      </c>
      <c r="P14" s="82" t="s">
        <v>29</v>
      </c>
      <c r="Q14" s="82" t="s">
        <v>3</v>
      </c>
      <c r="R14" s="78">
        <f t="shared" si="5"/>
        <v>0</v>
      </c>
      <c r="S14" s="115"/>
      <c r="T14" s="84" t="str">
        <f t="shared" si="6"/>
        <v>St</v>
      </c>
      <c r="U14" s="80" t="e">
        <f>LOOKUP(S14,{100,200,300,350,400,500,600,700,800,900},{-32.21,-32.21,-19.67,-19.67,0,4.86,4.86,15.39,15.39,15.39})</f>
        <v>#N/A</v>
      </c>
      <c r="V14" s="39">
        <f t="shared" si="7"/>
        <v>51.34</v>
      </c>
      <c r="W14" s="34" t="e">
        <f t="shared" si="10"/>
        <v>#DIV/0!</v>
      </c>
      <c r="X14" s="41" t="e">
        <f t="shared" si="8"/>
        <v>#N/A</v>
      </c>
      <c r="Y14" s="85" t="e">
        <f t="shared" si="9"/>
        <v>#N/A</v>
      </c>
      <c r="Z14" s="46"/>
      <c r="AA14" s="90" t="s">
        <v>41</v>
      </c>
      <c r="AB14" s="91" t="s">
        <v>42</v>
      </c>
    </row>
    <row r="15" spans="1:28" x14ac:dyDescent="0.2">
      <c r="A15" s="82"/>
      <c r="B15" s="83"/>
      <c r="C15" s="83"/>
      <c r="D15" s="83"/>
      <c r="E15" s="82"/>
      <c r="F15" s="51"/>
      <c r="G15" s="77">
        <f t="shared" si="0"/>
        <v>295.98</v>
      </c>
      <c r="H15" s="52"/>
      <c r="I15" s="38" t="e">
        <f t="shared" si="1"/>
        <v>#DIV/0!</v>
      </c>
      <c r="J15" s="53"/>
      <c r="K15" s="54"/>
      <c r="L15" s="54"/>
      <c r="M15" s="39" t="e">
        <f t="shared" si="2"/>
        <v>#DIV/0!</v>
      </c>
      <c r="N15" s="39">
        <f t="shared" si="3"/>
        <v>2.5</v>
      </c>
      <c r="O15" s="31">
        <f t="shared" si="4"/>
        <v>1.58</v>
      </c>
      <c r="P15" s="82" t="s">
        <v>29</v>
      </c>
      <c r="Q15" s="82" t="s">
        <v>3</v>
      </c>
      <c r="R15" s="78">
        <f t="shared" si="5"/>
        <v>0</v>
      </c>
      <c r="S15" s="115"/>
      <c r="T15" s="84" t="str">
        <f t="shared" si="6"/>
        <v>St</v>
      </c>
      <c r="U15" s="80" t="e">
        <f>LOOKUP(S15,{100,200,300,350,400,500,600,700,800,900},{-32.21,-32.21,-19.67,-19.67,0,4.86,4.86,15.39,15.39,15.39})</f>
        <v>#N/A</v>
      </c>
      <c r="V15" s="39">
        <f t="shared" si="7"/>
        <v>51.34</v>
      </c>
      <c r="W15" s="34" t="e">
        <f t="shared" si="10"/>
        <v>#DIV/0!</v>
      </c>
      <c r="X15" s="41" t="e">
        <f t="shared" si="8"/>
        <v>#N/A</v>
      </c>
      <c r="Y15" s="85" t="e">
        <f t="shared" si="9"/>
        <v>#N/A</v>
      </c>
      <c r="Z15" s="46"/>
      <c r="AA15" s="90" t="s">
        <v>43</v>
      </c>
      <c r="AB15" s="91" t="s">
        <v>44</v>
      </c>
    </row>
    <row r="16" spans="1:28" x14ac:dyDescent="0.2">
      <c r="A16" s="82"/>
      <c r="B16" s="83"/>
      <c r="C16" s="83"/>
      <c r="D16" s="83"/>
      <c r="E16" s="82"/>
      <c r="F16" s="51"/>
      <c r="G16" s="77">
        <f t="shared" si="0"/>
        <v>295.98</v>
      </c>
      <c r="H16" s="52"/>
      <c r="I16" s="38" t="e">
        <f t="shared" si="1"/>
        <v>#DIV/0!</v>
      </c>
      <c r="J16" s="53"/>
      <c r="K16" s="54"/>
      <c r="L16" s="54"/>
      <c r="M16" s="39" t="e">
        <f t="shared" si="2"/>
        <v>#DIV/0!</v>
      </c>
      <c r="N16" s="39">
        <f t="shared" si="3"/>
        <v>2.5</v>
      </c>
      <c r="O16" s="31">
        <f t="shared" si="4"/>
        <v>1.58</v>
      </c>
      <c r="P16" s="82" t="s">
        <v>29</v>
      </c>
      <c r="Q16" s="82" t="s">
        <v>3</v>
      </c>
      <c r="R16" s="78">
        <f t="shared" si="5"/>
        <v>0</v>
      </c>
      <c r="S16" s="115"/>
      <c r="T16" s="84" t="str">
        <f t="shared" si="6"/>
        <v>St</v>
      </c>
      <c r="U16" s="80" t="e">
        <f>LOOKUP(S16,{100,200,300,350,400,500,600,700,800,900},{-32.21,-32.21,-19.67,-19.67,0,4.86,4.86,15.39,15.39,15.39})</f>
        <v>#N/A</v>
      </c>
      <c r="V16" s="39">
        <f t="shared" si="7"/>
        <v>51.34</v>
      </c>
      <c r="W16" s="34" t="e">
        <f t="shared" si="10"/>
        <v>#DIV/0!</v>
      </c>
      <c r="X16" s="41" t="e">
        <f t="shared" si="8"/>
        <v>#N/A</v>
      </c>
      <c r="Y16" s="85" t="e">
        <f t="shared" si="9"/>
        <v>#N/A</v>
      </c>
      <c r="Z16" s="46"/>
      <c r="AA16" s="90" t="s">
        <v>45</v>
      </c>
      <c r="AB16" s="91" t="s">
        <v>46</v>
      </c>
    </row>
    <row r="17" spans="1:28" x14ac:dyDescent="0.2">
      <c r="A17" s="82"/>
      <c r="B17" s="83"/>
      <c r="C17" s="83"/>
      <c r="D17" s="83"/>
      <c r="E17" s="82"/>
      <c r="F17" s="51"/>
      <c r="G17" s="77">
        <f t="shared" si="0"/>
        <v>295.98</v>
      </c>
      <c r="H17" s="52"/>
      <c r="I17" s="38" t="e">
        <f t="shared" si="1"/>
        <v>#DIV/0!</v>
      </c>
      <c r="J17" s="53"/>
      <c r="K17" s="54"/>
      <c r="L17" s="54"/>
      <c r="M17" s="39" t="e">
        <f t="shared" si="2"/>
        <v>#DIV/0!</v>
      </c>
      <c r="N17" s="39">
        <f t="shared" si="3"/>
        <v>2.5</v>
      </c>
      <c r="O17" s="31">
        <f t="shared" si="4"/>
        <v>1.58</v>
      </c>
      <c r="P17" s="82" t="s">
        <v>29</v>
      </c>
      <c r="Q17" s="82" t="s">
        <v>3</v>
      </c>
      <c r="R17" s="78">
        <f t="shared" si="5"/>
        <v>0</v>
      </c>
      <c r="S17" s="115"/>
      <c r="T17" s="84" t="str">
        <f t="shared" si="6"/>
        <v>St</v>
      </c>
      <c r="U17" s="80" t="e">
        <f>LOOKUP(S17,{100,200,300,350,400,500,600,700,800,900},{-32.21,-32.21,-19.67,-19.67,0,4.86,4.86,15.39,15.39,15.39})</f>
        <v>#N/A</v>
      </c>
      <c r="V17" s="39">
        <f t="shared" si="7"/>
        <v>51.34</v>
      </c>
      <c r="W17" s="34" t="e">
        <f t="shared" si="10"/>
        <v>#DIV/0!</v>
      </c>
      <c r="X17" s="41" t="e">
        <f t="shared" si="8"/>
        <v>#N/A</v>
      </c>
      <c r="Y17" s="85" t="e">
        <f t="shared" si="9"/>
        <v>#N/A</v>
      </c>
      <c r="Z17" s="46"/>
      <c r="AA17" s="92" t="s">
        <v>47</v>
      </c>
      <c r="AB17" s="93" t="s">
        <v>48</v>
      </c>
    </row>
    <row r="18" spans="1:28" x14ac:dyDescent="0.2">
      <c r="A18" s="82"/>
      <c r="B18" s="83"/>
      <c r="C18" s="83"/>
      <c r="D18" s="83"/>
      <c r="E18" s="82"/>
      <c r="F18" s="51"/>
      <c r="G18" s="77">
        <f t="shared" si="0"/>
        <v>295.98</v>
      </c>
      <c r="H18" s="52"/>
      <c r="I18" s="38" t="e">
        <f t="shared" si="1"/>
        <v>#DIV/0!</v>
      </c>
      <c r="J18" s="53"/>
      <c r="K18" s="54"/>
      <c r="L18" s="54"/>
      <c r="M18" s="39" t="e">
        <f t="shared" si="2"/>
        <v>#DIV/0!</v>
      </c>
      <c r="N18" s="39">
        <f t="shared" si="3"/>
        <v>2.5</v>
      </c>
      <c r="O18" s="31">
        <f t="shared" si="4"/>
        <v>1.58</v>
      </c>
      <c r="P18" s="82" t="s">
        <v>29</v>
      </c>
      <c r="Q18" s="82" t="s">
        <v>3</v>
      </c>
      <c r="R18" s="78">
        <f t="shared" si="5"/>
        <v>0</v>
      </c>
      <c r="S18" s="115"/>
      <c r="T18" s="84" t="str">
        <f t="shared" si="6"/>
        <v>St</v>
      </c>
      <c r="U18" s="80" t="e">
        <f>LOOKUP(S18,{100,200,300,350,400,500,600,700,800,900},{-32.21,-32.21,-19.67,-19.67,0,4.86,4.86,15.39,15.39,15.39})</f>
        <v>#N/A</v>
      </c>
      <c r="V18" s="39">
        <f t="shared" si="7"/>
        <v>51.34</v>
      </c>
      <c r="W18" s="34" t="e">
        <f t="shared" si="10"/>
        <v>#DIV/0!</v>
      </c>
      <c r="X18" s="41" t="e">
        <f t="shared" si="8"/>
        <v>#N/A</v>
      </c>
      <c r="Y18" s="85" t="e">
        <f t="shared" si="9"/>
        <v>#N/A</v>
      </c>
      <c r="Z18" s="46"/>
      <c r="AA18" s="94"/>
      <c r="AB18" s="94"/>
    </row>
    <row r="19" spans="1:28" x14ac:dyDescent="0.2">
      <c r="A19" s="82"/>
      <c r="B19" s="83"/>
      <c r="C19" s="83"/>
      <c r="D19" s="83"/>
      <c r="E19" s="82"/>
      <c r="F19" s="51"/>
      <c r="G19" s="77">
        <f t="shared" si="0"/>
        <v>295.98</v>
      </c>
      <c r="H19" s="52"/>
      <c r="I19" s="38" t="e">
        <f t="shared" si="1"/>
        <v>#DIV/0!</v>
      </c>
      <c r="J19" s="53"/>
      <c r="K19" s="54"/>
      <c r="L19" s="54"/>
      <c r="M19" s="39" t="e">
        <f t="shared" si="2"/>
        <v>#DIV/0!</v>
      </c>
      <c r="N19" s="39">
        <f t="shared" si="3"/>
        <v>2.5</v>
      </c>
      <c r="O19" s="31">
        <f t="shared" si="4"/>
        <v>1.58</v>
      </c>
      <c r="P19" s="82" t="s">
        <v>29</v>
      </c>
      <c r="Q19" s="82" t="s">
        <v>3</v>
      </c>
      <c r="R19" s="78">
        <f t="shared" si="5"/>
        <v>0</v>
      </c>
      <c r="S19" s="115"/>
      <c r="T19" s="84" t="str">
        <f t="shared" si="6"/>
        <v>St</v>
      </c>
      <c r="U19" s="80" t="e">
        <f>LOOKUP(S19,{100,200,300,350,400,500,600,700,800,900},{-32.21,-32.21,-19.67,-19.67,0,4.86,4.86,15.39,15.39,15.39})</f>
        <v>#N/A</v>
      </c>
      <c r="V19" s="39">
        <f t="shared" si="7"/>
        <v>51.34</v>
      </c>
      <c r="W19" s="34" t="e">
        <f t="shared" si="10"/>
        <v>#DIV/0!</v>
      </c>
      <c r="X19" s="41" t="e">
        <f t="shared" si="8"/>
        <v>#N/A</v>
      </c>
      <c r="Y19" s="85" t="e">
        <f t="shared" si="9"/>
        <v>#N/A</v>
      </c>
      <c r="Z19" s="46"/>
      <c r="AA19" s="94"/>
      <c r="AB19" s="94"/>
    </row>
    <row r="20" spans="1:28" x14ac:dyDescent="0.2">
      <c r="A20" s="82"/>
      <c r="B20" s="83"/>
      <c r="C20" s="83"/>
      <c r="D20" s="83"/>
      <c r="E20" s="82"/>
      <c r="F20" s="51"/>
      <c r="G20" s="77">
        <f t="shared" si="0"/>
        <v>295.98</v>
      </c>
      <c r="H20" s="52"/>
      <c r="I20" s="38" t="e">
        <f t="shared" si="1"/>
        <v>#DIV/0!</v>
      </c>
      <c r="J20" s="53"/>
      <c r="K20" s="54"/>
      <c r="L20" s="54"/>
      <c r="M20" s="39" t="e">
        <f t="shared" si="2"/>
        <v>#DIV/0!</v>
      </c>
      <c r="N20" s="39">
        <f t="shared" si="3"/>
        <v>2.5</v>
      </c>
      <c r="O20" s="31">
        <f t="shared" si="4"/>
        <v>1.58</v>
      </c>
      <c r="P20" s="82" t="s">
        <v>29</v>
      </c>
      <c r="Q20" s="82" t="s">
        <v>3</v>
      </c>
      <c r="R20" s="78">
        <f t="shared" si="5"/>
        <v>0</v>
      </c>
      <c r="S20" s="115"/>
      <c r="T20" s="84" t="str">
        <f t="shared" si="6"/>
        <v>St</v>
      </c>
      <c r="U20" s="80" t="e">
        <f>LOOKUP(S20,{100,200,300,350,400,500,600,700,800,900},{-32.21,-32.21,-19.67,-19.67,0,4.86,4.86,15.39,15.39,15.39})</f>
        <v>#N/A</v>
      </c>
      <c r="V20" s="39">
        <f t="shared" si="7"/>
        <v>51.34</v>
      </c>
      <c r="W20" s="34" t="e">
        <f t="shared" si="10"/>
        <v>#DIV/0!</v>
      </c>
      <c r="X20" s="41" t="e">
        <f t="shared" si="8"/>
        <v>#N/A</v>
      </c>
      <c r="Y20" s="85" t="e">
        <f t="shared" si="9"/>
        <v>#N/A</v>
      </c>
      <c r="Z20" s="46"/>
      <c r="AA20" s="95" t="s">
        <v>49</v>
      </c>
      <c r="AB20" s="95" t="s">
        <v>50</v>
      </c>
    </row>
    <row r="21" spans="1:28" x14ac:dyDescent="0.2">
      <c r="A21" s="82"/>
      <c r="B21" s="83"/>
      <c r="C21" s="83"/>
      <c r="D21" s="83"/>
      <c r="E21" s="82"/>
      <c r="F21" s="51"/>
      <c r="G21" s="77">
        <f t="shared" si="0"/>
        <v>295.98</v>
      </c>
      <c r="H21" s="52"/>
      <c r="I21" s="38" t="e">
        <f t="shared" si="1"/>
        <v>#DIV/0!</v>
      </c>
      <c r="J21" s="53"/>
      <c r="K21" s="54"/>
      <c r="L21" s="54"/>
      <c r="M21" s="39" t="e">
        <f t="shared" si="2"/>
        <v>#DIV/0!</v>
      </c>
      <c r="N21" s="39">
        <f t="shared" si="3"/>
        <v>2.5</v>
      </c>
      <c r="O21" s="31">
        <f t="shared" si="4"/>
        <v>1.58</v>
      </c>
      <c r="P21" s="82" t="s">
        <v>29</v>
      </c>
      <c r="Q21" s="82" t="s">
        <v>3</v>
      </c>
      <c r="R21" s="78">
        <f t="shared" si="5"/>
        <v>0</v>
      </c>
      <c r="S21" s="115"/>
      <c r="T21" s="84" t="str">
        <f t="shared" si="6"/>
        <v>St</v>
      </c>
      <c r="U21" s="80" t="e">
        <f>LOOKUP(S21,{100,200,300,350,400,500,600,700,800,900},{-32.21,-32.21,-19.67,-19.67,0,4.86,4.86,15.39,15.39,15.39})</f>
        <v>#N/A</v>
      </c>
      <c r="V21" s="39">
        <f t="shared" si="7"/>
        <v>51.34</v>
      </c>
      <c r="W21" s="34" t="e">
        <f t="shared" si="10"/>
        <v>#DIV/0!</v>
      </c>
      <c r="X21" s="41" t="e">
        <f t="shared" si="8"/>
        <v>#N/A</v>
      </c>
      <c r="Y21" s="85" t="e">
        <f t="shared" si="9"/>
        <v>#N/A</v>
      </c>
      <c r="Z21" s="46"/>
      <c r="AA21" s="96"/>
      <c r="AB21" s="97"/>
    </row>
    <row r="22" spans="1:28" x14ac:dyDescent="0.2">
      <c r="A22" s="82"/>
      <c r="B22" s="83"/>
      <c r="C22" s="83"/>
      <c r="D22" s="83"/>
      <c r="E22" s="82"/>
      <c r="F22" s="51"/>
      <c r="G22" s="77">
        <f t="shared" si="0"/>
        <v>295.98</v>
      </c>
      <c r="H22" s="52"/>
      <c r="I22" s="38" t="e">
        <f t="shared" si="1"/>
        <v>#DIV/0!</v>
      </c>
      <c r="J22" s="53"/>
      <c r="K22" s="54"/>
      <c r="L22" s="54"/>
      <c r="M22" s="39" t="e">
        <f t="shared" si="2"/>
        <v>#DIV/0!</v>
      </c>
      <c r="N22" s="39">
        <f t="shared" si="3"/>
        <v>2.5</v>
      </c>
      <c r="O22" s="31">
        <f t="shared" si="4"/>
        <v>1.58</v>
      </c>
      <c r="P22" s="82" t="s">
        <v>29</v>
      </c>
      <c r="Q22" s="82" t="s">
        <v>3</v>
      </c>
      <c r="R22" s="78">
        <f t="shared" si="5"/>
        <v>0</v>
      </c>
      <c r="S22" s="115"/>
      <c r="T22" s="84" t="str">
        <f t="shared" si="6"/>
        <v>St</v>
      </c>
      <c r="U22" s="80" t="e">
        <f>LOOKUP(S22,{100,200,300,350,400,500,600,700,800,900},{-32.21,-32.21,-19.67,-19.67,0,4.86,4.86,15.39,15.39,15.39})</f>
        <v>#N/A</v>
      </c>
      <c r="V22" s="39">
        <f t="shared" si="7"/>
        <v>51.34</v>
      </c>
      <c r="W22" s="34" t="e">
        <f t="shared" si="10"/>
        <v>#DIV/0!</v>
      </c>
      <c r="X22" s="41" t="e">
        <f t="shared" si="8"/>
        <v>#N/A</v>
      </c>
      <c r="Y22" s="85" t="e">
        <f t="shared" si="9"/>
        <v>#N/A</v>
      </c>
      <c r="Z22" s="46"/>
      <c r="AA22" s="96" t="s">
        <v>10</v>
      </c>
      <c r="AB22" s="98">
        <v>295.98</v>
      </c>
    </row>
    <row r="23" spans="1:28" x14ac:dyDescent="0.2">
      <c r="A23" s="82"/>
      <c r="B23" s="83"/>
      <c r="C23" s="83"/>
      <c r="D23" s="83"/>
      <c r="E23" s="82"/>
      <c r="F23" s="51"/>
      <c r="G23" s="77">
        <f t="shared" si="0"/>
        <v>295.98</v>
      </c>
      <c r="H23" s="52"/>
      <c r="I23" s="38" t="e">
        <f t="shared" si="1"/>
        <v>#DIV/0!</v>
      </c>
      <c r="J23" s="53"/>
      <c r="K23" s="54"/>
      <c r="L23" s="54"/>
      <c r="M23" s="39" t="e">
        <f t="shared" si="2"/>
        <v>#DIV/0!</v>
      </c>
      <c r="N23" s="39">
        <f t="shared" si="3"/>
        <v>2.5</v>
      </c>
      <c r="O23" s="31">
        <f t="shared" si="4"/>
        <v>1.58</v>
      </c>
      <c r="P23" s="82" t="s">
        <v>29</v>
      </c>
      <c r="Q23" s="82" t="s">
        <v>3</v>
      </c>
      <c r="R23" s="78">
        <f t="shared" si="5"/>
        <v>0</v>
      </c>
      <c r="S23" s="115"/>
      <c r="T23" s="84" t="str">
        <f t="shared" si="6"/>
        <v>St</v>
      </c>
      <c r="U23" s="80" t="e">
        <f>LOOKUP(S23,{100,200,300,350,400,500,600,700,800,900},{-32.21,-32.21,-19.67,-19.67,0,4.86,4.86,15.39,15.39,15.39})</f>
        <v>#N/A</v>
      </c>
      <c r="V23" s="39">
        <f t="shared" si="7"/>
        <v>51.34</v>
      </c>
      <c r="W23" s="34" t="e">
        <f t="shared" si="10"/>
        <v>#DIV/0!</v>
      </c>
      <c r="X23" s="41" t="e">
        <f t="shared" si="8"/>
        <v>#N/A</v>
      </c>
      <c r="Y23" s="85" t="e">
        <f t="shared" si="9"/>
        <v>#N/A</v>
      </c>
      <c r="Z23" s="46"/>
      <c r="AA23" s="96"/>
      <c r="AB23" s="97"/>
    </row>
    <row r="24" spans="1:28" x14ac:dyDescent="0.2">
      <c r="A24" s="82"/>
      <c r="B24" s="83"/>
      <c r="C24" s="83"/>
      <c r="D24" s="83"/>
      <c r="E24" s="82"/>
      <c r="F24" s="51"/>
      <c r="G24" s="77">
        <f t="shared" si="0"/>
        <v>295.98</v>
      </c>
      <c r="H24" s="52"/>
      <c r="I24" s="38" t="e">
        <f t="shared" si="1"/>
        <v>#DIV/0!</v>
      </c>
      <c r="J24" s="53"/>
      <c r="K24" s="54"/>
      <c r="L24" s="54"/>
      <c r="M24" s="39" t="e">
        <f t="shared" si="2"/>
        <v>#DIV/0!</v>
      </c>
      <c r="N24" s="39">
        <f t="shared" si="3"/>
        <v>2.5</v>
      </c>
      <c r="O24" s="31">
        <f t="shared" si="4"/>
        <v>1.58</v>
      </c>
      <c r="P24" s="82" t="s">
        <v>29</v>
      </c>
      <c r="Q24" s="82" t="s">
        <v>3</v>
      </c>
      <c r="R24" s="78">
        <f t="shared" si="5"/>
        <v>0</v>
      </c>
      <c r="S24" s="115"/>
      <c r="T24" s="84" t="str">
        <f t="shared" si="6"/>
        <v>St</v>
      </c>
      <c r="U24" s="80" t="e">
        <f>LOOKUP(S24,{100,200,300,350,400,500,600,700,800,900},{-32.21,-32.21,-19.67,-19.67,0,4.86,4.86,15.39,15.39,15.39})</f>
        <v>#N/A</v>
      </c>
      <c r="V24" s="39">
        <f t="shared" si="7"/>
        <v>51.34</v>
      </c>
      <c r="W24" s="34" t="e">
        <f t="shared" si="10"/>
        <v>#DIV/0!</v>
      </c>
      <c r="X24" s="41" t="e">
        <f t="shared" si="8"/>
        <v>#N/A</v>
      </c>
      <c r="Y24" s="85" t="e">
        <f t="shared" si="9"/>
        <v>#N/A</v>
      </c>
      <c r="Z24" s="46"/>
      <c r="AA24" s="96" t="s">
        <v>51</v>
      </c>
      <c r="AB24" s="97" t="s">
        <v>52</v>
      </c>
    </row>
    <row r="25" spans="1:28" x14ac:dyDescent="0.2">
      <c r="A25" s="82"/>
      <c r="B25" s="83"/>
      <c r="C25" s="83"/>
      <c r="D25" s="83"/>
      <c r="E25" s="82"/>
      <c r="F25" s="51"/>
      <c r="G25" s="77">
        <f t="shared" si="0"/>
        <v>295.98</v>
      </c>
      <c r="H25" s="52"/>
      <c r="I25" s="38" t="e">
        <f t="shared" si="1"/>
        <v>#DIV/0!</v>
      </c>
      <c r="J25" s="53"/>
      <c r="K25" s="54"/>
      <c r="L25" s="54"/>
      <c r="M25" s="39" t="e">
        <f t="shared" si="2"/>
        <v>#DIV/0!</v>
      </c>
      <c r="N25" s="39">
        <f t="shared" si="3"/>
        <v>2.5</v>
      </c>
      <c r="O25" s="31">
        <f t="shared" si="4"/>
        <v>1.58</v>
      </c>
      <c r="P25" s="82" t="s">
        <v>29</v>
      </c>
      <c r="Q25" s="82" t="s">
        <v>3</v>
      </c>
      <c r="R25" s="78">
        <f t="shared" si="5"/>
        <v>0</v>
      </c>
      <c r="S25" s="115"/>
      <c r="T25" s="84" t="str">
        <f t="shared" si="6"/>
        <v>St</v>
      </c>
      <c r="U25" s="80" t="e">
        <f>LOOKUP(S25,{100,200,300,350,400,500,600,700,800,900},{-32.21,-32.21,-19.67,-19.67,0,4.86,4.86,15.39,15.39,15.39})</f>
        <v>#N/A</v>
      </c>
      <c r="V25" s="39">
        <f t="shared" si="7"/>
        <v>51.34</v>
      </c>
      <c r="W25" s="34" t="e">
        <f t="shared" si="10"/>
        <v>#DIV/0!</v>
      </c>
      <c r="X25" s="41" t="e">
        <f t="shared" si="8"/>
        <v>#N/A</v>
      </c>
      <c r="Y25" s="85" t="e">
        <f t="shared" si="9"/>
        <v>#N/A</v>
      </c>
      <c r="Z25" s="46"/>
      <c r="AA25" s="96">
        <v>1</v>
      </c>
      <c r="AB25" s="98">
        <v>3.58</v>
      </c>
    </row>
    <row r="26" spans="1:28" x14ac:dyDescent="0.2">
      <c r="A26" s="82"/>
      <c r="B26" s="83"/>
      <c r="C26" s="83"/>
      <c r="D26" s="83"/>
      <c r="E26" s="82"/>
      <c r="F26" s="51"/>
      <c r="G26" s="77">
        <f t="shared" si="0"/>
        <v>295.98</v>
      </c>
      <c r="H26" s="52"/>
      <c r="I26" s="38" t="e">
        <f t="shared" si="1"/>
        <v>#DIV/0!</v>
      </c>
      <c r="J26" s="53"/>
      <c r="K26" s="54"/>
      <c r="L26" s="54"/>
      <c r="M26" s="39" t="e">
        <f t="shared" si="2"/>
        <v>#DIV/0!</v>
      </c>
      <c r="N26" s="39">
        <f t="shared" si="3"/>
        <v>2.5</v>
      </c>
      <c r="O26" s="31">
        <f t="shared" si="4"/>
        <v>1.58</v>
      </c>
      <c r="P26" s="82" t="s">
        <v>29</v>
      </c>
      <c r="Q26" s="82" t="s">
        <v>3</v>
      </c>
      <c r="R26" s="78">
        <f t="shared" si="5"/>
        <v>0</v>
      </c>
      <c r="S26" s="115"/>
      <c r="T26" s="84" t="str">
        <f t="shared" si="6"/>
        <v>St</v>
      </c>
      <c r="U26" s="80" t="e">
        <f>LOOKUP(S26,{100,200,300,350,400,500,600,700,800,900},{-32.21,-32.21,-19.67,-19.67,0,4.86,4.86,15.39,15.39,15.39})</f>
        <v>#N/A</v>
      </c>
      <c r="V26" s="39">
        <f t="shared" si="7"/>
        <v>51.34</v>
      </c>
      <c r="W26" s="34" t="e">
        <f t="shared" si="10"/>
        <v>#DIV/0!</v>
      </c>
      <c r="X26" s="41" t="e">
        <f t="shared" si="8"/>
        <v>#N/A</v>
      </c>
      <c r="Y26" s="85" t="e">
        <f t="shared" si="9"/>
        <v>#N/A</v>
      </c>
      <c r="Z26" s="46"/>
      <c r="AA26" s="96">
        <v>2</v>
      </c>
      <c r="AB26" s="98">
        <v>1.58</v>
      </c>
    </row>
    <row r="27" spans="1:28" x14ac:dyDescent="0.2">
      <c r="A27" s="82"/>
      <c r="B27" s="83"/>
      <c r="C27" s="83"/>
      <c r="D27" s="83"/>
      <c r="E27" s="82"/>
      <c r="F27" s="51"/>
      <c r="G27" s="77">
        <f t="shared" si="0"/>
        <v>295.98</v>
      </c>
      <c r="H27" s="52"/>
      <c r="I27" s="38" t="e">
        <f t="shared" si="1"/>
        <v>#DIV/0!</v>
      </c>
      <c r="J27" s="53"/>
      <c r="K27" s="54"/>
      <c r="L27" s="54"/>
      <c r="M27" s="39" t="e">
        <f t="shared" si="2"/>
        <v>#DIV/0!</v>
      </c>
      <c r="N27" s="39">
        <f t="shared" si="3"/>
        <v>2.5</v>
      </c>
      <c r="O27" s="31">
        <f t="shared" si="4"/>
        <v>1.58</v>
      </c>
      <c r="P27" s="82" t="s">
        <v>29</v>
      </c>
      <c r="Q27" s="82" t="s">
        <v>3</v>
      </c>
      <c r="R27" s="78">
        <f t="shared" si="5"/>
        <v>0</v>
      </c>
      <c r="S27" s="115"/>
      <c r="T27" s="84" t="str">
        <f t="shared" si="6"/>
        <v>St</v>
      </c>
      <c r="U27" s="80" t="e">
        <f>LOOKUP(S27,{100,200,300,350,400,500,600,700,800,900},{-32.21,-32.21,-19.67,-19.67,0,4.86,4.86,15.39,15.39,15.39})</f>
        <v>#N/A</v>
      </c>
      <c r="V27" s="39">
        <f t="shared" si="7"/>
        <v>51.34</v>
      </c>
      <c r="W27" s="34" t="e">
        <f t="shared" si="10"/>
        <v>#DIV/0!</v>
      </c>
      <c r="X27" s="41" t="e">
        <f t="shared" si="8"/>
        <v>#N/A</v>
      </c>
      <c r="Y27" s="85" t="e">
        <f t="shared" si="9"/>
        <v>#N/A</v>
      </c>
      <c r="Z27" s="46"/>
      <c r="AA27" s="96">
        <v>3</v>
      </c>
      <c r="AB27" s="98">
        <v>0</v>
      </c>
    </row>
    <row r="28" spans="1:28" x14ac:dyDescent="0.2">
      <c r="A28" s="82"/>
      <c r="B28" s="83"/>
      <c r="C28" s="83"/>
      <c r="D28" s="83"/>
      <c r="E28" s="82"/>
      <c r="F28" s="51"/>
      <c r="G28" s="77">
        <f t="shared" si="0"/>
        <v>295.98</v>
      </c>
      <c r="H28" s="52"/>
      <c r="I28" s="38" t="e">
        <f t="shared" si="1"/>
        <v>#DIV/0!</v>
      </c>
      <c r="J28" s="53"/>
      <c r="K28" s="54"/>
      <c r="L28" s="54"/>
      <c r="M28" s="39" t="e">
        <f t="shared" si="2"/>
        <v>#DIV/0!</v>
      </c>
      <c r="N28" s="39">
        <f t="shared" si="3"/>
        <v>2.5</v>
      </c>
      <c r="O28" s="31">
        <f t="shared" si="4"/>
        <v>1.58</v>
      </c>
      <c r="P28" s="82" t="s">
        <v>29</v>
      </c>
      <c r="Q28" s="82" t="s">
        <v>3</v>
      </c>
      <c r="R28" s="78">
        <f t="shared" si="5"/>
        <v>0</v>
      </c>
      <c r="S28" s="115"/>
      <c r="T28" s="84" t="str">
        <f t="shared" si="6"/>
        <v>St</v>
      </c>
      <c r="U28" s="80" t="e">
        <f>LOOKUP(S28,{100,200,300,350,400,500,600,700,800,900},{-32.21,-32.21,-19.67,-19.67,0,4.86,4.86,15.39,15.39,15.39})</f>
        <v>#N/A</v>
      </c>
      <c r="V28" s="39">
        <f t="shared" si="7"/>
        <v>51.34</v>
      </c>
      <c r="W28" s="34" t="e">
        <f t="shared" si="10"/>
        <v>#DIV/0!</v>
      </c>
      <c r="X28" s="41" t="e">
        <f t="shared" si="8"/>
        <v>#N/A</v>
      </c>
      <c r="Y28" s="85" t="e">
        <f t="shared" si="9"/>
        <v>#N/A</v>
      </c>
      <c r="Z28" s="46"/>
      <c r="AA28" s="96">
        <v>4</v>
      </c>
      <c r="AB28" s="99">
        <v>-11.92</v>
      </c>
    </row>
    <row r="29" spans="1:28" x14ac:dyDescent="0.2">
      <c r="A29" s="82"/>
      <c r="B29" s="83"/>
      <c r="C29" s="83"/>
      <c r="D29" s="83"/>
      <c r="E29" s="82"/>
      <c r="F29" s="51"/>
      <c r="G29" s="77">
        <f t="shared" si="0"/>
        <v>295.98</v>
      </c>
      <c r="H29" s="52"/>
      <c r="I29" s="38" t="e">
        <f t="shared" si="1"/>
        <v>#DIV/0!</v>
      </c>
      <c r="J29" s="53"/>
      <c r="K29" s="54"/>
      <c r="L29" s="54"/>
      <c r="M29" s="39" t="e">
        <f t="shared" si="2"/>
        <v>#DIV/0!</v>
      </c>
      <c r="N29" s="39">
        <f t="shared" si="3"/>
        <v>2.5</v>
      </c>
      <c r="O29" s="31">
        <f t="shared" si="4"/>
        <v>1.58</v>
      </c>
      <c r="P29" s="82" t="s">
        <v>29</v>
      </c>
      <c r="Q29" s="82" t="s">
        <v>3</v>
      </c>
      <c r="R29" s="78">
        <f t="shared" si="5"/>
        <v>0</v>
      </c>
      <c r="S29" s="115"/>
      <c r="T29" s="84" t="str">
        <f t="shared" si="6"/>
        <v>St</v>
      </c>
      <c r="U29" s="80" t="e">
        <f>LOOKUP(S29,{100,200,300,350,400,500,600,700,800,900},{-32.21,-32.21,-19.67,-19.67,0,4.86,4.86,15.39,15.39,15.39})</f>
        <v>#N/A</v>
      </c>
      <c r="V29" s="39">
        <f t="shared" si="7"/>
        <v>51.34</v>
      </c>
      <c r="W29" s="34" t="e">
        <f t="shared" si="10"/>
        <v>#DIV/0!</v>
      </c>
      <c r="X29" s="41" t="e">
        <f t="shared" si="8"/>
        <v>#N/A</v>
      </c>
      <c r="Y29" s="85" t="e">
        <f t="shared" si="9"/>
        <v>#N/A</v>
      </c>
      <c r="Z29" s="46"/>
      <c r="AA29" s="96">
        <v>5</v>
      </c>
      <c r="AB29" s="99">
        <v>-17.25</v>
      </c>
    </row>
    <row r="30" spans="1:28" x14ac:dyDescent="0.2">
      <c r="A30" s="82"/>
      <c r="B30" s="83"/>
      <c r="C30" s="83"/>
      <c r="D30" s="83"/>
      <c r="E30" s="82"/>
      <c r="F30" s="51"/>
      <c r="G30" s="77">
        <f t="shared" si="0"/>
        <v>295.98</v>
      </c>
      <c r="H30" s="52"/>
      <c r="I30" s="38" t="e">
        <f t="shared" si="1"/>
        <v>#DIV/0!</v>
      </c>
      <c r="J30" s="53"/>
      <c r="K30" s="54"/>
      <c r="L30" s="54"/>
      <c r="M30" s="39" t="e">
        <f t="shared" si="2"/>
        <v>#DIV/0!</v>
      </c>
      <c r="N30" s="39">
        <f t="shared" si="3"/>
        <v>2.5</v>
      </c>
      <c r="O30" s="31">
        <f t="shared" si="4"/>
        <v>1.58</v>
      </c>
      <c r="P30" s="82" t="s">
        <v>29</v>
      </c>
      <c r="Q30" s="82" t="s">
        <v>3</v>
      </c>
      <c r="R30" s="78">
        <f t="shared" si="5"/>
        <v>0</v>
      </c>
      <c r="S30" s="115"/>
      <c r="T30" s="84" t="str">
        <f t="shared" si="6"/>
        <v>St</v>
      </c>
      <c r="U30" s="80" t="e">
        <f>LOOKUP(S30,{100,200,300,350,400,500,600,700,800,900},{-32.21,-32.21,-19.67,-19.67,0,4.86,4.86,15.39,15.39,15.39})</f>
        <v>#N/A</v>
      </c>
      <c r="V30" s="39">
        <f t="shared" si="7"/>
        <v>51.34</v>
      </c>
      <c r="W30" s="34" t="e">
        <f t="shared" si="10"/>
        <v>#DIV/0!</v>
      </c>
      <c r="X30" s="41" t="e">
        <f t="shared" si="8"/>
        <v>#N/A</v>
      </c>
      <c r="Y30" s="85" t="e">
        <f t="shared" si="9"/>
        <v>#N/A</v>
      </c>
      <c r="Z30" s="46"/>
      <c r="AA30" s="96"/>
      <c r="AB30" s="97"/>
    </row>
    <row r="31" spans="1:28" x14ac:dyDescent="0.2">
      <c r="A31" s="82"/>
      <c r="B31" s="83"/>
      <c r="C31" s="83"/>
      <c r="D31" s="83"/>
      <c r="E31" s="82"/>
      <c r="F31" s="51"/>
      <c r="G31" s="77">
        <f t="shared" si="0"/>
        <v>295.98</v>
      </c>
      <c r="H31" s="52"/>
      <c r="I31" s="38" t="e">
        <f t="shared" si="1"/>
        <v>#DIV/0!</v>
      </c>
      <c r="J31" s="53"/>
      <c r="K31" s="54"/>
      <c r="L31" s="54"/>
      <c r="M31" s="39" t="e">
        <f t="shared" si="2"/>
        <v>#DIV/0!</v>
      </c>
      <c r="N31" s="39">
        <f t="shared" si="3"/>
        <v>2.5</v>
      </c>
      <c r="O31" s="31">
        <f t="shared" si="4"/>
        <v>1.58</v>
      </c>
      <c r="P31" s="82" t="s">
        <v>29</v>
      </c>
      <c r="Q31" s="82" t="s">
        <v>3</v>
      </c>
      <c r="R31" s="78">
        <f t="shared" si="5"/>
        <v>0</v>
      </c>
      <c r="S31" s="115"/>
      <c r="T31" s="84" t="str">
        <f t="shared" si="6"/>
        <v>St</v>
      </c>
      <c r="U31" s="80" t="e">
        <f>LOOKUP(S31,{100,200,300,350,400,500,600,700,800,900},{-32.21,-32.21,-19.67,-19.67,0,4.86,4.86,15.39,15.39,15.39})</f>
        <v>#N/A</v>
      </c>
      <c r="V31" s="39">
        <f t="shared" si="7"/>
        <v>51.34</v>
      </c>
      <c r="W31" s="34" t="e">
        <f t="shared" si="10"/>
        <v>#DIV/0!</v>
      </c>
      <c r="X31" s="41" t="e">
        <f t="shared" si="8"/>
        <v>#N/A</v>
      </c>
      <c r="Y31" s="85" t="e">
        <f t="shared" si="9"/>
        <v>#N/A</v>
      </c>
      <c r="Z31" s="46"/>
      <c r="AA31" s="96" t="s">
        <v>53</v>
      </c>
      <c r="AB31" s="97" t="s">
        <v>52</v>
      </c>
    </row>
    <row r="32" spans="1:28" x14ac:dyDescent="0.2">
      <c r="A32" s="82"/>
      <c r="B32" s="83"/>
      <c r="C32" s="83"/>
      <c r="D32" s="83"/>
      <c r="E32" s="82"/>
      <c r="F32" s="51"/>
      <c r="G32" s="77">
        <f t="shared" si="0"/>
        <v>295.98</v>
      </c>
      <c r="H32" s="52"/>
      <c r="I32" s="38" t="e">
        <f t="shared" si="1"/>
        <v>#DIV/0!</v>
      </c>
      <c r="J32" s="53"/>
      <c r="K32" s="54"/>
      <c r="L32" s="54"/>
      <c r="M32" s="39" t="e">
        <f t="shared" si="2"/>
        <v>#DIV/0!</v>
      </c>
      <c r="N32" s="39">
        <f t="shared" si="3"/>
        <v>2.5</v>
      </c>
      <c r="O32" s="31">
        <f t="shared" si="4"/>
        <v>1.58</v>
      </c>
      <c r="P32" s="82" t="s">
        <v>29</v>
      </c>
      <c r="Q32" s="82" t="s">
        <v>3</v>
      </c>
      <c r="R32" s="78">
        <f t="shared" si="5"/>
        <v>0</v>
      </c>
      <c r="S32" s="115"/>
      <c r="T32" s="84" t="str">
        <f t="shared" si="6"/>
        <v>St</v>
      </c>
      <c r="U32" s="80" t="e">
        <f>LOOKUP(S32,{100,200,300,350,400,500,600,700,800,900},{-32.21,-32.21,-19.67,-19.67,0,4.86,4.86,15.39,15.39,15.39})</f>
        <v>#N/A</v>
      </c>
      <c r="V32" s="39">
        <f t="shared" si="7"/>
        <v>51.34</v>
      </c>
      <c r="W32" s="34" t="e">
        <f t="shared" si="10"/>
        <v>#DIV/0!</v>
      </c>
      <c r="X32" s="41" t="e">
        <f t="shared" si="8"/>
        <v>#N/A</v>
      </c>
      <c r="Y32" s="85" t="e">
        <f t="shared" si="9"/>
        <v>#N/A</v>
      </c>
      <c r="Z32" s="46"/>
      <c r="AA32" s="96" t="s">
        <v>54</v>
      </c>
      <c r="AB32" s="98">
        <v>13.46</v>
      </c>
    </row>
    <row r="33" spans="1:28" x14ac:dyDescent="0.2">
      <c r="A33" s="82"/>
      <c r="B33" s="83"/>
      <c r="C33" s="83"/>
      <c r="D33" s="83"/>
      <c r="E33" s="82"/>
      <c r="F33" s="51"/>
      <c r="G33" s="77">
        <f t="shared" si="0"/>
        <v>295.98</v>
      </c>
      <c r="H33" s="52"/>
      <c r="I33" s="38" t="e">
        <f t="shared" si="1"/>
        <v>#DIV/0!</v>
      </c>
      <c r="J33" s="53"/>
      <c r="K33" s="54"/>
      <c r="L33" s="54"/>
      <c r="M33" s="39" t="e">
        <f t="shared" si="2"/>
        <v>#DIV/0!</v>
      </c>
      <c r="N33" s="39">
        <f t="shared" si="3"/>
        <v>2.5</v>
      </c>
      <c r="O33" s="31">
        <f t="shared" si="4"/>
        <v>1.58</v>
      </c>
      <c r="P33" s="82" t="s">
        <v>29</v>
      </c>
      <c r="Q33" s="82" t="s">
        <v>3</v>
      </c>
      <c r="R33" s="78">
        <f t="shared" si="5"/>
        <v>0</v>
      </c>
      <c r="S33" s="115"/>
      <c r="T33" s="84" t="str">
        <f t="shared" si="6"/>
        <v>St</v>
      </c>
      <c r="U33" s="80" t="e">
        <f>LOOKUP(S33,{100,200,300,350,400,500,600,700,800,900},{-32.21,-32.21,-19.67,-19.67,0,4.86,4.86,15.39,15.39,15.39})</f>
        <v>#N/A</v>
      </c>
      <c r="V33" s="39">
        <f t="shared" si="7"/>
        <v>51.34</v>
      </c>
      <c r="W33" s="34" t="e">
        <f t="shared" si="10"/>
        <v>#DIV/0!</v>
      </c>
      <c r="X33" s="41" t="e">
        <f t="shared" si="8"/>
        <v>#N/A</v>
      </c>
      <c r="Y33" s="85" t="e">
        <f t="shared" si="9"/>
        <v>#N/A</v>
      </c>
      <c r="Z33" s="46"/>
      <c r="AA33" s="96" t="s">
        <v>55</v>
      </c>
      <c r="AB33" s="98">
        <v>4.43</v>
      </c>
    </row>
    <row r="34" spans="1:28" x14ac:dyDescent="0.2">
      <c r="A34" s="82"/>
      <c r="B34" s="83"/>
      <c r="C34" s="83"/>
      <c r="D34" s="83"/>
      <c r="E34" s="82"/>
      <c r="F34" s="51"/>
      <c r="G34" s="77">
        <f t="shared" si="0"/>
        <v>295.98</v>
      </c>
      <c r="H34" s="52"/>
      <c r="I34" s="38" t="e">
        <f t="shared" si="1"/>
        <v>#DIV/0!</v>
      </c>
      <c r="J34" s="53"/>
      <c r="K34" s="54"/>
      <c r="L34" s="54"/>
      <c r="M34" s="39" t="e">
        <f t="shared" si="2"/>
        <v>#DIV/0!</v>
      </c>
      <c r="N34" s="39">
        <f t="shared" si="3"/>
        <v>2.5</v>
      </c>
      <c r="O34" s="31">
        <f t="shared" si="4"/>
        <v>1.58</v>
      </c>
      <c r="P34" s="82" t="s">
        <v>29</v>
      </c>
      <c r="Q34" s="82" t="s">
        <v>3</v>
      </c>
      <c r="R34" s="78">
        <f t="shared" si="5"/>
        <v>0</v>
      </c>
      <c r="S34" s="115"/>
      <c r="T34" s="84" t="str">
        <f t="shared" si="6"/>
        <v>St</v>
      </c>
      <c r="U34" s="80" t="e">
        <f>LOOKUP(S34,{100,200,300,350,400,500,600,700,800,900},{-32.21,-32.21,-19.67,-19.67,0,4.86,4.86,15.39,15.39,15.39})</f>
        <v>#N/A</v>
      </c>
      <c r="V34" s="39">
        <f t="shared" si="7"/>
        <v>51.34</v>
      </c>
      <c r="W34" s="34" t="e">
        <f t="shared" si="10"/>
        <v>#DIV/0!</v>
      </c>
      <c r="X34" s="41" t="e">
        <f t="shared" si="8"/>
        <v>#N/A</v>
      </c>
      <c r="Y34" s="85" t="e">
        <f t="shared" si="9"/>
        <v>#N/A</v>
      </c>
      <c r="Z34" s="46"/>
      <c r="AA34" s="96" t="s">
        <v>56</v>
      </c>
      <c r="AB34" s="98">
        <v>0</v>
      </c>
    </row>
    <row r="35" spans="1:28" x14ac:dyDescent="0.2">
      <c r="A35" s="82"/>
      <c r="B35" s="83"/>
      <c r="C35" s="83"/>
      <c r="D35" s="83"/>
      <c r="E35" s="82"/>
      <c r="F35" s="51"/>
      <c r="G35" s="77">
        <f t="shared" si="0"/>
        <v>295.98</v>
      </c>
      <c r="H35" s="52"/>
      <c r="I35" s="38" t="e">
        <f t="shared" si="1"/>
        <v>#DIV/0!</v>
      </c>
      <c r="J35" s="53"/>
      <c r="K35" s="54"/>
      <c r="L35" s="54"/>
      <c r="M35" s="39" t="e">
        <f t="shared" si="2"/>
        <v>#DIV/0!</v>
      </c>
      <c r="N35" s="39">
        <f t="shared" si="3"/>
        <v>2.5</v>
      </c>
      <c r="O35" s="31">
        <f t="shared" si="4"/>
        <v>1.58</v>
      </c>
      <c r="P35" s="82" t="s">
        <v>29</v>
      </c>
      <c r="Q35" s="82" t="s">
        <v>3</v>
      </c>
      <c r="R35" s="78">
        <f t="shared" si="5"/>
        <v>0</v>
      </c>
      <c r="S35" s="115"/>
      <c r="T35" s="84" t="str">
        <f t="shared" si="6"/>
        <v>St</v>
      </c>
      <c r="U35" s="80" t="e">
        <f>LOOKUP(S35,{100,200,300,350,400,500,600,700,800,900},{-32.21,-32.21,-19.67,-19.67,0,4.86,4.86,15.39,15.39,15.39})</f>
        <v>#N/A</v>
      </c>
      <c r="V35" s="39">
        <f t="shared" si="7"/>
        <v>51.34</v>
      </c>
      <c r="W35" s="34" t="e">
        <f t="shared" si="10"/>
        <v>#DIV/0!</v>
      </c>
      <c r="X35" s="41" t="e">
        <f t="shared" si="8"/>
        <v>#N/A</v>
      </c>
      <c r="Y35" s="85" t="e">
        <f t="shared" si="9"/>
        <v>#N/A</v>
      </c>
      <c r="Z35" s="46"/>
      <c r="AA35" s="96" t="s">
        <v>57</v>
      </c>
      <c r="AB35" s="99">
        <v>-20</v>
      </c>
    </row>
    <row r="36" spans="1:28" x14ac:dyDescent="0.2">
      <c r="A36" s="82"/>
      <c r="B36" s="83"/>
      <c r="C36" s="83"/>
      <c r="D36" s="83"/>
      <c r="E36" s="82"/>
      <c r="F36" s="51"/>
      <c r="G36" s="77">
        <f t="shared" si="0"/>
        <v>295.98</v>
      </c>
      <c r="H36" s="52"/>
      <c r="I36" s="38" t="e">
        <f t="shared" si="1"/>
        <v>#DIV/0!</v>
      </c>
      <c r="J36" s="53"/>
      <c r="K36" s="54"/>
      <c r="L36" s="54"/>
      <c r="M36" s="39" t="e">
        <f t="shared" si="2"/>
        <v>#DIV/0!</v>
      </c>
      <c r="N36" s="39">
        <f t="shared" si="3"/>
        <v>2.5</v>
      </c>
      <c r="O36" s="31">
        <f t="shared" si="4"/>
        <v>1.58</v>
      </c>
      <c r="P36" s="82" t="s">
        <v>29</v>
      </c>
      <c r="Q36" s="82" t="s">
        <v>3</v>
      </c>
      <c r="R36" s="78">
        <f t="shared" si="5"/>
        <v>0</v>
      </c>
      <c r="S36" s="115"/>
      <c r="T36" s="84" t="str">
        <f t="shared" si="6"/>
        <v>St</v>
      </c>
      <c r="U36" s="80" t="e">
        <f>LOOKUP(S36,{100,200,300,350,400,500,600,700,800,900},{-32.21,-32.21,-19.67,-19.67,0,4.86,4.86,15.39,15.39,15.39})</f>
        <v>#N/A</v>
      </c>
      <c r="V36" s="39">
        <f t="shared" si="7"/>
        <v>51.34</v>
      </c>
      <c r="W36" s="34" t="e">
        <f t="shared" si="10"/>
        <v>#DIV/0!</v>
      </c>
      <c r="X36" s="41" t="e">
        <f t="shared" si="8"/>
        <v>#N/A</v>
      </c>
      <c r="Y36" s="85" t="e">
        <f t="shared" si="9"/>
        <v>#N/A</v>
      </c>
      <c r="Z36" s="46"/>
      <c r="AA36" s="96" t="s">
        <v>58</v>
      </c>
      <c r="AB36" s="99">
        <v>-32.64</v>
      </c>
    </row>
    <row r="37" spans="1:28" x14ac:dyDescent="0.2">
      <c r="A37" s="82"/>
      <c r="B37" s="83"/>
      <c r="C37" s="83"/>
      <c r="D37" s="83"/>
      <c r="E37" s="82"/>
      <c r="F37" s="51"/>
      <c r="G37" s="77">
        <f t="shared" si="0"/>
        <v>295.98</v>
      </c>
      <c r="H37" s="52"/>
      <c r="I37" s="38" t="e">
        <f t="shared" si="1"/>
        <v>#DIV/0!</v>
      </c>
      <c r="J37" s="53"/>
      <c r="K37" s="54"/>
      <c r="L37" s="54"/>
      <c r="M37" s="39" t="e">
        <f t="shared" si="2"/>
        <v>#DIV/0!</v>
      </c>
      <c r="N37" s="39">
        <f t="shared" si="3"/>
        <v>2.5</v>
      </c>
      <c r="O37" s="31">
        <f t="shared" si="4"/>
        <v>1.58</v>
      </c>
      <c r="P37" s="82" t="s">
        <v>29</v>
      </c>
      <c r="Q37" s="82" t="s">
        <v>3</v>
      </c>
      <c r="R37" s="78">
        <f t="shared" si="5"/>
        <v>0</v>
      </c>
      <c r="S37" s="115"/>
      <c r="T37" s="84" t="str">
        <f t="shared" si="6"/>
        <v>St</v>
      </c>
      <c r="U37" s="80" t="e">
        <f>LOOKUP(S37,{100,200,300,350,400,500,600,700,800,900},{-32.21,-32.21,-19.67,-19.67,0,4.86,4.86,15.39,15.39,15.39})</f>
        <v>#N/A</v>
      </c>
      <c r="V37" s="39">
        <f t="shared" si="7"/>
        <v>51.34</v>
      </c>
      <c r="W37" s="34" t="e">
        <f t="shared" si="10"/>
        <v>#DIV/0!</v>
      </c>
      <c r="X37" s="41" t="e">
        <f t="shared" si="8"/>
        <v>#N/A</v>
      </c>
      <c r="Y37" s="85" t="e">
        <f t="shared" si="9"/>
        <v>#N/A</v>
      </c>
      <c r="Z37" s="46"/>
      <c r="AA37" s="96"/>
      <c r="AB37" s="98"/>
    </row>
    <row r="38" spans="1:28" x14ac:dyDescent="0.2">
      <c r="A38" s="82"/>
      <c r="B38" s="83"/>
      <c r="C38" s="83"/>
      <c r="D38" s="83"/>
      <c r="E38" s="82"/>
      <c r="F38" s="51"/>
      <c r="G38" s="77">
        <f t="shared" si="0"/>
        <v>295.98</v>
      </c>
      <c r="H38" s="52"/>
      <c r="I38" s="38" t="e">
        <f t="shared" si="1"/>
        <v>#DIV/0!</v>
      </c>
      <c r="J38" s="53"/>
      <c r="K38" s="54"/>
      <c r="L38" s="54"/>
      <c r="M38" s="39" t="e">
        <f t="shared" si="2"/>
        <v>#DIV/0!</v>
      </c>
      <c r="N38" s="39">
        <f t="shared" si="3"/>
        <v>2.5</v>
      </c>
      <c r="O38" s="31">
        <f t="shared" si="4"/>
        <v>1.58</v>
      </c>
      <c r="P38" s="82" t="s">
        <v>29</v>
      </c>
      <c r="Q38" s="82" t="s">
        <v>3</v>
      </c>
      <c r="R38" s="78">
        <f t="shared" si="5"/>
        <v>0</v>
      </c>
      <c r="S38" s="115"/>
      <c r="T38" s="84" t="str">
        <f t="shared" si="6"/>
        <v>St</v>
      </c>
      <c r="U38" s="80" t="e">
        <f>LOOKUP(S38,{100,200,300,350,400,500,600,700,800,900},{-32.21,-32.21,-19.67,-19.67,0,4.86,4.86,15.39,15.39,15.39})</f>
        <v>#N/A</v>
      </c>
      <c r="V38" s="39">
        <f t="shared" si="7"/>
        <v>51.34</v>
      </c>
      <c r="W38" s="34" t="e">
        <f t="shared" si="10"/>
        <v>#DIV/0!</v>
      </c>
      <c r="X38" s="41" t="e">
        <f t="shared" si="8"/>
        <v>#N/A</v>
      </c>
      <c r="Y38" s="85" t="e">
        <f t="shared" si="9"/>
        <v>#N/A</v>
      </c>
      <c r="Z38" s="46"/>
      <c r="AA38" s="96" t="s">
        <v>59</v>
      </c>
      <c r="AB38" s="97" t="s">
        <v>52</v>
      </c>
    </row>
    <row r="39" spans="1:28" x14ac:dyDescent="0.2">
      <c r="A39" s="82"/>
      <c r="B39" s="83"/>
      <c r="C39" s="83"/>
      <c r="D39" s="83"/>
      <c r="E39" s="82"/>
      <c r="F39" s="51"/>
      <c r="G39" s="77">
        <f t="shared" ref="G39:G68" si="11">$AB$22</f>
        <v>295.98</v>
      </c>
      <c r="H39" s="52"/>
      <c r="I39" s="38" t="e">
        <f t="shared" ref="I39:I68" si="12">(H39/F39)*100</f>
        <v>#DIV/0!</v>
      </c>
      <c r="J39" s="53"/>
      <c r="K39" s="54"/>
      <c r="L39" s="54"/>
      <c r="M39" s="39" t="e">
        <f t="shared" ref="M39:M68" si="13">L39/(H39/100)</f>
        <v>#DIV/0!</v>
      </c>
      <c r="N39" s="39">
        <f t="shared" ref="N39:N68" si="14">2.5+(2.5*J39)+(0.2*K39)+(0.0038*H39)-(0.32*L39)</f>
        <v>2.5</v>
      </c>
      <c r="O39" s="31">
        <f t="shared" ref="O39:O68" si="15">IF(N39&lt;=1.995,$AB$25,IF(N39&lt;=2.995,$AB$26,IF(N39&lt;=3.995,$AB$27,IF(N39&lt;=4.995,$AB$28,IF(N39&lt;=5.995,$AB$29)))))</f>
        <v>1.58</v>
      </c>
      <c r="P39" s="82" t="s">
        <v>29</v>
      </c>
      <c r="Q39" s="82" t="s">
        <v>3</v>
      </c>
      <c r="R39" s="78">
        <f t="shared" ref="R39:R68" si="16">IF(Q39="N", $AB$40, $AB$39)</f>
        <v>0</v>
      </c>
      <c r="S39" s="115"/>
      <c r="T39" s="84" t="str">
        <f t="shared" ref="T39:T68" si="17">IF(S39&lt;=299,"St",IF(S39&lt;=349,"Se-",IF(S39&lt;=399,"Se+",IF(S39&lt;=499,"Ch-",IF(S39&lt;=599,"Ch",IF(S39&lt;=699,"Ch+",IF(S39&lt;=799,"Pr-",IF(S39&lt;=899,"Pr",IF(S39&lt;=999,"Pr+")))))))))</f>
        <v>St</v>
      </c>
      <c r="U39" s="80" t="e">
        <f>LOOKUP(S39,{100,200,300,350,400,500,600,700,800,900},{-32.21,-32.21,-19.67,-19.67,0,4.86,4.86,15.39,15.39,15.39})</f>
        <v>#N/A</v>
      </c>
      <c r="V39" s="39">
        <f t="shared" ref="V39:V68" si="18">51.34-(5.78*J39)-(0.462*K39)-(0.0093*H39)+(0.74*L39)</f>
        <v>51.34</v>
      </c>
      <c r="W39" s="34" t="e">
        <f t="shared" si="10"/>
        <v>#DIV/0!</v>
      </c>
      <c r="X39" s="41" t="e">
        <f t="shared" ref="X39:X68" si="19">(G39+O39+ R39+U39)</f>
        <v>#N/A</v>
      </c>
      <c r="Y39" s="85" t="e">
        <f t="shared" ref="Y39:Y68" si="20">(X39/100)*H39</f>
        <v>#N/A</v>
      </c>
      <c r="Z39" s="46"/>
      <c r="AA39" s="96" t="s">
        <v>60</v>
      </c>
      <c r="AB39" s="100">
        <v>-34.58</v>
      </c>
    </row>
    <row r="40" spans="1:28" x14ac:dyDescent="0.2">
      <c r="A40" s="82"/>
      <c r="B40" s="83"/>
      <c r="C40" s="83"/>
      <c r="D40" s="83"/>
      <c r="E40" s="82"/>
      <c r="F40" s="51"/>
      <c r="G40" s="77">
        <f t="shared" si="11"/>
        <v>295.98</v>
      </c>
      <c r="H40" s="52"/>
      <c r="I40" s="38" t="e">
        <f t="shared" si="12"/>
        <v>#DIV/0!</v>
      </c>
      <c r="J40" s="53"/>
      <c r="K40" s="54"/>
      <c r="L40" s="54"/>
      <c r="M40" s="39" t="e">
        <f t="shared" si="13"/>
        <v>#DIV/0!</v>
      </c>
      <c r="N40" s="39">
        <f t="shared" si="14"/>
        <v>2.5</v>
      </c>
      <c r="O40" s="31">
        <f t="shared" si="15"/>
        <v>1.58</v>
      </c>
      <c r="P40" s="82" t="s">
        <v>29</v>
      </c>
      <c r="Q40" s="82" t="s">
        <v>3</v>
      </c>
      <c r="R40" s="78">
        <f t="shared" si="16"/>
        <v>0</v>
      </c>
      <c r="S40" s="115"/>
      <c r="T40" s="84" t="str">
        <f t="shared" si="17"/>
        <v>St</v>
      </c>
      <c r="U40" s="80" t="e">
        <f>LOOKUP(S40,{100,200,300,350,400,500,600,700,800,900},{-32.21,-32.21,-19.67,-19.67,0,4.86,4.86,15.39,15.39,15.39})</f>
        <v>#N/A</v>
      </c>
      <c r="V40" s="39">
        <f t="shared" si="18"/>
        <v>51.34</v>
      </c>
      <c r="W40" s="34" t="e">
        <f t="shared" si="10"/>
        <v>#DIV/0!</v>
      </c>
      <c r="X40" s="41" t="e">
        <f t="shared" si="19"/>
        <v>#N/A</v>
      </c>
      <c r="Y40" s="85" t="e">
        <f t="shared" si="20"/>
        <v>#N/A</v>
      </c>
      <c r="Z40" s="46"/>
      <c r="AA40" s="101" t="s">
        <v>3</v>
      </c>
      <c r="AB40" s="102">
        <v>0</v>
      </c>
    </row>
    <row r="41" spans="1:28" x14ac:dyDescent="0.2">
      <c r="A41" s="82"/>
      <c r="B41" s="83"/>
      <c r="C41" s="83"/>
      <c r="D41" s="83"/>
      <c r="E41" s="82"/>
      <c r="F41" s="51"/>
      <c r="G41" s="77">
        <f t="shared" si="11"/>
        <v>295.98</v>
      </c>
      <c r="H41" s="52"/>
      <c r="I41" s="38" t="e">
        <f t="shared" si="12"/>
        <v>#DIV/0!</v>
      </c>
      <c r="J41" s="53"/>
      <c r="K41" s="54"/>
      <c r="L41" s="54"/>
      <c r="M41" s="39" t="e">
        <f t="shared" si="13"/>
        <v>#DIV/0!</v>
      </c>
      <c r="N41" s="39">
        <f t="shared" si="14"/>
        <v>2.5</v>
      </c>
      <c r="O41" s="31">
        <f t="shared" si="15"/>
        <v>1.58</v>
      </c>
      <c r="P41" s="82" t="s">
        <v>29</v>
      </c>
      <c r="Q41" s="82" t="s">
        <v>3</v>
      </c>
      <c r="R41" s="78">
        <f t="shared" si="16"/>
        <v>0</v>
      </c>
      <c r="S41" s="115"/>
      <c r="T41" s="84" t="str">
        <f t="shared" si="17"/>
        <v>St</v>
      </c>
      <c r="U41" s="80" t="e">
        <f>LOOKUP(S41,{100,200,300,350,400,500,600,700,800,900},{-32.21,-32.21,-19.67,-19.67,0,4.86,4.86,15.39,15.39,15.39})</f>
        <v>#N/A</v>
      </c>
      <c r="V41" s="39">
        <f t="shared" si="18"/>
        <v>51.34</v>
      </c>
      <c r="W41" s="34" t="e">
        <f t="shared" si="10"/>
        <v>#DIV/0!</v>
      </c>
      <c r="X41" s="41" t="e">
        <f t="shared" si="19"/>
        <v>#N/A</v>
      </c>
      <c r="Y41" s="85" t="e">
        <f t="shared" si="20"/>
        <v>#N/A</v>
      </c>
      <c r="Z41" s="46"/>
      <c r="AA41" s="63"/>
      <c r="AB41" s="63"/>
    </row>
    <row r="42" spans="1:28" x14ac:dyDescent="0.2">
      <c r="A42" s="82"/>
      <c r="B42" s="83"/>
      <c r="C42" s="83"/>
      <c r="D42" s="83"/>
      <c r="E42" s="82"/>
      <c r="F42" s="51"/>
      <c r="G42" s="77">
        <f t="shared" si="11"/>
        <v>295.98</v>
      </c>
      <c r="H42" s="52"/>
      <c r="I42" s="38" t="e">
        <f t="shared" si="12"/>
        <v>#DIV/0!</v>
      </c>
      <c r="J42" s="53"/>
      <c r="K42" s="54"/>
      <c r="L42" s="54"/>
      <c r="M42" s="39" t="e">
        <f t="shared" si="13"/>
        <v>#DIV/0!</v>
      </c>
      <c r="N42" s="39">
        <f t="shared" si="14"/>
        <v>2.5</v>
      </c>
      <c r="O42" s="31">
        <f t="shared" si="15"/>
        <v>1.58</v>
      </c>
      <c r="P42" s="82" t="s">
        <v>29</v>
      </c>
      <c r="Q42" s="82" t="s">
        <v>3</v>
      </c>
      <c r="R42" s="78">
        <f t="shared" si="16"/>
        <v>0</v>
      </c>
      <c r="S42" s="115"/>
      <c r="T42" s="84" t="str">
        <f t="shared" si="17"/>
        <v>St</v>
      </c>
      <c r="U42" s="80" t="e">
        <f>LOOKUP(S42,{100,200,300,350,400,500,600,700,800,900},{-32.21,-32.21,-19.67,-19.67,0,4.86,4.86,15.39,15.39,15.39})</f>
        <v>#N/A</v>
      </c>
      <c r="V42" s="39">
        <f t="shared" si="18"/>
        <v>51.34</v>
      </c>
      <c r="W42" s="34" t="e">
        <f t="shared" si="10"/>
        <v>#DIV/0!</v>
      </c>
      <c r="X42" s="41" t="e">
        <f t="shared" si="19"/>
        <v>#N/A</v>
      </c>
      <c r="Y42" s="85" t="e">
        <f t="shared" si="20"/>
        <v>#N/A</v>
      </c>
      <c r="Z42" s="46"/>
      <c r="AA42" s="63"/>
      <c r="AB42" s="63"/>
    </row>
    <row r="43" spans="1:28" x14ac:dyDescent="0.2">
      <c r="A43" s="82"/>
      <c r="B43" s="83"/>
      <c r="C43" s="83"/>
      <c r="D43" s="83"/>
      <c r="E43" s="82"/>
      <c r="F43" s="82"/>
      <c r="G43" s="77">
        <f t="shared" si="11"/>
        <v>295.98</v>
      </c>
      <c r="H43" s="103"/>
      <c r="I43" s="38" t="e">
        <f t="shared" si="12"/>
        <v>#DIV/0!</v>
      </c>
      <c r="J43" s="104"/>
      <c r="K43" s="105"/>
      <c r="L43" s="104"/>
      <c r="M43" s="39" t="e">
        <f t="shared" si="13"/>
        <v>#DIV/0!</v>
      </c>
      <c r="N43" s="39">
        <f t="shared" si="14"/>
        <v>2.5</v>
      </c>
      <c r="O43" s="31">
        <f t="shared" si="15"/>
        <v>1.58</v>
      </c>
      <c r="P43" s="82" t="s">
        <v>29</v>
      </c>
      <c r="Q43" s="82" t="s">
        <v>3</v>
      </c>
      <c r="R43" s="78">
        <f t="shared" si="16"/>
        <v>0</v>
      </c>
      <c r="S43" s="103"/>
      <c r="T43" s="84" t="str">
        <f t="shared" si="17"/>
        <v>St</v>
      </c>
      <c r="U43" s="80" t="e">
        <f>LOOKUP(S43,{100,200,300,350,400,500,600,700,800,900},{-32.21,-32.21,-19.67,-19.67,0,4.86,4.86,15.39,15.39,15.39})</f>
        <v>#N/A</v>
      </c>
      <c r="V43" s="39">
        <f t="shared" si="18"/>
        <v>51.34</v>
      </c>
      <c r="W43" s="34" t="e">
        <f t="shared" si="10"/>
        <v>#DIV/0!</v>
      </c>
      <c r="X43" s="41" t="e">
        <f t="shared" si="19"/>
        <v>#N/A</v>
      </c>
      <c r="Y43" s="85" t="e">
        <f t="shared" si="20"/>
        <v>#N/A</v>
      </c>
      <c r="Z43" s="46"/>
      <c r="AA43" s="63"/>
      <c r="AB43" s="63"/>
    </row>
    <row r="44" spans="1:28" x14ac:dyDescent="0.2">
      <c r="A44" s="82"/>
      <c r="B44" s="83"/>
      <c r="C44" s="83"/>
      <c r="D44" s="83"/>
      <c r="E44" s="82"/>
      <c r="F44" s="82"/>
      <c r="G44" s="77">
        <f t="shared" si="11"/>
        <v>295.98</v>
      </c>
      <c r="H44" s="103"/>
      <c r="I44" s="38" t="e">
        <f t="shared" si="12"/>
        <v>#DIV/0!</v>
      </c>
      <c r="J44" s="104"/>
      <c r="K44" s="105"/>
      <c r="L44" s="104"/>
      <c r="M44" s="39" t="e">
        <f t="shared" si="13"/>
        <v>#DIV/0!</v>
      </c>
      <c r="N44" s="39">
        <f t="shared" si="14"/>
        <v>2.5</v>
      </c>
      <c r="O44" s="31">
        <f t="shared" si="15"/>
        <v>1.58</v>
      </c>
      <c r="P44" s="82" t="s">
        <v>29</v>
      </c>
      <c r="Q44" s="82" t="s">
        <v>3</v>
      </c>
      <c r="R44" s="78">
        <f t="shared" si="16"/>
        <v>0</v>
      </c>
      <c r="S44" s="103"/>
      <c r="T44" s="84" t="str">
        <f t="shared" si="17"/>
        <v>St</v>
      </c>
      <c r="U44" s="80" t="e">
        <f>LOOKUP(S44,{100,200,300,350,400,500,600,700,800,900},{-32.21,-32.21,-19.67,-19.67,0,4.86,4.86,15.39,15.39,15.39})</f>
        <v>#N/A</v>
      </c>
      <c r="V44" s="39">
        <f t="shared" si="18"/>
        <v>51.34</v>
      </c>
      <c r="W44" s="34" t="e">
        <f t="shared" si="10"/>
        <v>#DIV/0!</v>
      </c>
      <c r="X44" s="41" t="e">
        <f t="shared" si="19"/>
        <v>#N/A</v>
      </c>
      <c r="Y44" s="85" t="e">
        <f t="shared" si="20"/>
        <v>#N/A</v>
      </c>
      <c r="Z44" s="46"/>
      <c r="AA44" s="63"/>
      <c r="AB44" s="63"/>
    </row>
    <row r="45" spans="1:28" x14ac:dyDescent="0.2">
      <c r="A45" s="82"/>
      <c r="B45" s="83"/>
      <c r="C45" s="83"/>
      <c r="D45" s="83"/>
      <c r="E45" s="82"/>
      <c r="F45" s="82"/>
      <c r="G45" s="77">
        <f t="shared" si="11"/>
        <v>295.98</v>
      </c>
      <c r="H45" s="103"/>
      <c r="I45" s="38" t="e">
        <f t="shared" si="12"/>
        <v>#DIV/0!</v>
      </c>
      <c r="J45" s="104"/>
      <c r="K45" s="105"/>
      <c r="L45" s="104"/>
      <c r="M45" s="39" t="e">
        <f t="shared" si="13"/>
        <v>#DIV/0!</v>
      </c>
      <c r="N45" s="39">
        <f t="shared" si="14"/>
        <v>2.5</v>
      </c>
      <c r="O45" s="31">
        <f t="shared" si="15"/>
        <v>1.58</v>
      </c>
      <c r="P45" s="82" t="s">
        <v>29</v>
      </c>
      <c r="Q45" s="82" t="s">
        <v>3</v>
      </c>
      <c r="R45" s="78">
        <f t="shared" si="16"/>
        <v>0</v>
      </c>
      <c r="S45" s="103"/>
      <c r="T45" s="84" t="str">
        <f t="shared" si="17"/>
        <v>St</v>
      </c>
      <c r="U45" s="80" t="e">
        <f>LOOKUP(S45,{100,200,300,350,400,500,600,700,800,900},{-32.21,-32.21,-19.67,-19.67,0,4.86,4.86,15.39,15.39,15.39})</f>
        <v>#N/A</v>
      </c>
      <c r="V45" s="39">
        <f t="shared" si="18"/>
        <v>51.34</v>
      </c>
      <c r="W45" s="34" t="e">
        <f t="shared" si="10"/>
        <v>#DIV/0!</v>
      </c>
      <c r="X45" s="41" t="e">
        <f t="shared" si="19"/>
        <v>#N/A</v>
      </c>
      <c r="Y45" s="85" t="e">
        <f t="shared" si="20"/>
        <v>#N/A</v>
      </c>
      <c r="Z45" s="46"/>
      <c r="AA45" s="63"/>
      <c r="AB45" s="63"/>
    </row>
    <row r="46" spans="1:28" x14ac:dyDescent="0.2">
      <c r="A46" s="82"/>
      <c r="B46" s="83"/>
      <c r="C46" s="83"/>
      <c r="D46" s="83"/>
      <c r="E46" s="82"/>
      <c r="F46" s="82"/>
      <c r="G46" s="77">
        <f t="shared" si="11"/>
        <v>295.98</v>
      </c>
      <c r="H46" s="103"/>
      <c r="I46" s="38" t="e">
        <f t="shared" si="12"/>
        <v>#DIV/0!</v>
      </c>
      <c r="J46" s="104"/>
      <c r="K46" s="105"/>
      <c r="L46" s="104"/>
      <c r="M46" s="39" t="e">
        <f t="shared" si="13"/>
        <v>#DIV/0!</v>
      </c>
      <c r="N46" s="39">
        <f t="shared" si="14"/>
        <v>2.5</v>
      </c>
      <c r="O46" s="31">
        <f t="shared" si="15"/>
        <v>1.58</v>
      </c>
      <c r="P46" s="82" t="s">
        <v>29</v>
      </c>
      <c r="Q46" s="82" t="s">
        <v>3</v>
      </c>
      <c r="R46" s="78">
        <f t="shared" si="16"/>
        <v>0</v>
      </c>
      <c r="S46" s="103"/>
      <c r="T46" s="84" t="str">
        <f t="shared" si="17"/>
        <v>St</v>
      </c>
      <c r="U46" s="80" t="e">
        <f>LOOKUP(S46,{100,200,300,350,400,500,600,700,800,900},{-32.21,-32.21,-19.67,-19.67,0,4.86,4.86,15.39,15.39,15.39})</f>
        <v>#N/A</v>
      </c>
      <c r="V46" s="39">
        <f t="shared" si="18"/>
        <v>51.34</v>
      </c>
      <c r="W46" s="34" t="e">
        <f t="shared" si="10"/>
        <v>#DIV/0!</v>
      </c>
      <c r="X46" s="41" t="e">
        <f t="shared" si="19"/>
        <v>#N/A</v>
      </c>
      <c r="Y46" s="85" t="e">
        <f t="shared" si="20"/>
        <v>#N/A</v>
      </c>
      <c r="Z46" s="46"/>
      <c r="AA46" s="63"/>
      <c r="AB46" s="63"/>
    </row>
    <row r="47" spans="1:28" x14ac:dyDescent="0.2">
      <c r="A47" s="82"/>
      <c r="B47" s="83"/>
      <c r="C47" s="83"/>
      <c r="D47" s="83"/>
      <c r="E47" s="82"/>
      <c r="F47" s="82"/>
      <c r="G47" s="77">
        <f t="shared" si="11"/>
        <v>295.98</v>
      </c>
      <c r="H47" s="103"/>
      <c r="I47" s="38" t="e">
        <f t="shared" si="12"/>
        <v>#DIV/0!</v>
      </c>
      <c r="J47" s="104"/>
      <c r="K47" s="105"/>
      <c r="L47" s="104"/>
      <c r="M47" s="39" t="e">
        <f t="shared" si="13"/>
        <v>#DIV/0!</v>
      </c>
      <c r="N47" s="39">
        <f t="shared" si="14"/>
        <v>2.5</v>
      </c>
      <c r="O47" s="31">
        <f t="shared" si="15"/>
        <v>1.58</v>
      </c>
      <c r="P47" s="82" t="s">
        <v>29</v>
      </c>
      <c r="Q47" s="82" t="s">
        <v>3</v>
      </c>
      <c r="R47" s="78">
        <f t="shared" si="16"/>
        <v>0</v>
      </c>
      <c r="S47" s="103"/>
      <c r="T47" s="84" t="str">
        <f t="shared" si="17"/>
        <v>St</v>
      </c>
      <c r="U47" s="80" t="e">
        <f>LOOKUP(S47,{100,200,300,350,400,500,600,700,800,900},{-32.21,-32.21,-19.67,-19.67,0,4.86,4.86,15.39,15.39,15.39})</f>
        <v>#N/A</v>
      </c>
      <c r="V47" s="39">
        <f t="shared" si="18"/>
        <v>51.34</v>
      </c>
      <c r="W47" s="34" t="e">
        <f t="shared" si="10"/>
        <v>#DIV/0!</v>
      </c>
      <c r="X47" s="41" t="e">
        <f t="shared" si="19"/>
        <v>#N/A</v>
      </c>
      <c r="Y47" s="85" t="e">
        <f t="shared" si="20"/>
        <v>#N/A</v>
      </c>
      <c r="Z47" s="46"/>
      <c r="AA47" s="63"/>
      <c r="AB47" s="63"/>
    </row>
    <row r="48" spans="1:28" x14ac:dyDescent="0.2">
      <c r="A48" s="82"/>
      <c r="B48" s="83"/>
      <c r="C48" s="83"/>
      <c r="D48" s="83"/>
      <c r="E48" s="82"/>
      <c r="F48" s="82"/>
      <c r="G48" s="77">
        <f t="shared" si="11"/>
        <v>295.98</v>
      </c>
      <c r="H48" s="103"/>
      <c r="I48" s="38" t="e">
        <f t="shared" si="12"/>
        <v>#DIV/0!</v>
      </c>
      <c r="J48" s="104"/>
      <c r="K48" s="105"/>
      <c r="L48" s="104"/>
      <c r="M48" s="39" t="e">
        <f t="shared" si="13"/>
        <v>#DIV/0!</v>
      </c>
      <c r="N48" s="39">
        <f t="shared" si="14"/>
        <v>2.5</v>
      </c>
      <c r="O48" s="31">
        <f t="shared" si="15"/>
        <v>1.58</v>
      </c>
      <c r="P48" s="82" t="s">
        <v>29</v>
      </c>
      <c r="Q48" s="82" t="s">
        <v>3</v>
      </c>
      <c r="R48" s="78">
        <f t="shared" si="16"/>
        <v>0</v>
      </c>
      <c r="S48" s="103"/>
      <c r="T48" s="84" t="str">
        <f t="shared" si="17"/>
        <v>St</v>
      </c>
      <c r="U48" s="80" t="e">
        <f>LOOKUP(S48,{100,200,300,350,400,500,600,700,800,900},{-32.21,-32.21,-19.67,-19.67,0,4.86,4.86,15.39,15.39,15.39})</f>
        <v>#N/A</v>
      </c>
      <c r="V48" s="39">
        <f t="shared" si="18"/>
        <v>51.34</v>
      </c>
      <c r="W48" s="34" t="e">
        <f t="shared" si="10"/>
        <v>#DIV/0!</v>
      </c>
      <c r="X48" s="41" t="e">
        <f t="shared" si="19"/>
        <v>#N/A</v>
      </c>
      <c r="Y48" s="85" t="e">
        <f t="shared" si="20"/>
        <v>#N/A</v>
      </c>
      <c r="Z48" s="46"/>
      <c r="AA48" s="63"/>
      <c r="AB48" s="63"/>
    </row>
    <row r="49" spans="1:28" x14ac:dyDescent="0.2">
      <c r="A49" s="82"/>
      <c r="B49" s="83"/>
      <c r="C49" s="83"/>
      <c r="D49" s="83"/>
      <c r="E49" s="82"/>
      <c r="F49" s="82"/>
      <c r="G49" s="77">
        <f t="shared" si="11"/>
        <v>295.98</v>
      </c>
      <c r="H49" s="103"/>
      <c r="I49" s="38" t="e">
        <f t="shared" si="12"/>
        <v>#DIV/0!</v>
      </c>
      <c r="J49" s="104"/>
      <c r="K49" s="105"/>
      <c r="L49" s="104"/>
      <c r="M49" s="39" t="e">
        <f t="shared" si="13"/>
        <v>#DIV/0!</v>
      </c>
      <c r="N49" s="39">
        <f t="shared" si="14"/>
        <v>2.5</v>
      </c>
      <c r="O49" s="31">
        <f t="shared" si="15"/>
        <v>1.58</v>
      </c>
      <c r="P49" s="82" t="s">
        <v>29</v>
      </c>
      <c r="Q49" s="82" t="s">
        <v>3</v>
      </c>
      <c r="R49" s="78">
        <f t="shared" si="16"/>
        <v>0</v>
      </c>
      <c r="S49" s="103"/>
      <c r="T49" s="84" t="str">
        <f t="shared" si="17"/>
        <v>St</v>
      </c>
      <c r="U49" s="80" t="e">
        <f>LOOKUP(S49,{100,200,300,350,400,500,600,700,800,900},{-32.21,-32.21,-19.67,-19.67,0,4.86,4.86,15.39,15.39,15.39})</f>
        <v>#N/A</v>
      </c>
      <c r="V49" s="39">
        <f t="shared" si="18"/>
        <v>51.34</v>
      </c>
      <c r="W49" s="34" t="e">
        <f t="shared" si="10"/>
        <v>#DIV/0!</v>
      </c>
      <c r="X49" s="41" t="e">
        <f t="shared" si="19"/>
        <v>#N/A</v>
      </c>
      <c r="Y49" s="85" t="e">
        <f t="shared" si="20"/>
        <v>#N/A</v>
      </c>
      <c r="Z49" s="46"/>
      <c r="AA49" s="63"/>
      <c r="AB49" s="63"/>
    </row>
    <row r="50" spans="1:28" x14ac:dyDescent="0.2">
      <c r="A50" s="82"/>
      <c r="B50" s="83"/>
      <c r="C50" s="83"/>
      <c r="D50" s="83"/>
      <c r="E50" s="82"/>
      <c r="F50" s="82"/>
      <c r="G50" s="77">
        <f t="shared" si="11"/>
        <v>295.98</v>
      </c>
      <c r="H50" s="103"/>
      <c r="I50" s="38" t="e">
        <f t="shared" si="12"/>
        <v>#DIV/0!</v>
      </c>
      <c r="J50" s="104"/>
      <c r="K50" s="105"/>
      <c r="L50" s="104"/>
      <c r="M50" s="39" t="e">
        <f t="shared" si="13"/>
        <v>#DIV/0!</v>
      </c>
      <c r="N50" s="39">
        <f t="shared" si="14"/>
        <v>2.5</v>
      </c>
      <c r="O50" s="31">
        <f t="shared" si="15"/>
        <v>1.58</v>
      </c>
      <c r="P50" s="82" t="s">
        <v>29</v>
      </c>
      <c r="Q50" s="82" t="s">
        <v>3</v>
      </c>
      <c r="R50" s="78">
        <f t="shared" si="16"/>
        <v>0</v>
      </c>
      <c r="S50" s="103"/>
      <c r="T50" s="84" t="str">
        <f t="shared" si="17"/>
        <v>St</v>
      </c>
      <c r="U50" s="80" t="e">
        <f>LOOKUP(S50,{100,200,300,350,400,500,600,700,800,900},{-32.21,-32.21,-19.67,-19.67,0,4.86,4.86,15.39,15.39,15.39})</f>
        <v>#N/A</v>
      </c>
      <c r="V50" s="39">
        <f t="shared" si="18"/>
        <v>51.34</v>
      </c>
      <c r="W50" s="34" t="e">
        <f t="shared" si="10"/>
        <v>#DIV/0!</v>
      </c>
      <c r="X50" s="41" t="e">
        <f t="shared" si="19"/>
        <v>#N/A</v>
      </c>
      <c r="Y50" s="85" t="e">
        <f t="shared" si="20"/>
        <v>#N/A</v>
      </c>
      <c r="Z50" s="46"/>
      <c r="AA50" s="63"/>
      <c r="AB50" s="63"/>
    </row>
    <row r="51" spans="1:28" x14ac:dyDescent="0.2">
      <c r="A51" s="82"/>
      <c r="B51" s="83"/>
      <c r="C51" s="83"/>
      <c r="D51" s="83"/>
      <c r="E51" s="82"/>
      <c r="F51" s="82"/>
      <c r="G51" s="77">
        <f t="shared" si="11"/>
        <v>295.98</v>
      </c>
      <c r="H51" s="103"/>
      <c r="I51" s="38" t="e">
        <f t="shared" si="12"/>
        <v>#DIV/0!</v>
      </c>
      <c r="J51" s="104"/>
      <c r="K51" s="105"/>
      <c r="L51" s="104"/>
      <c r="M51" s="39" t="e">
        <f t="shared" si="13"/>
        <v>#DIV/0!</v>
      </c>
      <c r="N51" s="39">
        <f t="shared" si="14"/>
        <v>2.5</v>
      </c>
      <c r="O51" s="31">
        <f t="shared" si="15"/>
        <v>1.58</v>
      </c>
      <c r="P51" s="82" t="s">
        <v>29</v>
      </c>
      <c r="Q51" s="82" t="s">
        <v>3</v>
      </c>
      <c r="R51" s="78">
        <f t="shared" si="16"/>
        <v>0</v>
      </c>
      <c r="S51" s="103"/>
      <c r="T51" s="84" t="str">
        <f t="shared" si="17"/>
        <v>St</v>
      </c>
      <c r="U51" s="80" t="e">
        <f>LOOKUP(S51,{100,200,300,350,400,500,600,700,800,900},{-32.21,-32.21,-19.67,-19.67,0,4.86,4.86,15.39,15.39,15.39})</f>
        <v>#N/A</v>
      </c>
      <c r="V51" s="39">
        <f t="shared" si="18"/>
        <v>51.34</v>
      </c>
      <c r="W51" s="34" t="e">
        <f t="shared" si="10"/>
        <v>#DIV/0!</v>
      </c>
      <c r="X51" s="41" t="e">
        <f t="shared" si="19"/>
        <v>#N/A</v>
      </c>
      <c r="Y51" s="85" t="e">
        <f t="shared" si="20"/>
        <v>#N/A</v>
      </c>
      <c r="Z51" s="46"/>
      <c r="AA51" s="63"/>
      <c r="AB51" s="63"/>
    </row>
    <row r="52" spans="1:28" x14ac:dyDescent="0.2">
      <c r="A52" s="82"/>
      <c r="B52" s="83"/>
      <c r="C52" s="83"/>
      <c r="D52" s="83"/>
      <c r="E52" s="82"/>
      <c r="F52" s="82"/>
      <c r="G52" s="77">
        <f t="shared" si="11"/>
        <v>295.98</v>
      </c>
      <c r="H52" s="103"/>
      <c r="I52" s="38" t="e">
        <f t="shared" si="12"/>
        <v>#DIV/0!</v>
      </c>
      <c r="J52" s="104"/>
      <c r="K52" s="105"/>
      <c r="L52" s="104"/>
      <c r="M52" s="39" t="e">
        <f t="shared" si="13"/>
        <v>#DIV/0!</v>
      </c>
      <c r="N52" s="39">
        <f t="shared" si="14"/>
        <v>2.5</v>
      </c>
      <c r="O52" s="31">
        <f t="shared" si="15"/>
        <v>1.58</v>
      </c>
      <c r="P52" s="82" t="s">
        <v>29</v>
      </c>
      <c r="Q52" s="82" t="s">
        <v>3</v>
      </c>
      <c r="R52" s="78">
        <f t="shared" si="16"/>
        <v>0</v>
      </c>
      <c r="S52" s="103"/>
      <c r="T52" s="84" t="str">
        <f t="shared" si="17"/>
        <v>St</v>
      </c>
      <c r="U52" s="80" t="e">
        <f>LOOKUP(S52,{100,200,300,350,400,500,600,700,800,900},{-32.21,-32.21,-19.67,-19.67,0,4.86,4.86,15.39,15.39,15.39})</f>
        <v>#N/A</v>
      </c>
      <c r="V52" s="39">
        <f t="shared" si="18"/>
        <v>51.34</v>
      </c>
      <c r="W52" s="34" t="e">
        <f t="shared" si="10"/>
        <v>#DIV/0!</v>
      </c>
      <c r="X52" s="41" t="e">
        <f t="shared" si="19"/>
        <v>#N/A</v>
      </c>
      <c r="Y52" s="85" t="e">
        <f t="shared" si="20"/>
        <v>#N/A</v>
      </c>
      <c r="Z52" s="46"/>
      <c r="AA52" s="63"/>
      <c r="AB52" s="63"/>
    </row>
    <row r="53" spans="1:28" x14ac:dyDescent="0.2">
      <c r="A53" s="82"/>
      <c r="B53" s="83"/>
      <c r="C53" s="83"/>
      <c r="D53" s="83"/>
      <c r="E53" s="82"/>
      <c r="F53" s="82"/>
      <c r="G53" s="77">
        <f t="shared" si="11"/>
        <v>295.98</v>
      </c>
      <c r="H53" s="103"/>
      <c r="I53" s="38" t="e">
        <f t="shared" si="12"/>
        <v>#DIV/0!</v>
      </c>
      <c r="J53" s="104"/>
      <c r="K53" s="105"/>
      <c r="L53" s="104"/>
      <c r="M53" s="39" t="e">
        <f t="shared" si="13"/>
        <v>#DIV/0!</v>
      </c>
      <c r="N53" s="39">
        <f t="shared" si="14"/>
        <v>2.5</v>
      </c>
      <c r="O53" s="31">
        <f t="shared" si="15"/>
        <v>1.58</v>
      </c>
      <c r="P53" s="82" t="s">
        <v>29</v>
      </c>
      <c r="Q53" s="82" t="s">
        <v>3</v>
      </c>
      <c r="R53" s="78">
        <f t="shared" si="16"/>
        <v>0</v>
      </c>
      <c r="S53" s="103"/>
      <c r="T53" s="84" t="str">
        <f t="shared" si="17"/>
        <v>St</v>
      </c>
      <c r="U53" s="80" t="e">
        <f>LOOKUP(S53,{100,200,300,350,400,500,600,700,800,900},{-32.21,-32.21,-19.67,-19.67,0,4.86,4.86,15.39,15.39,15.39})</f>
        <v>#N/A</v>
      </c>
      <c r="V53" s="39">
        <f t="shared" si="18"/>
        <v>51.34</v>
      </c>
      <c r="W53" s="34" t="e">
        <f t="shared" si="10"/>
        <v>#DIV/0!</v>
      </c>
      <c r="X53" s="41" t="e">
        <f t="shared" si="19"/>
        <v>#N/A</v>
      </c>
      <c r="Y53" s="85" t="e">
        <f t="shared" si="20"/>
        <v>#N/A</v>
      </c>
      <c r="Z53" s="46"/>
      <c r="AA53" s="63"/>
      <c r="AB53" s="63"/>
    </row>
    <row r="54" spans="1:28" x14ac:dyDescent="0.2">
      <c r="A54" s="82"/>
      <c r="B54" s="83"/>
      <c r="C54" s="83"/>
      <c r="D54" s="83"/>
      <c r="E54" s="82"/>
      <c r="F54" s="82"/>
      <c r="G54" s="77">
        <f t="shared" si="11"/>
        <v>295.98</v>
      </c>
      <c r="H54" s="103"/>
      <c r="I54" s="38" t="e">
        <f t="shared" si="12"/>
        <v>#DIV/0!</v>
      </c>
      <c r="J54" s="104"/>
      <c r="K54" s="105"/>
      <c r="L54" s="104"/>
      <c r="M54" s="39" t="e">
        <f t="shared" si="13"/>
        <v>#DIV/0!</v>
      </c>
      <c r="N54" s="39">
        <f t="shared" si="14"/>
        <v>2.5</v>
      </c>
      <c r="O54" s="31">
        <f t="shared" si="15"/>
        <v>1.58</v>
      </c>
      <c r="P54" s="82" t="s">
        <v>29</v>
      </c>
      <c r="Q54" s="82" t="s">
        <v>3</v>
      </c>
      <c r="R54" s="78">
        <f t="shared" si="16"/>
        <v>0</v>
      </c>
      <c r="S54" s="103"/>
      <c r="T54" s="84" t="str">
        <f t="shared" si="17"/>
        <v>St</v>
      </c>
      <c r="U54" s="80" t="e">
        <f>LOOKUP(S54,{100,200,300,350,400,500,600,700,800,900},{-32.21,-32.21,-19.67,-19.67,0,4.86,4.86,15.39,15.39,15.39})</f>
        <v>#N/A</v>
      </c>
      <c r="V54" s="39">
        <f t="shared" si="18"/>
        <v>51.34</v>
      </c>
      <c r="W54" s="34" t="e">
        <f t="shared" si="10"/>
        <v>#DIV/0!</v>
      </c>
      <c r="X54" s="41" t="e">
        <f t="shared" si="19"/>
        <v>#N/A</v>
      </c>
      <c r="Y54" s="85" t="e">
        <f t="shared" si="20"/>
        <v>#N/A</v>
      </c>
      <c r="Z54" s="46"/>
      <c r="AA54" s="63"/>
      <c r="AB54" s="63"/>
    </row>
    <row r="55" spans="1:28" x14ac:dyDescent="0.2">
      <c r="A55" s="82"/>
      <c r="B55" s="83"/>
      <c r="C55" s="83"/>
      <c r="D55" s="83"/>
      <c r="E55" s="82"/>
      <c r="F55" s="82"/>
      <c r="G55" s="77">
        <f t="shared" si="11"/>
        <v>295.98</v>
      </c>
      <c r="H55" s="103"/>
      <c r="I55" s="38" t="e">
        <f t="shared" si="12"/>
        <v>#DIV/0!</v>
      </c>
      <c r="J55" s="104"/>
      <c r="K55" s="105"/>
      <c r="L55" s="104"/>
      <c r="M55" s="39" t="e">
        <f t="shared" si="13"/>
        <v>#DIV/0!</v>
      </c>
      <c r="N55" s="39">
        <f t="shared" si="14"/>
        <v>2.5</v>
      </c>
      <c r="O55" s="31">
        <f t="shared" si="15"/>
        <v>1.58</v>
      </c>
      <c r="P55" s="82" t="s">
        <v>29</v>
      </c>
      <c r="Q55" s="82" t="s">
        <v>3</v>
      </c>
      <c r="R55" s="78">
        <f t="shared" si="16"/>
        <v>0</v>
      </c>
      <c r="S55" s="103"/>
      <c r="T55" s="84" t="str">
        <f t="shared" si="17"/>
        <v>St</v>
      </c>
      <c r="U55" s="80" t="e">
        <f>LOOKUP(S55,{100,200,300,350,400,500,600,700,800,900},{-32.21,-32.21,-19.67,-19.67,0,4.86,4.86,15.39,15.39,15.39})</f>
        <v>#N/A</v>
      </c>
      <c r="V55" s="39">
        <f t="shared" si="18"/>
        <v>51.34</v>
      </c>
      <c r="W55" s="34" t="e">
        <f t="shared" si="10"/>
        <v>#DIV/0!</v>
      </c>
      <c r="X55" s="41" t="e">
        <f t="shared" si="19"/>
        <v>#N/A</v>
      </c>
      <c r="Y55" s="85" t="e">
        <f t="shared" si="20"/>
        <v>#N/A</v>
      </c>
      <c r="Z55" s="46"/>
      <c r="AA55" s="63"/>
      <c r="AB55" s="63"/>
    </row>
    <row r="56" spans="1:28" x14ac:dyDescent="0.2">
      <c r="A56" s="82"/>
      <c r="B56" s="83"/>
      <c r="C56" s="83"/>
      <c r="D56" s="83"/>
      <c r="E56" s="82"/>
      <c r="F56" s="82"/>
      <c r="G56" s="77">
        <f t="shared" si="11"/>
        <v>295.98</v>
      </c>
      <c r="H56" s="103"/>
      <c r="I56" s="38" t="e">
        <f t="shared" si="12"/>
        <v>#DIV/0!</v>
      </c>
      <c r="J56" s="104"/>
      <c r="K56" s="105"/>
      <c r="L56" s="104"/>
      <c r="M56" s="39" t="e">
        <f t="shared" si="13"/>
        <v>#DIV/0!</v>
      </c>
      <c r="N56" s="39">
        <f t="shared" si="14"/>
        <v>2.5</v>
      </c>
      <c r="O56" s="31">
        <f t="shared" si="15"/>
        <v>1.58</v>
      </c>
      <c r="P56" s="82" t="s">
        <v>29</v>
      </c>
      <c r="Q56" s="82" t="s">
        <v>3</v>
      </c>
      <c r="R56" s="78">
        <f t="shared" si="16"/>
        <v>0</v>
      </c>
      <c r="S56" s="103"/>
      <c r="T56" s="84" t="str">
        <f t="shared" si="17"/>
        <v>St</v>
      </c>
      <c r="U56" s="80" t="e">
        <f>LOOKUP(S56,{100,200,300,350,400,500,600,700,800,900},{-32.21,-32.21,-19.67,-19.67,0,4.86,4.86,15.39,15.39,15.39})</f>
        <v>#N/A</v>
      </c>
      <c r="V56" s="39">
        <f t="shared" si="18"/>
        <v>51.34</v>
      </c>
      <c r="W56" s="34" t="e">
        <f t="shared" si="10"/>
        <v>#DIV/0!</v>
      </c>
      <c r="X56" s="41" t="e">
        <f t="shared" si="19"/>
        <v>#N/A</v>
      </c>
      <c r="Y56" s="85" t="e">
        <f t="shared" si="20"/>
        <v>#N/A</v>
      </c>
      <c r="Z56" s="46"/>
      <c r="AA56" s="63"/>
      <c r="AB56" s="63"/>
    </row>
    <row r="57" spans="1:28" x14ac:dyDescent="0.2">
      <c r="A57" s="82"/>
      <c r="B57" s="83"/>
      <c r="C57" s="83"/>
      <c r="D57" s="83"/>
      <c r="E57" s="82"/>
      <c r="F57" s="82"/>
      <c r="G57" s="77">
        <f t="shared" si="11"/>
        <v>295.98</v>
      </c>
      <c r="H57" s="103"/>
      <c r="I57" s="38" t="e">
        <f t="shared" si="12"/>
        <v>#DIV/0!</v>
      </c>
      <c r="J57" s="104"/>
      <c r="K57" s="105"/>
      <c r="L57" s="104"/>
      <c r="M57" s="39" t="e">
        <f t="shared" si="13"/>
        <v>#DIV/0!</v>
      </c>
      <c r="N57" s="39">
        <f t="shared" si="14"/>
        <v>2.5</v>
      </c>
      <c r="O57" s="31">
        <f t="shared" si="15"/>
        <v>1.58</v>
      </c>
      <c r="P57" s="82" t="s">
        <v>29</v>
      </c>
      <c r="Q57" s="82" t="s">
        <v>3</v>
      </c>
      <c r="R57" s="78">
        <f t="shared" si="16"/>
        <v>0</v>
      </c>
      <c r="S57" s="103"/>
      <c r="T57" s="84" t="str">
        <f t="shared" si="17"/>
        <v>St</v>
      </c>
      <c r="U57" s="80" t="e">
        <f>LOOKUP(S57,{100,200,300,350,400,500,600,700,800,900},{-32.21,-32.21,-19.67,-19.67,0,4.86,4.86,15.39,15.39,15.39})</f>
        <v>#N/A</v>
      </c>
      <c r="V57" s="39">
        <f t="shared" si="18"/>
        <v>51.34</v>
      </c>
      <c r="W57" s="34" t="e">
        <f t="shared" si="10"/>
        <v>#DIV/0!</v>
      </c>
      <c r="X57" s="41" t="e">
        <f t="shared" si="19"/>
        <v>#N/A</v>
      </c>
      <c r="Y57" s="85" t="e">
        <f t="shared" si="20"/>
        <v>#N/A</v>
      </c>
      <c r="Z57" s="46"/>
      <c r="AA57" s="63"/>
      <c r="AB57" s="63"/>
    </row>
    <row r="58" spans="1:28" x14ac:dyDescent="0.2">
      <c r="A58" s="82"/>
      <c r="B58" s="83"/>
      <c r="C58" s="83"/>
      <c r="D58" s="83"/>
      <c r="E58" s="82"/>
      <c r="F58" s="82"/>
      <c r="G58" s="77">
        <f t="shared" si="11"/>
        <v>295.98</v>
      </c>
      <c r="H58" s="103"/>
      <c r="I58" s="38" t="e">
        <f t="shared" si="12"/>
        <v>#DIV/0!</v>
      </c>
      <c r="J58" s="104"/>
      <c r="K58" s="105"/>
      <c r="L58" s="104"/>
      <c r="M58" s="39" t="e">
        <f t="shared" si="13"/>
        <v>#DIV/0!</v>
      </c>
      <c r="N58" s="39">
        <f t="shared" si="14"/>
        <v>2.5</v>
      </c>
      <c r="O58" s="31">
        <f t="shared" si="15"/>
        <v>1.58</v>
      </c>
      <c r="P58" s="82" t="s">
        <v>29</v>
      </c>
      <c r="Q58" s="82" t="s">
        <v>3</v>
      </c>
      <c r="R58" s="78">
        <f t="shared" si="16"/>
        <v>0</v>
      </c>
      <c r="S58" s="103"/>
      <c r="T58" s="84" t="str">
        <f t="shared" si="17"/>
        <v>St</v>
      </c>
      <c r="U58" s="80" t="e">
        <f>LOOKUP(S58,{100,200,300,350,400,500,600,700,800,900},{-32.21,-32.21,-19.67,-19.67,0,4.86,4.86,15.39,15.39,15.39})</f>
        <v>#N/A</v>
      </c>
      <c r="V58" s="39">
        <f t="shared" si="18"/>
        <v>51.34</v>
      </c>
      <c r="W58" s="34" t="e">
        <f t="shared" si="10"/>
        <v>#DIV/0!</v>
      </c>
      <c r="X58" s="41" t="e">
        <f t="shared" si="19"/>
        <v>#N/A</v>
      </c>
      <c r="Y58" s="85" t="e">
        <f t="shared" si="20"/>
        <v>#N/A</v>
      </c>
      <c r="Z58" s="46"/>
      <c r="AA58" s="63"/>
      <c r="AB58" s="63"/>
    </row>
    <row r="59" spans="1:28" x14ac:dyDescent="0.2">
      <c r="A59" s="82"/>
      <c r="B59" s="83"/>
      <c r="C59" s="83"/>
      <c r="D59" s="83"/>
      <c r="E59" s="82"/>
      <c r="F59" s="82"/>
      <c r="G59" s="77">
        <f t="shared" si="11"/>
        <v>295.98</v>
      </c>
      <c r="H59" s="103"/>
      <c r="I59" s="38" t="e">
        <f t="shared" si="12"/>
        <v>#DIV/0!</v>
      </c>
      <c r="J59" s="104"/>
      <c r="K59" s="105"/>
      <c r="L59" s="104"/>
      <c r="M59" s="39" t="e">
        <f t="shared" si="13"/>
        <v>#DIV/0!</v>
      </c>
      <c r="N59" s="39">
        <f t="shared" si="14"/>
        <v>2.5</v>
      </c>
      <c r="O59" s="31">
        <f t="shared" si="15"/>
        <v>1.58</v>
      </c>
      <c r="P59" s="82" t="s">
        <v>29</v>
      </c>
      <c r="Q59" s="82" t="s">
        <v>3</v>
      </c>
      <c r="R59" s="78">
        <f t="shared" si="16"/>
        <v>0</v>
      </c>
      <c r="S59" s="103"/>
      <c r="T59" s="84" t="str">
        <f t="shared" si="17"/>
        <v>St</v>
      </c>
      <c r="U59" s="80" t="e">
        <f>LOOKUP(S59,{100,200,300,350,400,500,600,700,800,900},{-32.21,-32.21,-19.67,-19.67,0,4.86,4.86,15.39,15.39,15.39})</f>
        <v>#N/A</v>
      </c>
      <c r="V59" s="39">
        <f t="shared" si="18"/>
        <v>51.34</v>
      </c>
      <c r="W59" s="34" t="e">
        <f t="shared" si="10"/>
        <v>#DIV/0!</v>
      </c>
      <c r="X59" s="41" t="e">
        <f t="shared" si="19"/>
        <v>#N/A</v>
      </c>
      <c r="Y59" s="85" t="e">
        <f t="shared" si="20"/>
        <v>#N/A</v>
      </c>
      <c r="Z59" s="46"/>
      <c r="AA59" s="63"/>
      <c r="AB59" s="63"/>
    </row>
    <row r="60" spans="1:28" x14ac:dyDescent="0.2">
      <c r="A60" s="82"/>
      <c r="B60" s="83"/>
      <c r="C60" s="83"/>
      <c r="D60" s="83"/>
      <c r="E60" s="82"/>
      <c r="F60" s="82"/>
      <c r="G60" s="77">
        <f t="shared" si="11"/>
        <v>295.98</v>
      </c>
      <c r="H60" s="103"/>
      <c r="I60" s="38" t="e">
        <f t="shared" si="12"/>
        <v>#DIV/0!</v>
      </c>
      <c r="J60" s="104"/>
      <c r="K60" s="105"/>
      <c r="L60" s="104"/>
      <c r="M60" s="39" t="e">
        <f t="shared" si="13"/>
        <v>#DIV/0!</v>
      </c>
      <c r="N60" s="39">
        <f t="shared" si="14"/>
        <v>2.5</v>
      </c>
      <c r="O60" s="31">
        <f t="shared" si="15"/>
        <v>1.58</v>
      </c>
      <c r="P60" s="82" t="s">
        <v>29</v>
      </c>
      <c r="Q60" s="82" t="s">
        <v>3</v>
      </c>
      <c r="R60" s="78">
        <f t="shared" si="16"/>
        <v>0</v>
      </c>
      <c r="S60" s="103"/>
      <c r="T60" s="84" t="str">
        <f t="shared" si="17"/>
        <v>St</v>
      </c>
      <c r="U60" s="80" t="e">
        <f>LOOKUP(S60,{100,200,300,350,400,500,600,700,800,900},{-32.21,-32.21,-19.67,-19.67,0,4.86,4.86,15.39,15.39,15.39})</f>
        <v>#N/A</v>
      </c>
      <c r="V60" s="39">
        <f t="shared" si="18"/>
        <v>51.34</v>
      </c>
      <c r="W60" s="34" t="e">
        <f t="shared" si="10"/>
        <v>#DIV/0!</v>
      </c>
      <c r="X60" s="41" t="e">
        <f t="shared" si="19"/>
        <v>#N/A</v>
      </c>
      <c r="Y60" s="85" t="e">
        <f t="shared" si="20"/>
        <v>#N/A</v>
      </c>
      <c r="Z60" s="46"/>
      <c r="AA60" s="63"/>
      <c r="AB60" s="63"/>
    </row>
    <row r="61" spans="1:28" x14ac:dyDescent="0.2">
      <c r="A61" s="82"/>
      <c r="B61" s="83"/>
      <c r="C61" s="83"/>
      <c r="D61" s="83"/>
      <c r="E61" s="82"/>
      <c r="F61" s="82"/>
      <c r="G61" s="77">
        <f t="shared" si="11"/>
        <v>295.98</v>
      </c>
      <c r="H61" s="103"/>
      <c r="I61" s="38" t="e">
        <f t="shared" si="12"/>
        <v>#DIV/0!</v>
      </c>
      <c r="J61" s="104"/>
      <c r="K61" s="105"/>
      <c r="L61" s="104"/>
      <c r="M61" s="39" t="e">
        <f t="shared" si="13"/>
        <v>#DIV/0!</v>
      </c>
      <c r="N61" s="39">
        <f t="shared" si="14"/>
        <v>2.5</v>
      </c>
      <c r="O61" s="31">
        <f t="shared" si="15"/>
        <v>1.58</v>
      </c>
      <c r="P61" s="82" t="s">
        <v>29</v>
      </c>
      <c r="Q61" s="82" t="s">
        <v>3</v>
      </c>
      <c r="R61" s="78">
        <f t="shared" si="16"/>
        <v>0</v>
      </c>
      <c r="S61" s="103"/>
      <c r="T61" s="84" t="str">
        <f t="shared" si="17"/>
        <v>St</v>
      </c>
      <c r="U61" s="80" t="e">
        <f>LOOKUP(S61,{100,200,300,350,400,500,600,700,800,900},{-32.21,-32.21,-19.67,-19.67,0,4.86,4.86,15.39,15.39,15.39})</f>
        <v>#N/A</v>
      </c>
      <c r="V61" s="39">
        <f t="shared" si="18"/>
        <v>51.34</v>
      </c>
      <c r="W61" s="34" t="e">
        <f t="shared" si="10"/>
        <v>#DIV/0!</v>
      </c>
      <c r="X61" s="41" t="e">
        <f t="shared" si="19"/>
        <v>#N/A</v>
      </c>
      <c r="Y61" s="85" t="e">
        <f t="shared" si="20"/>
        <v>#N/A</v>
      </c>
      <c r="Z61" s="46"/>
      <c r="AA61" s="63"/>
      <c r="AB61" s="63"/>
    </row>
    <row r="62" spans="1:28" x14ac:dyDescent="0.2">
      <c r="A62" s="82"/>
      <c r="B62" s="83"/>
      <c r="C62" s="83"/>
      <c r="D62" s="83"/>
      <c r="E62" s="82"/>
      <c r="F62" s="82"/>
      <c r="G62" s="77">
        <f t="shared" si="11"/>
        <v>295.98</v>
      </c>
      <c r="H62" s="103"/>
      <c r="I62" s="38" t="e">
        <f t="shared" si="12"/>
        <v>#DIV/0!</v>
      </c>
      <c r="J62" s="104"/>
      <c r="K62" s="105"/>
      <c r="L62" s="104"/>
      <c r="M62" s="39" t="e">
        <f t="shared" si="13"/>
        <v>#DIV/0!</v>
      </c>
      <c r="N62" s="39">
        <f t="shared" si="14"/>
        <v>2.5</v>
      </c>
      <c r="O62" s="31">
        <f t="shared" si="15"/>
        <v>1.58</v>
      </c>
      <c r="P62" s="82" t="s">
        <v>29</v>
      </c>
      <c r="Q62" s="82" t="s">
        <v>3</v>
      </c>
      <c r="R62" s="78">
        <f t="shared" si="16"/>
        <v>0</v>
      </c>
      <c r="S62" s="103"/>
      <c r="T62" s="84" t="str">
        <f t="shared" si="17"/>
        <v>St</v>
      </c>
      <c r="U62" s="80" t="e">
        <f>LOOKUP(S62,{100,200,300,350,400,500,600,700,800,900},{-32.21,-32.21,-19.67,-19.67,0,4.86,4.86,15.39,15.39,15.39})</f>
        <v>#N/A</v>
      </c>
      <c r="V62" s="39">
        <f t="shared" si="18"/>
        <v>51.34</v>
      </c>
      <c r="W62" s="34" t="e">
        <f t="shared" si="10"/>
        <v>#DIV/0!</v>
      </c>
      <c r="X62" s="41" t="e">
        <f t="shared" si="19"/>
        <v>#N/A</v>
      </c>
      <c r="Y62" s="85" t="e">
        <f t="shared" si="20"/>
        <v>#N/A</v>
      </c>
      <c r="Z62" s="46"/>
      <c r="AA62" s="63"/>
      <c r="AB62" s="63"/>
    </row>
    <row r="63" spans="1:28" s="46" customFormat="1" x14ac:dyDescent="0.2">
      <c r="A63" s="82"/>
      <c r="B63" s="83"/>
      <c r="C63" s="83"/>
      <c r="D63" s="83"/>
      <c r="E63" s="82"/>
      <c r="F63" s="82"/>
      <c r="G63" s="77">
        <f t="shared" si="11"/>
        <v>295.98</v>
      </c>
      <c r="H63" s="103"/>
      <c r="I63" s="38" t="e">
        <f t="shared" si="12"/>
        <v>#DIV/0!</v>
      </c>
      <c r="J63" s="104"/>
      <c r="K63" s="105"/>
      <c r="L63" s="104"/>
      <c r="M63" s="39" t="e">
        <f t="shared" si="13"/>
        <v>#DIV/0!</v>
      </c>
      <c r="N63" s="39">
        <f t="shared" si="14"/>
        <v>2.5</v>
      </c>
      <c r="O63" s="31">
        <f t="shared" si="15"/>
        <v>1.58</v>
      </c>
      <c r="P63" s="82" t="s">
        <v>29</v>
      </c>
      <c r="Q63" s="82" t="s">
        <v>3</v>
      </c>
      <c r="R63" s="78">
        <f t="shared" si="16"/>
        <v>0</v>
      </c>
      <c r="S63" s="103"/>
      <c r="T63" s="84" t="str">
        <f t="shared" si="17"/>
        <v>St</v>
      </c>
      <c r="U63" s="80" t="e">
        <f>LOOKUP(S63,{100,200,300,350,400,500,600,700,800,900},{-32.21,-32.21,-19.67,-19.67,0,4.86,4.86,15.39,15.39,15.39})</f>
        <v>#N/A</v>
      </c>
      <c r="V63" s="39">
        <f t="shared" si="18"/>
        <v>51.34</v>
      </c>
      <c r="W63" s="34" t="e">
        <f t="shared" si="10"/>
        <v>#DIV/0!</v>
      </c>
      <c r="X63" s="41" t="e">
        <f t="shared" si="19"/>
        <v>#N/A</v>
      </c>
      <c r="Y63" s="85" t="e">
        <f t="shared" si="20"/>
        <v>#N/A</v>
      </c>
      <c r="AA63" s="63"/>
      <c r="AB63" s="63"/>
    </row>
    <row r="64" spans="1:28" x14ac:dyDescent="0.2">
      <c r="A64" s="82"/>
      <c r="B64" s="83"/>
      <c r="C64" s="83"/>
      <c r="D64" s="83"/>
      <c r="E64" s="82"/>
      <c r="F64" s="82"/>
      <c r="G64" s="77">
        <f t="shared" si="11"/>
        <v>295.98</v>
      </c>
      <c r="H64" s="103"/>
      <c r="I64" s="38" t="e">
        <f t="shared" si="12"/>
        <v>#DIV/0!</v>
      </c>
      <c r="J64" s="104"/>
      <c r="K64" s="105"/>
      <c r="L64" s="104"/>
      <c r="M64" s="39" t="e">
        <f t="shared" si="13"/>
        <v>#DIV/0!</v>
      </c>
      <c r="N64" s="39">
        <f t="shared" si="14"/>
        <v>2.5</v>
      </c>
      <c r="O64" s="31">
        <f t="shared" si="15"/>
        <v>1.58</v>
      </c>
      <c r="P64" s="82" t="s">
        <v>29</v>
      </c>
      <c r="Q64" s="82" t="s">
        <v>3</v>
      </c>
      <c r="R64" s="78">
        <f t="shared" si="16"/>
        <v>0</v>
      </c>
      <c r="S64" s="103"/>
      <c r="T64" s="84" t="str">
        <f t="shared" si="17"/>
        <v>St</v>
      </c>
      <c r="U64" s="80" t="e">
        <f>LOOKUP(S64,{100,200,300,350,400,500,600,700,800,900},{-32.21,-32.21,-19.67,-19.67,0,4.86,4.86,15.39,15.39,15.39})</f>
        <v>#N/A</v>
      </c>
      <c r="V64" s="39">
        <f t="shared" si="18"/>
        <v>51.34</v>
      </c>
      <c r="W64" s="34" t="e">
        <f t="shared" si="10"/>
        <v>#DIV/0!</v>
      </c>
      <c r="X64" s="41" t="e">
        <f t="shared" si="19"/>
        <v>#N/A</v>
      </c>
      <c r="Y64" s="85" t="e">
        <f t="shared" si="20"/>
        <v>#N/A</v>
      </c>
      <c r="Z64" s="46"/>
      <c r="AA64" s="63"/>
      <c r="AB64" s="63"/>
    </row>
    <row r="65" spans="1:28" s="46" customFormat="1" x14ac:dyDescent="0.2">
      <c r="A65" s="82"/>
      <c r="B65" s="83"/>
      <c r="C65" s="83"/>
      <c r="D65" s="83"/>
      <c r="E65" s="82"/>
      <c r="F65" s="82"/>
      <c r="G65" s="77">
        <f t="shared" si="11"/>
        <v>295.98</v>
      </c>
      <c r="H65" s="103"/>
      <c r="I65" s="38" t="e">
        <f t="shared" si="12"/>
        <v>#DIV/0!</v>
      </c>
      <c r="J65" s="104"/>
      <c r="K65" s="105"/>
      <c r="L65" s="104"/>
      <c r="M65" s="39" t="e">
        <f t="shared" si="13"/>
        <v>#DIV/0!</v>
      </c>
      <c r="N65" s="39">
        <f t="shared" si="14"/>
        <v>2.5</v>
      </c>
      <c r="O65" s="31">
        <f t="shared" si="15"/>
        <v>1.58</v>
      </c>
      <c r="P65" s="82" t="s">
        <v>29</v>
      </c>
      <c r="Q65" s="82" t="s">
        <v>3</v>
      </c>
      <c r="R65" s="78">
        <f t="shared" si="16"/>
        <v>0</v>
      </c>
      <c r="S65" s="103"/>
      <c r="T65" s="84" t="str">
        <f t="shared" si="17"/>
        <v>St</v>
      </c>
      <c r="U65" s="80" t="e">
        <f>LOOKUP(S65,{100,200,300,350,400,500,600,700,800,900},{-32.21,-32.21,-19.67,-19.67,0,4.86,4.86,15.39,15.39,15.39})</f>
        <v>#N/A</v>
      </c>
      <c r="V65" s="39">
        <f t="shared" si="18"/>
        <v>51.34</v>
      </c>
      <c r="W65" s="34" t="e">
        <f t="shared" si="10"/>
        <v>#DIV/0!</v>
      </c>
      <c r="X65" s="41" t="e">
        <f t="shared" si="19"/>
        <v>#N/A</v>
      </c>
      <c r="Y65" s="85" t="e">
        <f t="shared" si="20"/>
        <v>#N/A</v>
      </c>
      <c r="AA65" s="63"/>
      <c r="AB65" s="63"/>
    </row>
    <row r="66" spans="1:28" x14ac:dyDescent="0.2">
      <c r="A66" s="82"/>
      <c r="B66" s="83"/>
      <c r="C66" s="83"/>
      <c r="D66" s="83"/>
      <c r="E66" s="82"/>
      <c r="F66" s="82"/>
      <c r="G66" s="77">
        <f t="shared" si="11"/>
        <v>295.98</v>
      </c>
      <c r="H66" s="103"/>
      <c r="I66" s="38" t="e">
        <f t="shared" si="12"/>
        <v>#DIV/0!</v>
      </c>
      <c r="J66" s="104"/>
      <c r="K66" s="105"/>
      <c r="L66" s="104"/>
      <c r="M66" s="39" t="e">
        <f t="shared" si="13"/>
        <v>#DIV/0!</v>
      </c>
      <c r="N66" s="39">
        <f t="shared" si="14"/>
        <v>2.5</v>
      </c>
      <c r="O66" s="31">
        <f t="shared" si="15"/>
        <v>1.58</v>
      </c>
      <c r="P66" s="82" t="s">
        <v>29</v>
      </c>
      <c r="Q66" s="82" t="s">
        <v>3</v>
      </c>
      <c r="R66" s="78">
        <f t="shared" si="16"/>
        <v>0</v>
      </c>
      <c r="S66" s="103"/>
      <c r="T66" s="84" t="str">
        <f t="shared" si="17"/>
        <v>St</v>
      </c>
      <c r="U66" s="80" t="e">
        <f>LOOKUP(S66,{100,200,300,350,400,500,600,700,800,900},{-32.21,-32.21,-19.67,-19.67,0,4.86,4.86,15.39,15.39,15.39})</f>
        <v>#N/A</v>
      </c>
      <c r="V66" s="39">
        <f t="shared" si="18"/>
        <v>51.34</v>
      </c>
      <c r="W66" s="34" t="e">
        <f t="shared" si="10"/>
        <v>#DIV/0!</v>
      </c>
      <c r="X66" s="41" t="e">
        <f t="shared" si="19"/>
        <v>#N/A</v>
      </c>
      <c r="Y66" s="85" t="e">
        <f t="shared" si="20"/>
        <v>#N/A</v>
      </c>
      <c r="Z66" s="46"/>
      <c r="AA66" s="63"/>
      <c r="AB66" s="63"/>
    </row>
    <row r="67" spans="1:28" x14ac:dyDescent="0.2">
      <c r="A67" s="82"/>
      <c r="B67" s="83"/>
      <c r="C67" s="83"/>
      <c r="D67" s="83"/>
      <c r="E67" s="82"/>
      <c r="F67" s="82"/>
      <c r="G67" s="77">
        <f t="shared" si="11"/>
        <v>295.98</v>
      </c>
      <c r="H67" s="103"/>
      <c r="I67" s="38" t="e">
        <f t="shared" si="12"/>
        <v>#DIV/0!</v>
      </c>
      <c r="J67" s="104"/>
      <c r="K67" s="105"/>
      <c r="L67" s="104"/>
      <c r="M67" s="39" t="e">
        <f t="shared" si="13"/>
        <v>#DIV/0!</v>
      </c>
      <c r="N67" s="39">
        <f t="shared" si="14"/>
        <v>2.5</v>
      </c>
      <c r="O67" s="31">
        <f t="shared" si="15"/>
        <v>1.58</v>
      </c>
      <c r="P67" s="82" t="s">
        <v>29</v>
      </c>
      <c r="Q67" s="82" t="s">
        <v>3</v>
      </c>
      <c r="R67" s="78">
        <f t="shared" si="16"/>
        <v>0</v>
      </c>
      <c r="S67" s="103"/>
      <c r="T67" s="84" t="str">
        <f t="shared" si="17"/>
        <v>St</v>
      </c>
      <c r="U67" s="80" t="e">
        <f>LOOKUP(S67,{100,200,300,350,400,500,600,700,800,900},{-32.21,-32.21,-19.67,-19.67,0,4.86,4.86,15.39,15.39,15.39})</f>
        <v>#N/A</v>
      </c>
      <c r="V67" s="39">
        <f t="shared" si="18"/>
        <v>51.34</v>
      </c>
      <c r="W67" s="34" t="e">
        <f t="shared" si="10"/>
        <v>#DIV/0!</v>
      </c>
      <c r="X67" s="41" t="e">
        <f t="shared" si="19"/>
        <v>#N/A</v>
      </c>
      <c r="Y67" s="85" t="e">
        <f t="shared" si="20"/>
        <v>#N/A</v>
      </c>
      <c r="Z67" s="46"/>
      <c r="AA67" s="63"/>
      <c r="AB67" s="63"/>
    </row>
    <row r="68" spans="1:28" x14ac:dyDescent="0.2">
      <c r="A68" s="82"/>
      <c r="B68" s="83"/>
      <c r="C68" s="83"/>
      <c r="D68" s="83"/>
      <c r="E68" s="82"/>
      <c r="F68" s="82"/>
      <c r="G68" s="77">
        <f t="shared" si="11"/>
        <v>295.98</v>
      </c>
      <c r="H68" s="103"/>
      <c r="I68" s="38" t="e">
        <f t="shared" si="12"/>
        <v>#DIV/0!</v>
      </c>
      <c r="J68" s="104"/>
      <c r="K68" s="105"/>
      <c r="L68" s="104"/>
      <c r="M68" s="39" t="e">
        <f t="shared" si="13"/>
        <v>#DIV/0!</v>
      </c>
      <c r="N68" s="39">
        <f t="shared" si="14"/>
        <v>2.5</v>
      </c>
      <c r="O68" s="31">
        <f t="shared" si="15"/>
        <v>1.58</v>
      </c>
      <c r="P68" s="82" t="s">
        <v>29</v>
      </c>
      <c r="Q68" s="82" t="s">
        <v>3</v>
      </c>
      <c r="R68" s="78">
        <f t="shared" si="16"/>
        <v>0</v>
      </c>
      <c r="S68" s="103"/>
      <c r="T68" s="84" t="str">
        <f t="shared" si="17"/>
        <v>St</v>
      </c>
      <c r="U68" s="80" t="e">
        <f>LOOKUP(S68,{100,200,300,350,400,500,600,700,800,900},{-32.21,-32.21,-19.67,-19.67,0,4.86,4.86,15.39,15.39,15.39})</f>
        <v>#N/A</v>
      </c>
      <c r="V68" s="39">
        <f t="shared" si="18"/>
        <v>51.34</v>
      </c>
      <c r="W68" s="34" t="e">
        <f t="shared" si="10"/>
        <v>#DIV/0!</v>
      </c>
      <c r="X68" s="41" t="e">
        <f t="shared" si="19"/>
        <v>#N/A</v>
      </c>
      <c r="Y68" s="85" t="e">
        <f t="shared" si="20"/>
        <v>#N/A</v>
      </c>
      <c r="Z68" s="46"/>
      <c r="AA68" s="63"/>
      <c r="AB68" s="63"/>
    </row>
  </sheetData>
  <sheetProtection insertRows="0" selectLockedCells="1"/>
  <sortState xmlns:xlrd2="http://schemas.microsoft.com/office/spreadsheetml/2017/richdata2" ref="A7:Y68">
    <sortCondition descending="1" ref="W7:W68"/>
    <sortCondition descending="1" ref="X7:X68"/>
    <sortCondition descending="1" ref="V7:V68"/>
  </sortState>
  <mergeCells count="1">
    <mergeCell ref="AA8:AB8"/>
  </mergeCells>
  <conditionalFormatting sqref="H7:H68">
    <cfRule type="cellIs" dxfId="29" priority="1" operator="lessThan">
      <formula>700</formula>
    </cfRule>
    <cfRule type="cellIs" dxfId="28" priority="2" operator="greaterThan">
      <formula>1000</formula>
    </cfRule>
  </conditionalFormatting>
  <conditionalFormatting sqref="I7:I68">
    <cfRule type="cellIs" dxfId="27" priority="5" operator="lessThan">
      <formula>55</formula>
    </cfRule>
    <cfRule type="cellIs" dxfId="26" priority="6" operator="greaterThan">
      <formula>68</formula>
    </cfRule>
  </conditionalFormatting>
  <conditionalFormatting sqref="J7:J68">
    <cfRule type="cellIs" dxfId="25" priority="16" operator="lessThan">
      <formula>0.199</formula>
    </cfRule>
    <cfRule type="cellIs" dxfId="24" priority="17" operator="greaterThan">
      <formula>0.6</formula>
    </cfRule>
  </conditionalFormatting>
  <conditionalFormatting sqref="L7:L68">
    <cfRule type="cellIs" dxfId="23" priority="14" operator="lessThan">
      <formula>11.5</formula>
    </cfRule>
    <cfRule type="cellIs" dxfId="22" priority="15" operator="greaterThan">
      <formula>17.5</formula>
    </cfRule>
  </conditionalFormatting>
  <conditionalFormatting sqref="N7:N68">
    <cfRule type="cellIs" dxfId="21" priority="13" operator="greaterThan">
      <formula>3.99</formula>
    </cfRule>
  </conditionalFormatting>
  <conditionalFormatting sqref="Q7:Q68">
    <cfRule type="cellIs" dxfId="20" priority="12" operator="equal">
      <formula>"Y"</formula>
    </cfRule>
  </conditionalFormatting>
  <conditionalFormatting sqref="T7:T68">
    <cfRule type="cellIs" dxfId="19" priority="9" operator="equal">
      <formula>"Se-"</formula>
    </cfRule>
    <cfRule type="cellIs" dxfId="18" priority="10" operator="equal">
      <formula>"Se+"</formula>
    </cfRule>
    <cfRule type="cellIs" dxfId="17" priority="11" operator="equal">
      <formula>"St"</formula>
    </cfRule>
  </conditionalFormatting>
  <conditionalFormatting sqref="V7:V68">
    <cfRule type="cellIs" dxfId="16" priority="8" operator="lessThan">
      <formula>51</formula>
    </cfRule>
  </conditionalFormatting>
  <conditionalFormatting sqref="W7:W68">
    <cfRule type="cellIs" dxfId="15" priority="3" operator="equal">
      <formula>"N"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8"/>
  <sheetViews>
    <sheetView tabSelected="1" zoomScaleNormal="100" workbookViewId="0">
      <selection activeCell="C14" sqref="C14"/>
    </sheetView>
  </sheetViews>
  <sheetFormatPr defaultColWidth="9.140625" defaultRowHeight="12.75" x14ac:dyDescent="0.2"/>
  <cols>
    <col min="1" max="1" width="4.85546875" style="14" customWidth="1"/>
    <col min="2" max="2" width="21.42578125" style="14" bestFit="1" customWidth="1"/>
    <col min="3" max="3" width="26.7109375" style="14" bestFit="1" customWidth="1"/>
    <col min="4" max="4" width="27.7109375" style="141" customWidth="1"/>
    <col min="5" max="5" width="7" style="14" bestFit="1" customWidth="1"/>
    <col min="6" max="6" width="8.140625" style="14" bestFit="1" customWidth="1"/>
    <col min="7" max="7" width="9.140625" style="14"/>
    <col min="8" max="8" width="8.7109375" style="14" bestFit="1" customWidth="1"/>
    <col min="9" max="9" width="9.28515625" style="14" bestFit="1" customWidth="1"/>
    <col min="10" max="12" width="8.140625" style="14" bestFit="1" customWidth="1"/>
    <col min="13" max="13" width="8.42578125" style="14" bestFit="1" customWidth="1"/>
    <col min="14" max="14" width="8.140625" style="14" bestFit="1" customWidth="1"/>
    <col min="15" max="15" width="11.7109375" style="14" bestFit="1" customWidth="1"/>
    <col min="16" max="16" width="8.140625" style="14" hidden="1" customWidth="1"/>
    <col min="17" max="17" width="0" style="14" hidden="1" customWidth="1"/>
    <col min="18" max="18" width="11.5703125" style="14" hidden="1" customWidth="1"/>
    <col min="19" max="19" width="8.140625" style="14" bestFit="1" customWidth="1"/>
    <col min="20" max="20" width="9.85546875" style="14" bestFit="1" customWidth="1"/>
    <col min="21" max="21" width="8.85546875" style="14" bestFit="1" customWidth="1"/>
    <col min="22" max="22" width="12" style="14" bestFit="1" customWidth="1"/>
    <col min="23" max="23" width="10.140625" style="14" bestFit="1" customWidth="1"/>
    <col min="24" max="24" width="4.7109375" style="14" bestFit="1" customWidth="1"/>
    <col min="25" max="25" width="8.5703125" style="14" bestFit="1" customWidth="1"/>
    <col min="26" max="26" width="9.42578125" style="14" bestFit="1" customWidth="1"/>
    <col min="27" max="27" width="7.42578125" style="14" customWidth="1"/>
    <col min="28" max="28" width="12" style="14" bestFit="1" customWidth="1"/>
    <col min="29" max="29" width="18.28515625" style="14" bestFit="1" customWidth="1"/>
    <col min="30" max="16384" width="9.140625" style="14"/>
  </cols>
  <sheetData>
    <row r="1" spans="1:29" s="1" customFormat="1" x14ac:dyDescent="0.2">
      <c r="A1" s="1" t="s">
        <v>0</v>
      </c>
      <c r="B1" s="3" t="s">
        <v>237</v>
      </c>
      <c r="C1" s="4"/>
      <c r="D1" s="133"/>
      <c r="E1" s="4"/>
      <c r="G1" s="5"/>
      <c r="I1" s="6"/>
      <c r="M1" s="6"/>
      <c r="N1" s="6"/>
      <c r="O1" s="6"/>
      <c r="Q1" s="7"/>
      <c r="R1" s="7"/>
      <c r="U1" s="6"/>
      <c r="V1" s="6"/>
      <c r="W1" s="6"/>
      <c r="X1" s="8"/>
      <c r="Y1" s="8"/>
      <c r="AB1" s="8"/>
      <c r="AC1" s="8"/>
    </row>
    <row r="2" spans="1:29" x14ac:dyDescent="0.2">
      <c r="A2" s="8"/>
      <c r="B2" s="8"/>
      <c r="C2" s="8"/>
      <c r="D2" s="134"/>
      <c r="E2" s="8"/>
      <c r="F2" s="8"/>
      <c r="G2" s="5"/>
      <c r="H2" s="9" t="s">
        <v>67</v>
      </c>
      <c r="I2" s="9" t="s">
        <v>1</v>
      </c>
      <c r="J2" s="10" t="s">
        <v>70</v>
      </c>
      <c r="K2" s="8"/>
      <c r="L2" s="11" t="s">
        <v>64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2"/>
      <c r="Y2" s="12"/>
      <c r="Z2" s="8"/>
      <c r="AA2" s="2"/>
      <c r="AB2" s="13"/>
      <c r="AC2" s="13"/>
    </row>
    <row r="3" spans="1:29" x14ac:dyDescent="0.2">
      <c r="A3" s="8"/>
      <c r="B3" s="8"/>
      <c r="C3" s="8"/>
      <c r="D3" s="134"/>
      <c r="E3" s="8"/>
      <c r="F3" s="8"/>
      <c r="G3" s="5"/>
      <c r="H3" s="15" t="s">
        <v>68</v>
      </c>
      <c r="I3" s="15" t="s">
        <v>2</v>
      </c>
      <c r="J3" s="16" t="s">
        <v>71</v>
      </c>
      <c r="K3" s="8"/>
      <c r="L3" s="17" t="s">
        <v>65</v>
      </c>
      <c r="M3" s="8"/>
      <c r="N3" s="18" t="s">
        <v>69</v>
      </c>
      <c r="O3" s="8"/>
      <c r="P3" s="8"/>
      <c r="Q3" s="19" t="s">
        <v>3</v>
      </c>
      <c r="R3" s="8"/>
      <c r="S3" s="8"/>
      <c r="T3" s="8"/>
      <c r="U3" s="18" t="s">
        <v>4</v>
      </c>
      <c r="V3" s="8"/>
      <c r="W3" s="18" t="s">
        <v>5</v>
      </c>
      <c r="X3" s="12"/>
      <c r="Y3" s="12"/>
      <c r="Z3" s="8"/>
      <c r="AA3" s="2"/>
      <c r="AB3" s="13"/>
      <c r="AC3" s="13"/>
    </row>
    <row r="4" spans="1:29" x14ac:dyDescent="0.2">
      <c r="A4" s="20" t="s">
        <v>238</v>
      </c>
      <c r="B4" s="21" t="s">
        <v>6</v>
      </c>
      <c r="C4" s="21" t="s">
        <v>6</v>
      </c>
      <c r="D4" s="135"/>
      <c r="E4" s="21"/>
      <c r="F4" s="22" t="s">
        <v>6</v>
      </c>
      <c r="G4" s="5"/>
      <c r="H4" s="20" t="s">
        <v>6</v>
      </c>
      <c r="I4" s="21" t="s">
        <v>6</v>
      </c>
      <c r="J4" s="21" t="s">
        <v>6</v>
      </c>
      <c r="K4" s="21" t="s">
        <v>6</v>
      </c>
      <c r="L4" s="22" t="s">
        <v>6</v>
      </c>
      <c r="M4" s="8"/>
      <c r="N4" s="23" t="s">
        <v>6</v>
      </c>
      <c r="O4" s="12"/>
      <c r="P4" s="20" t="s">
        <v>6</v>
      </c>
      <c r="Q4" s="22" t="s">
        <v>6</v>
      </c>
      <c r="R4" s="8"/>
      <c r="S4" s="20" t="s">
        <v>6</v>
      </c>
      <c r="T4" s="20" t="s">
        <v>6</v>
      </c>
      <c r="U4" s="22" t="s">
        <v>6</v>
      </c>
      <c r="V4" s="12"/>
      <c r="W4" s="23" t="s">
        <v>6</v>
      </c>
      <c r="X4" s="8"/>
      <c r="Y4" s="24"/>
      <c r="Z4" s="12"/>
      <c r="AA4" s="12"/>
      <c r="AB4" s="13"/>
      <c r="AC4" s="13"/>
    </row>
    <row r="5" spans="1:29" ht="13.5" thickBot="1" x14ac:dyDescent="0.25">
      <c r="A5" s="2"/>
      <c r="B5" s="2"/>
      <c r="C5" s="2"/>
      <c r="D5" s="136"/>
      <c r="E5" s="2"/>
      <c r="F5" s="2"/>
      <c r="G5" s="2"/>
      <c r="H5" s="2"/>
      <c r="I5" s="12"/>
      <c r="J5" s="12"/>
      <c r="K5" s="8"/>
      <c r="L5" s="12"/>
      <c r="M5" s="8"/>
      <c r="N5" s="12"/>
      <c r="O5" s="12"/>
      <c r="P5" s="8"/>
      <c r="Q5" s="12"/>
      <c r="R5" s="8"/>
      <c r="S5" s="8"/>
      <c r="T5" s="8"/>
      <c r="U5" s="12"/>
      <c r="V5" s="12"/>
      <c r="W5" s="12"/>
      <c r="X5" s="8"/>
      <c r="Y5" s="24"/>
      <c r="Z5" s="12"/>
      <c r="AA5" s="12"/>
      <c r="AB5" s="13"/>
      <c r="AC5" s="13"/>
    </row>
    <row r="6" spans="1:29" s="2" customFormat="1" ht="13.5" thickBot="1" x14ac:dyDescent="0.25">
      <c r="A6" s="123" t="s">
        <v>7</v>
      </c>
      <c r="B6" s="123" t="s">
        <v>8</v>
      </c>
      <c r="C6" s="123" t="s">
        <v>61</v>
      </c>
      <c r="D6" s="137" t="s">
        <v>62</v>
      </c>
      <c r="E6" s="25" t="s">
        <v>234</v>
      </c>
      <c r="F6" s="25" t="s">
        <v>9</v>
      </c>
      <c r="G6" s="26" t="s">
        <v>10</v>
      </c>
      <c r="H6" s="25" t="s">
        <v>11</v>
      </c>
      <c r="I6" s="25" t="s">
        <v>12</v>
      </c>
      <c r="J6" s="25" t="s">
        <v>13</v>
      </c>
      <c r="K6" s="25" t="s">
        <v>14</v>
      </c>
      <c r="L6" s="25" t="s">
        <v>15</v>
      </c>
      <c r="M6" s="25" t="s">
        <v>16</v>
      </c>
      <c r="N6" s="25" t="s">
        <v>17</v>
      </c>
      <c r="O6" s="25" t="s">
        <v>18</v>
      </c>
      <c r="P6" s="25" t="s">
        <v>19</v>
      </c>
      <c r="Q6" s="25" t="s">
        <v>20</v>
      </c>
      <c r="R6" s="25" t="s">
        <v>21</v>
      </c>
      <c r="S6" s="25" t="s">
        <v>66</v>
      </c>
      <c r="T6" s="25" t="s">
        <v>22</v>
      </c>
      <c r="U6" s="25" t="s">
        <v>23</v>
      </c>
      <c r="V6" s="25" t="s">
        <v>24</v>
      </c>
      <c r="W6" s="25" t="s">
        <v>25</v>
      </c>
      <c r="X6" s="25" t="s">
        <v>26</v>
      </c>
      <c r="Y6" s="25" t="s">
        <v>27</v>
      </c>
      <c r="Z6" s="25" t="s">
        <v>28</v>
      </c>
      <c r="AA6" s="8"/>
      <c r="AB6" s="13"/>
      <c r="AC6" s="13"/>
    </row>
    <row r="7" spans="1:29" ht="15.75" x14ac:dyDescent="0.25">
      <c r="A7" s="119" t="s">
        <v>150</v>
      </c>
      <c r="B7" s="119" t="s">
        <v>151</v>
      </c>
      <c r="C7" s="120" t="s">
        <v>152</v>
      </c>
      <c r="D7" s="138" t="s">
        <v>78</v>
      </c>
      <c r="E7" s="121" t="s">
        <v>230</v>
      </c>
      <c r="F7" s="124">
        <v>1475</v>
      </c>
      <c r="G7" s="28">
        <f t="shared" ref="G7:G52" si="0">$AC$22</f>
        <v>295.98</v>
      </c>
      <c r="H7" s="116">
        <f t="shared" ref="H7:H52" si="1">F7*0.6</f>
        <v>885</v>
      </c>
      <c r="I7" s="29">
        <v>60</v>
      </c>
      <c r="J7">
        <v>0.21</v>
      </c>
      <c r="K7" s="113">
        <v>2.5</v>
      </c>
      <c r="L7">
        <v>16.14</v>
      </c>
      <c r="M7" s="30">
        <f t="shared" ref="M7:M52" si="2">L7/(H7/100)</f>
        <v>1.8237288135593221</v>
      </c>
      <c r="N7" s="30">
        <f t="shared" ref="N7:N52" si="3">2.5+(2.5*J7)+(0.2*K7)+(0.0038*H7)-(0.32*L7)</f>
        <v>1.7231999999999994</v>
      </c>
      <c r="O7" s="31">
        <f t="shared" ref="O7:O52" si="4">IF(N7&lt;=1.995,$AC$25,IF(N7&lt;=2.995,$AC$26,IF(N7&lt;=3.995,$AC$27,IF(N7&lt;=4.995,$AC$28,IF(N7&lt;=5.995,$AC$29)))))</f>
        <v>3.58</v>
      </c>
      <c r="P7" s="27" t="s">
        <v>29</v>
      </c>
      <c r="Q7" s="27" t="s">
        <v>3</v>
      </c>
      <c r="R7" s="32">
        <f t="shared" ref="R7:R52" si="5">IF(Q7="N", $AC$40, $AC$39)</f>
        <v>0</v>
      </c>
      <c r="S7">
        <v>6.2</v>
      </c>
      <c r="T7" s="33" t="str">
        <f t="shared" ref="T7:T52" si="6">IF(S7&lt;=1.94,"200",IF(S7&lt;=3.04,"300",IF(S7&lt;=3.94,"350",IF(S7&lt;=5.54,"400",IF(S7&lt;=6.94,"500",IF(S7&lt;=8.54,"600",IF(S7&lt;=9.94,"700",IF(S7&gt;=9.95,"800"))))))))</f>
        <v>500</v>
      </c>
      <c r="U7" s="33" t="str">
        <f t="shared" ref="U7:U52" si="7">IF(S7&lt;=1.94,"St",IF(S7&lt;=2.94,"Se-",IF(S7&lt;=3.94,"Se+",IF(S7&lt;=5.54,"Ch-",IF(S7&lt;=6.94,"Ch",IF(S7&lt;=8.54,"Ch+",IF(S7&lt;=9.94,"Pr-",IF(S7&gt;=9.95,"Pr"))))))))</f>
        <v>Ch</v>
      </c>
      <c r="V7" s="33">
        <f t="shared" ref="V7:V52" si="8">IF(S7&lt;=1.94,$AC$36,IF(S7&lt;=2.94,$AC$35,IF(S7&lt;=3.94,$AC$35,IF(S7&lt;=5.54,$AC$34,IF(T7&lt;=6.94,$AC$33,IF(S7&lt;=8.54,$AC$33,IF(T7&lt;=9.94,$AC$32,IF(T7&gt;=9.95,$AC$32))))))))</f>
        <v>4.43</v>
      </c>
      <c r="W7" s="130">
        <f t="shared" ref="W7:W52" si="9">51.34-(5.78*J7)-(0.462*K7)-(0.0093*H7)+(0.74*L7)</f>
        <v>52.684300000000007</v>
      </c>
      <c r="X7" s="34" t="str">
        <f t="shared" ref="X7:X52" si="10">IF(AND(H7&gt;699,H7&lt;1001,I7&gt;54.9,I7&lt;68.1,J7&gt;0.199,J7&lt;0.61,L7&gt;11.49,L7&lt;17.51,N7&lt;4,Q7="N",S7&gt;3.94,W7&gt;50.99),"Y","N")</f>
        <v>Y</v>
      </c>
      <c r="Y7" s="35">
        <f t="shared" ref="Y7:Y52" si="11">(G7+O7+ R7+V7)</f>
        <v>303.99</v>
      </c>
      <c r="Z7" s="36">
        <f t="shared" ref="Z7:Z52" si="12">(Y7/100)*H7</f>
        <v>2690.3115000000003</v>
      </c>
      <c r="AA7" s="2"/>
      <c r="AB7" s="13"/>
      <c r="AC7" s="13"/>
    </row>
    <row r="8" spans="1:29" ht="15.75" x14ac:dyDescent="0.25">
      <c r="A8" s="119" t="s">
        <v>199</v>
      </c>
      <c r="B8" s="119" t="s">
        <v>200</v>
      </c>
      <c r="C8" s="117" t="s">
        <v>201</v>
      </c>
      <c r="D8" s="139" t="s">
        <v>202</v>
      </c>
      <c r="E8" s="122" t="s">
        <v>230</v>
      </c>
      <c r="F8" s="125">
        <v>1175</v>
      </c>
      <c r="G8" s="28">
        <f t="shared" si="0"/>
        <v>295.98</v>
      </c>
      <c r="H8" s="116">
        <f t="shared" si="1"/>
        <v>705</v>
      </c>
      <c r="I8" s="29">
        <v>60</v>
      </c>
      <c r="J8">
        <v>0.56000000000000005</v>
      </c>
      <c r="K8" s="113">
        <v>2.5</v>
      </c>
      <c r="L8">
        <v>15.09</v>
      </c>
      <c r="M8" s="39">
        <f t="shared" si="2"/>
        <v>2.1404255319148935</v>
      </c>
      <c r="N8" s="39">
        <f t="shared" si="3"/>
        <v>2.2502000000000004</v>
      </c>
      <c r="O8" s="31">
        <f t="shared" si="4"/>
        <v>1.58</v>
      </c>
      <c r="P8" s="37" t="s">
        <v>29</v>
      </c>
      <c r="Q8" s="37" t="s">
        <v>3</v>
      </c>
      <c r="R8" s="32">
        <f t="shared" si="5"/>
        <v>0</v>
      </c>
      <c r="S8">
        <v>6</v>
      </c>
      <c r="T8" s="33" t="str">
        <f t="shared" si="6"/>
        <v>500</v>
      </c>
      <c r="U8" s="40" t="str">
        <f t="shared" si="7"/>
        <v>Ch</v>
      </c>
      <c r="V8" s="33">
        <f t="shared" si="8"/>
        <v>4.43</v>
      </c>
      <c r="W8" s="131">
        <f t="shared" si="9"/>
        <v>51.558300000000003</v>
      </c>
      <c r="X8" s="34" t="str">
        <f t="shared" si="10"/>
        <v>Y</v>
      </c>
      <c r="Y8" s="41">
        <f t="shared" si="11"/>
        <v>301.99</v>
      </c>
      <c r="Z8" s="42">
        <f t="shared" si="12"/>
        <v>2129.0295000000001</v>
      </c>
      <c r="AA8" s="2"/>
      <c r="AB8" s="144" t="s">
        <v>30</v>
      </c>
      <c r="AC8" s="145"/>
    </row>
    <row r="9" spans="1:29" ht="30" x14ac:dyDescent="0.25">
      <c r="A9" s="119" t="s">
        <v>162</v>
      </c>
      <c r="B9" s="119" t="s">
        <v>163</v>
      </c>
      <c r="C9" s="120" t="s">
        <v>164</v>
      </c>
      <c r="D9" s="139" t="s">
        <v>218</v>
      </c>
      <c r="E9" s="122" t="s">
        <v>228</v>
      </c>
      <c r="F9" s="125">
        <v>1260</v>
      </c>
      <c r="G9" s="43">
        <f t="shared" si="0"/>
        <v>295.98</v>
      </c>
      <c r="H9" s="116">
        <f t="shared" si="1"/>
        <v>756</v>
      </c>
      <c r="I9" s="29">
        <v>60</v>
      </c>
      <c r="J9">
        <v>0.44</v>
      </c>
      <c r="K9" s="113">
        <v>2.5</v>
      </c>
      <c r="L9">
        <v>14.53</v>
      </c>
      <c r="M9" s="39">
        <f t="shared" si="2"/>
        <v>1.9219576719576719</v>
      </c>
      <c r="N9" s="39">
        <f t="shared" si="3"/>
        <v>2.3231999999999999</v>
      </c>
      <c r="O9" s="31">
        <f t="shared" si="4"/>
        <v>1.58</v>
      </c>
      <c r="P9" s="37" t="s">
        <v>29</v>
      </c>
      <c r="Q9" s="37" t="s">
        <v>3</v>
      </c>
      <c r="R9" s="44">
        <f t="shared" si="5"/>
        <v>0</v>
      </c>
      <c r="S9">
        <v>6.2</v>
      </c>
      <c r="T9" s="33" t="str">
        <f t="shared" si="6"/>
        <v>500</v>
      </c>
      <c r="U9" s="40" t="str">
        <f t="shared" si="7"/>
        <v>Ch</v>
      </c>
      <c r="V9" s="33">
        <f t="shared" si="8"/>
        <v>4.43</v>
      </c>
      <c r="W9" s="131">
        <f t="shared" si="9"/>
        <v>51.363200000000006</v>
      </c>
      <c r="X9" s="34" t="str">
        <f t="shared" si="10"/>
        <v>Y</v>
      </c>
      <c r="Y9" s="41">
        <f t="shared" si="11"/>
        <v>301.99</v>
      </c>
      <c r="Z9" s="42">
        <f t="shared" si="12"/>
        <v>2283.0444000000002</v>
      </c>
      <c r="AA9" s="2"/>
      <c r="AB9" s="106" t="s">
        <v>31</v>
      </c>
      <c r="AC9" s="107" t="s">
        <v>32</v>
      </c>
    </row>
    <row r="10" spans="1:29" ht="30" x14ac:dyDescent="0.25">
      <c r="A10" s="119" t="s">
        <v>116</v>
      </c>
      <c r="B10" s="119" t="s">
        <v>117</v>
      </c>
      <c r="C10" s="117" t="s">
        <v>239</v>
      </c>
      <c r="D10" s="139" t="s">
        <v>219</v>
      </c>
      <c r="E10" s="121" t="s">
        <v>229</v>
      </c>
      <c r="F10" s="126">
        <v>1400</v>
      </c>
      <c r="G10" s="28">
        <f t="shared" si="0"/>
        <v>295.98</v>
      </c>
      <c r="H10" s="116">
        <f t="shared" si="1"/>
        <v>840</v>
      </c>
      <c r="I10" s="29">
        <v>60</v>
      </c>
      <c r="J10">
        <v>0.23</v>
      </c>
      <c r="K10" s="113">
        <v>2.5</v>
      </c>
      <c r="L10">
        <v>14.48</v>
      </c>
      <c r="M10" s="30">
        <f t="shared" si="2"/>
        <v>1.7238095238095237</v>
      </c>
      <c r="N10" s="30">
        <f t="shared" si="3"/>
        <v>2.1334</v>
      </c>
      <c r="O10" s="31">
        <f t="shared" si="4"/>
        <v>1.58</v>
      </c>
      <c r="P10" s="27" t="s">
        <v>29</v>
      </c>
      <c r="Q10" s="27" t="s">
        <v>3</v>
      </c>
      <c r="R10" s="32">
        <f t="shared" si="5"/>
        <v>0</v>
      </c>
      <c r="S10">
        <v>4.9000000000000004</v>
      </c>
      <c r="T10" s="33" t="str">
        <f t="shared" si="6"/>
        <v>400</v>
      </c>
      <c r="U10" s="40" t="str">
        <f t="shared" si="7"/>
        <v>Ch-</v>
      </c>
      <c r="V10" s="33">
        <f t="shared" si="8"/>
        <v>0</v>
      </c>
      <c r="W10" s="130">
        <f t="shared" si="9"/>
        <v>51.758800000000008</v>
      </c>
      <c r="X10" s="34" t="str">
        <f t="shared" si="10"/>
        <v>Y</v>
      </c>
      <c r="Y10" s="35">
        <f t="shared" si="11"/>
        <v>297.56</v>
      </c>
      <c r="Z10" s="36">
        <f t="shared" si="12"/>
        <v>2499.5039999999999</v>
      </c>
      <c r="AA10" s="2"/>
      <c r="AB10" s="108" t="s">
        <v>33</v>
      </c>
      <c r="AC10" s="109" t="s">
        <v>34</v>
      </c>
    </row>
    <row r="11" spans="1:29" ht="15.75" x14ac:dyDescent="0.25">
      <c r="A11" s="119" t="s">
        <v>118</v>
      </c>
      <c r="B11" s="119" t="s">
        <v>119</v>
      </c>
      <c r="C11" s="117" t="s">
        <v>120</v>
      </c>
      <c r="D11" s="139" t="s">
        <v>121</v>
      </c>
      <c r="E11" s="122" t="s">
        <v>230</v>
      </c>
      <c r="F11" s="126">
        <v>1220</v>
      </c>
      <c r="G11" s="28">
        <f t="shared" si="0"/>
        <v>295.98</v>
      </c>
      <c r="H11" s="116">
        <f t="shared" si="1"/>
        <v>732</v>
      </c>
      <c r="I11" s="29">
        <v>60</v>
      </c>
      <c r="J11">
        <v>0.25</v>
      </c>
      <c r="K11" s="113">
        <v>2.5</v>
      </c>
      <c r="L11">
        <v>12.91</v>
      </c>
      <c r="M11" s="39">
        <f t="shared" si="2"/>
        <v>1.7636612021857923</v>
      </c>
      <c r="N11" s="39">
        <f t="shared" si="3"/>
        <v>2.2754000000000003</v>
      </c>
      <c r="O11" s="31">
        <f t="shared" si="4"/>
        <v>1.58</v>
      </c>
      <c r="P11" s="37" t="s">
        <v>29</v>
      </c>
      <c r="Q11" s="37" t="s">
        <v>3</v>
      </c>
      <c r="R11" s="32">
        <f t="shared" si="5"/>
        <v>0</v>
      </c>
      <c r="S11">
        <v>4</v>
      </c>
      <c r="T11" s="33" t="str">
        <f t="shared" si="6"/>
        <v>400</v>
      </c>
      <c r="U11" s="40" t="str">
        <f t="shared" si="7"/>
        <v>Ch-</v>
      </c>
      <c r="V11" s="33">
        <f t="shared" si="8"/>
        <v>0</v>
      </c>
      <c r="W11" s="131">
        <f t="shared" si="9"/>
        <v>51.485799999999998</v>
      </c>
      <c r="X11" s="34" t="str">
        <f t="shared" si="10"/>
        <v>Y</v>
      </c>
      <c r="Y11" s="41">
        <f t="shared" si="11"/>
        <v>297.56</v>
      </c>
      <c r="Z11" s="42">
        <f t="shared" si="12"/>
        <v>2178.1392000000001</v>
      </c>
      <c r="AA11" s="2"/>
      <c r="AB11" s="108" t="s">
        <v>35</v>
      </c>
      <c r="AC11" s="109" t="s">
        <v>36</v>
      </c>
    </row>
    <row r="12" spans="1:29" ht="15.75" x14ac:dyDescent="0.25">
      <c r="A12" s="119" t="s">
        <v>89</v>
      </c>
      <c r="B12" s="119" t="s">
        <v>90</v>
      </c>
      <c r="C12" s="117" t="s">
        <v>91</v>
      </c>
      <c r="D12" s="139" t="s">
        <v>92</v>
      </c>
      <c r="E12" s="122" t="s">
        <v>229</v>
      </c>
      <c r="F12" s="126">
        <v>1345</v>
      </c>
      <c r="G12" s="28">
        <f t="shared" si="0"/>
        <v>295.98</v>
      </c>
      <c r="H12" s="116">
        <f t="shared" si="1"/>
        <v>807</v>
      </c>
      <c r="I12" s="29">
        <v>60</v>
      </c>
      <c r="J12">
        <v>0.45</v>
      </c>
      <c r="K12" s="113">
        <v>2.5</v>
      </c>
      <c r="L12">
        <v>15.39</v>
      </c>
      <c r="M12" s="39">
        <f t="shared" si="2"/>
        <v>1.9070631970260223</v>
      </c>
      <c r="N12" s="39">
        <f t="shared" si="3"/>
        <v>2.2667999999999999</v>
      </c>
      <c r="O12" s="31">
        <f t="shared" si="4"/>
        <v>1.58</v>
      </c>
      <c r="P12" s="37" t="s">
        <v>29</v>
      </c>
      <c r="Q12" s="37" t="s">
        <v>3</v>
      </c>
      <c r="R12" s="32">
        <f t="shared" si="5"/>
        <v>0</v>
      </c>
      <c r="S12">
        <v>4.8</v>
      </c>
      <c r="T12" s="33" t="str">
        <f t="shared" si="6"/>
        <v>400</v>
      </c>
      <c r="U12" s="40" t="str">
        <f t="shared" si="7"/>
        <v>Ch-</v>
      </c>
      <c r="V12" s="33">
        <f t="shared" si="8"/>
        <v>0</v>
      </c>
      <c r="W12" s="131">
        <f t="shared" si="9"/>
        <v>51.467500000000001</v>
      </c>
      <c r="X12" s="34" t="str">
        <f t="shared" si="10"/>
        <v>Y</v>
      </c>
      <c r="Y12" s="41">
        <f t="shared" si="11"/>
        <v>297.56</v>
      </c>
      <c r="Z12" s="42">
        <f t="shared" si="12"/>
        <v>2401.3092000000001</v>
      </c>
      <c r="AA12" s="2"/>
      <c r="AB12" s="108" t="s">
        <v>37</v>
      </c>
      <c r="AC12" s="109" t="s">
        <v>38</v>
      </c>
    </row>
    <row r="13" spans="1:29" ht="15.75" x14ac:dyDescent="0.25">
      <c r="A13" s="119" t="s">
        <v>169</v>
      </c>
      <c r="B13" s="119" t="s">
        <v>170</v>
      </c>
      <c r="C13" s="120" t="s">
        <v>171</v>
      </c>
      <c r="D13" s="139" t="s">
        <v>181</v>
      </c>
      <c r="E13" s="122" t="s">
        <v>229</v>
      </c>
      <c r="F13" s="126">
        <v>1450</v>
      </c>
      <c r="G13" s="28">
        <f t="shared" si="0"/>
        <v>295.98</v>
      </c>
      <c r="H13" s="116">
        <f t="shared" si="1"/>
        <v>870</v>
      </c>
      <c r="I13" s="29">
        <v>60</v>
      </c>
      <c r="J13">
        <v>0.41</v>
      </c>
      <c r="K13" s="113">
        <v>2.5</v>
      </c>
      <c r="L13">
        <v>15.8</v>
      </c>
      <c r="M13" s="39">
        <f t="shared" si="2"/>
        <v>1.8160919540229887</v>
      </c>
      <c r="N13" s="39">
        <f t="shared" si="3"/>
        <v>2.2750000000000004</v>
      </c>
      <c r="O13" s="31">
        <f t="shared" si="4"/>
        <v>1.58</v>
      </c>
      <c r="P13" s="37" t="s">
        <v>29</v>
      </c>
      <c r="Q13" s="37" t="s">
        <v>3</v>
      </c>
      <c r="R13" s="32">
        <f t="shared" si="5"/>
        <v>0</v>
      </c>
      <c r="S13">
        <v>4.2</v>
      </c>
      <c r="T13" s="33" t="str">
        <f t="shared" si="6"/>
        <v>400</v>
      </c>
      <c r="U13" s="40" t="str">
        <f t="shared" si="7"/>
        <v>Ch-</v>
      </c>
      <c r="V13" s="33">
        <f t="shared" si="8"/>
        <v>0</v>
      </c>
      <c r="W13" s="131">
        <f t="shared" si="9"/>
        <v>51.416200000000003</v>
      </c>
      <c r="X13" s="34" t="str">
        <f t="shared" si="10"/>
        <v>Y</v>
      </c>
      <c r="Y13" s="41">
        <f t="shared" si="11"/>
        <v>297.56</v>
      </c>
      <c r="Z13" s="42">
        <f t="shared" si="12"/>
        <v>2588.7719999999999</v>
      </c>
      <c r="AA13" s="2"/>
      <c r="AB13" s="108" t="s">
        <v>39</v>
      </c>
      <c r="AC13" s="109" t="s">
        <v>40</v>
      </c>
    </row>
    <row r="14" spans="1:29" ht="30" x14ac:dyDescent="0.25">
      <c r="A14" s="119" t="s">
        <v>207</v>
      </c>
      <c r="B14" s="119" t="s">
        <v>208</v>
      </c>
      <c r="C14" s="117" t="s">
        <v>205</v>
      </c>
      <c r="D14" s="139" t="s">
        <v>209</v>
      </c>
      <c r="E14" s="122" t="s">
        <v>230</v>
      </c>
      <c r="F14" s="126">
        <v>1375</v>
      </c>
      <c r="G14" s="28">
        <f t="shared" si="0"/>
        <v>295.98</v>
      </c>
      <c r="H14" s="116">
        <f t="shared" si="1"/>
        <v>825</v>
      </c>
      <c r="I14" s="29">
        <v>60</v>
      </c>
      <c r="J14">
        <v>0.5</v>
      </c>
      <c r="K14" s="113">
        <v>2.5</v>
      </c>
      <c r="L14">
        <v>15.73</v>
      </c>
      <c r="M14" s="39">
        <f t="shared" si="2"/>
        <v>1.9066666666666667</v>
      </c>
      <c r="N14" s="39">
        <f t="shared" si="3"/>
        <v>2.3513999999999999</v>
      </c>
      <c r="O14" s="31">
        <f t="shared" si="4"/>
        <v>1.58</v>
      </c>
      <c r="P14" s="37" t="s">
        <v>29</v>
      </c>
      <c r="Q14" s="37" t="s">
        <v>3</v>
      </c>
      <c r="R14" s="32">
        <f t="shared" si="5"/>
        <v>0</v>
      </c>
      <c r="S14">
        <v>5.0999999999999996</v>
      </c>
      <c r="T14" s="33" t="str">
        <f t="shared" si="6"/>
        <v>400</v>
      </c>
      <c r="U14" s="40" t="str">
        <f t="shared" si="7"/>
        <v>Ch-</v>
      </c>
      <c r="V14" s="33">
        <f t="shared" si="8"/>
        <v>0</v>
      </c>
      <c r="W14" s="131">
        <f t="shared" si="9"/>
        <v>51.262700000000002</v>
      </c>
      <c r="X14" s="34" t="str">
        <f t="shared" si="10"/>
        <v>Y</v>
      </c>
      <c r="Y14" s="41">
        <f t="shared" si="11"/>
        <v>297.56</v>
      </c>
      <c r="Z14" s="42">
        <f t="shared" si="12"/>
        <v>2454.87</v>
      </c>
      <c r="AA14" s="2"/>
      <c r="AB14" s="108" t="s">
        <v>41</v>
      </c>
      <c r="AC14" s="109" t="s">
        <v>42</v>
      </c>
    </row>
    <row r="15" spans="1:29" ht="30" x14ac:dyDescent="0.25">
      <c r="A15" s="119" t="s">
        <v>159</v>
      </c>
      <c r="B15" s="119" t="s">
        <v>160</v>
      </c>
      <c r="C15" s="120" t="s">
        <v>158</v>
      </c>
      <c r="D15" s="138" t="s">
        <v>161</v>
      </c>
      <c r="E15" s="122" t="s">
        <v>230</v>
      </c>
      <c r="F15" s="126">
        <v>1350</v>
      </c>
      <c r="G15" s="28">
        <f t="shared" si="0"/>
        <v>295.98</v>
      </c>
      <c r="H15" s="116">
        <f t="shared" si="1"/>
        <v>810</v>
      </c>
      <c r="I15" s="29">
        <v>60</v>
      </c>
      <c r="J15">
        <v>0.27</v>
      </c>
      <c r="K15" s="113">
        <v>2.5</v>
      </c>
      <c r="L15">
        <v>13.74</v>
      </c>
      <c r="M15" s="39">
        <f t="shared" si="2"/>
        <v>1.6962962962962964</v>
      </c>
      <c r="N15" s="39">
        <f t="shared" si="3"/>
        <v>2.3562000000000003</v>
      </c>
      <c r="O15" s="31">
        <f t="shared" si="4"/>
        <v>1.58</v>
      </c>
      <c r="P15" s="37" t="s">
        <v>29</v>
      </c>
      <c r="Q15" s="37" t="s">
        <v>3</v>
      </c>
      <c r="R15" s="32">
        <f t="shared" si="5"/>
        <v>0</v>
      </c>
      <c r="S15">
        <v>4.7</v>
      </c>
      <c r="T15" s="33" t="str">
        <f t="shared" si="6"/>
        <v>400</v>
      </c>
      <c r="U15" s="40" t="str">
        <f t="shared" si="7"/>
        <v>Ch-</v>
      </c>
      <c r="V15" s="33">
        <f t="shared" si="8"/>
        <v>0</v>
      </c>
      <c r="W15" s="131">
        <f t="shared" si="9"/>
        <v>51.259</v>
      </c>
      <c r="X15" s="34" t="str">
        <f t="shared" si="10"/>
        <v>Y</v>
      </c>
      <c r="Y15" s="41">
        <f t="shared" si="11"/>
        <v>297.56</v>
      </c>
      <c r="Z15" s="42">
        <f t="shared" si="12"/>
        <v>2410.2359999999999</v>
      </c>
      <c r="AA15" s="2"/>
      <c r="AB15" s="108" t="s">
        <v>43</v>
      </c>
      <c r="AC15" s="109" t="s">
        <v>44</v>
      </c>
    </row>
    <row r="16" spans="1:29" ht="15.75" x14ac:dyDescent="0.25">
      <c r="A16" s="119" t="s">
        <v>172</v>
      </c>
      <c r="B16" s="119" t="s">
        <v>173</v>
      </c>
      <c r="C16" s="120" t="s">
        <v>167</v>
      </c>
      <c r="D16" s="138" t="s">
        <v>174</v>
      </c>
      <c r="E16" s="122" t="s">
        <v>230</v>
      </c>
      <c r="F16" s="126">
        <v>1260</v>
      </c>
      <c r="G16" s="28">
        <f t="shared" si="0"/>
        <v>295.98</v>
      </c>
      <c r="H16" s="116">
        <f t="shared" si="1"/>
        <v>756</v>
      </c>
      <c r="I16" s="29">
        <v>60</v>
      </c>
      <c r="J16">
        <v>0.5</v>
      </c>
      <c r="K16" s="113">
        <v>2.5</v>
      </c>
      <c r="L16">
        <v>14.85</v>
      </c>
      <c r="M16" s="39">
        <f t="shared" si="2"/>
        <v>1.9642857142857144</v>
      </c>
      <c r="N16" s="39">
        <f t="shared" si="3"/>
        <v>2.3708</v>
      </c>
      <c r="O16" s="31">
        <f t="shared" si="4"/>
        <v>1.58</v>
      </c>
      <c r="P16" s="37" t="s">
        <v>29</v>
      </c>
      <c r="Q16" s="37" t="s">
        <v>3</v>
      </c>
      <c r="R16" s="32">
        <f t="shared" si="5"/>
        <v>0</v>
      </c>
      <c r="S16">
        <v>4.7</v>
      </c>
      <c r="T16" s="33" t="str">
        <f t="shared" si="6"/>
        <v>400</v>
      </c>
      <c r="U16" s="40" t="str">
        <f t="shared" si="7"/>
        <v>Ch-</v>
      </c>
      <c r="V16" s="33">
        <f t="shared" si="8"/>
        <v>0</v>
      </c>
      <c r="W16" s="131">
        <f t="shared" si="9"/>
        <v>51.2532</v>
      </c>
      <c r="X16" s="34" t="str">
        <f t="shared" si="10"/>
        <v>Y</v>
      </c>
      <c r="Y16" s="41">
        <f t="shared" si="11"/>
        <v>297.56</v>
      </c>
      <c r="Z16" s="42">
        <f t="shared" si="12"/>
        <v>2249.5536000000002</v>
      </c>
      <c r="AA16" s="2"/>
      <c r="AB16" s="108" t="s">
        <v>45</v>
      </c>
      <c r="AC16" s="109" t="s">
        <v>46</v>
      </c>
    </row>
    <row r="17" spans="1:29" ht="15.75" x14ac:dyDescent="0.25">
      <c r="A17" s="119" t="s">
        <v>83</v>
      </c>
      <c r="B17" s="119" t="s">
        <v>84</v>
      </c>
      <c r="C17" s="117" t="s">
        <v>81</v>
      </c>
      <c r="D17" s="140" t="s">
        <v>85</v>
      </c>
      <c r="E17" s="122" t="s">
        <v>230</v>
      </c>
      <c r="F17" s="126">
        <v>1230</v>
      </c>
      <c r="G17" s="28">
        <f t="shared" si="0"/>
        <v>295.98</v>
      </c>
      <c r="H17" s="116">
        <f t="shared" si="1"/>
        <v>738</v>
      </c>
      <c r="I17" s="29">
        <v>60</v>
      </c>
      <c r="J17">
        <v>0.56000000000000005</v>
      </c>
      <c r="K17" s="113">
        <v>2.5</v>
      </c>
      <c r="L17">
        <v>14.97</v>
      </c>
      <c r="M17" s="39">
        <f t="shared" si="2"/>
        <v>2.0284552845528458</v>
      </c>
      <c r="N17" s="39">
        <f t="shared" si="3"/>
        <v>2.4139999999999997</v>
      </c>
      <c r="O17" s="31">
        <f t="shared" si="4"/>
        <v>1.58</v>
      </c>
      <c r="P17" s="37" t="s">
        <v>29</v>
      </c>
      <c r="Q17" s="37" t="s">
        <v>3</v>
      </c>
      <c r="R17" s="32">
        <f t="shared" si="5"/>
        <v>0</v>
      </c>
      <c r="S17">
        <v>4.0999999999999996</v>
      </c>
      <c r="T17" s="33" t="str">
        <f t="shared" si="6"/>
        <v>400</v>
      </c>
      <c r="U17" s="40" t="str">
        <f t="shared" si="7"/>
        <v>Ch-</v>
      </c>
      <c r="V17" s="33">
        <f t="shared" si="8"/>
        <v>0</v>
      </c>
      <c r="W17" s="131">
        <f t="shared" si="9"/>
        <v>51.162599999999998</v>
      </c>
      <c r="X17" s="34" t="str">
        <f t="shared" si="10"/>
        <v>Y</v>
      </c>
      <c r="Y17" s="41">
        <f t="shared" si="11"/>
        <v>297.56</v>
      </c>
      <c r="Z17" s="42">
        <f t="shared" si="12"/>
        <v>2195.9928</v>
      </c>
      <c r="AA17" s="2"/>
      <c r="AB17" s="110" t="s">
        <v>47</v>
      </c>
      <c r="AC17" s="111" t="s">
        <v>48</v>
      </c>
    </row>
    <row r="18" spans="1:29" ht="15.75" x14ac:dyDescent="0.25">
      <c r="A18" s="119" t="s">
        <v>122</v>
      </c>
      <c r="B18" s="119" t="s">
        <v>123</v>
      </c>
      <c r="C18" s="117" t="s">
        <v>240</v>
      </c>
      <c r="D18" s="139" t="s">
        <v>223</v>
      </c>
      <c r="E18" s="122" t="s">
        <v>227</v>
      </c>
      <c r="F18" s="126">
        <v>1415</v>
      </c>
      <c r="G18" s="28">
        <f t="shared" si="0"/>
        <v>295.98</v>
      </c>
      <c r="H18" s="116">
        <f t="shared" si="1"/>
        <v>849</v>
      </c>
      <c r="I18" s="29">
        <v>60</v>
      </c>
      <c r="J18">
        <v>0.34</v>
      </c>
      <c r="K18" s="113">
        <v>2.5</v>
      </c>
      <c r="L18">
        <v>14.64</v>
      </c>
      <c r="M18" s="39">
        <f t="shared" si="2"/>
        <v>1.7243816254416962</v>
      </c>
      <c r="N18" s="39">
        <f t="shared" si="3"/>
        <v>2.3914</v>
      </c>
      <c r="O18" s="31">
        <f t="shared" si="4"/>
        <v>1.58</v>
      </c>
      <c r="P18" s="37" t="s">
        <v>29</v>
      </c>
      <c r="Q18" s="37" t="s">
        <v>3</v>
      </c>
      <c r="R18" s="32">
        <f t="shared" si="5"/>
        <v>0</v>
      </c>
      <c r="S18">
        <v>4.5999999999999996</v>
      </c>
      <c r="T18" s="33" t="str">
        <f t="shared" si="6"/>
        <v>400</v>
      </c>
      <c r="U18" s="40" t="str">
        <f t="shared" si="7"/>
        <v>Ch-</v>
      </c>
      <c r="V18" s="33">
        <f t="shared" si="8"/>
        <v>0</v>
      </c>
      <c r="W18" s="131">
        <f t="shared" si="9"/>
        <v>51.157700000000006</v>
      </c>
      <c r="X18" s="34" t="str">
        <f t="shared" si="10"/>
        <v>Y</v>
      </c>
      <c r="Y18" s="41">
        <f t="shared" si="11"/>
        <v>297.56</v>
      </c>
      <c r="Z18" s="42">
        <f t="shared" si="12"/>
        <v>2526.2844</v>
      </c>
      <c r="AA18" s="2"/>
      <c r="AB18" s="112"/>
      <c r="AC18" s="112"/>
    </row>
    <row r="19" spans="1:29" ht="15.75" x14ac:dyDescent="0.25">
      <c r="A19" s="119" t="s">
        <v>75</v>
      </c>
      <c r="B19" s="119" t="s">
        <v>76</v>
      </c>
      <c r="C19" s="117" t="s">
        <v>77</v>
      </c>
      <c r="D19" s="140" t="s">
        <v>78</v>
      </c>
      <c r="E19" s="122" t="s">
        <v>230</v>
      </c>
      <c r="F19" s="126">
        <v>1190</v>
      </c>
      <c r="G19" s="28">
        <f t="shared" si="0"/>
        <v>295.98</v>
      </c>
      <c r="H19" s="116">
        <f t="shared" si="1"/>
        <v>714</v>
      </c>
      <c r="I19" s="29">
        <v>60</v>
      </c>
      <c r="J19">
        <v>0.35</v>
      </c>
      <c r="K19" s="113">
        <v>2.5</v>
      </c>
      <c r="L19">
        <v>12.85</v>
      </c>
      <c r="M19" s="39">
        <f t="shared" si="2"/>
        <v>1.7997198879551821</v>
      </c>
      <c r="N19" s="39">
        <f t="shared" si="3"/>
        <v>2.4762000000000004</v>
      </c>
      <c r="O19" s="31">
        <f t="shared" si="4"/>
        <v>1.58</v>
      </c>
      <c r="P19" s="37" t="s">
        <v>29</v>
      </c>
      <c r="Q19" s="37" t="s">
        <v>3</v>
      </c>
      <c r="R19" s="32">
        <f t="shared" si="5"/>
        <v>0</v>
      </c>
      <c r="S19">
        <v>4.8</v>
      </c>
      <c r="T19" s="33" t="str">
        <f t="shared" si="6"/>
        <v>400</v>
      </c>
      <c r="U19" s="40" t="str">
        <f t="shared" si="7"/>
        <v>Ch-</v>
      </c>
      <c r="V19" s="33">
        <f t="shared" si="8"/>
        <v>0</v>
      </c>
      <c r="W19" s="131">
        <f t="shared" si="9"/>
        <v>51.030799999999999</v>
      </c>
      <c r="X19" s="34" t="str">
        <f t="shared" si="10"/>
        <v>Y</v>
      </c>
      <c r="Y19" s="41">
        <f t="shared" si="11"/>
        <v>297.56</v>
      </c>
      <c r="Z19" s="42">
        <f t="shared" si="12"/>
        <v>2124.5783999999999</v>
      </c>
      <c r="AA19" s="2"/>
      <c r="AB19" s="112"/>
      <c r="AC19" s="112"/>
    </row>
    <row r="20" spans="1:29" ht="15.75" x14ac:dyDescent="0.25">
      <c r="A20" s="119" t="s">
        <v>142</v>
      </c>
      <c r="B20" s="119" t="s">
        <v>143</v>
      </c>
      <c r="C20" s="120" t="s">
        <v>144</v>
      </c>
      <c r="D20" s="139" t="s">
        <v>78</v>
      </c>
      <c r="E20" s="122" t="s">
        <v>230</v>
      </c>
      <c r="F20" s="126">
        <v>1125</v>
      </c>
      <c r="G20" s="28">
        <f t="shared" si="0"/>
        <v>295.98</v>
      </c>
      <c r="H20" s="116">
        <f t="shared" si="1"/>
        <v>675</v>
      </c>
      <c r="I20" s="29">
        <v>60</v>
      </c>
      <c r="J20">
        <v>0.38</v>
      </c>
      <c r="K20" s="113">
        <v>2.5</v>
      </c>
      <c r="L20">
        <v>14.06</v>
      </c>
      <c r="M20" s="39">
        <f t="shared" si="2"/>
        <v>2.0829629629629629</v>
      </c>
      <c r="N20" s="39">
        <f t="shared" si="3"/>
        <v>2.0158000000000005</v>
      </c>
      <c r="O20" s="31">
        <f t="shared" si="4"/>
        <v>1.58</v>
      </c>
      <c r="P20" s="37" t="s">
        <v>29</v>
      </c>
      <c r="Q20" s="37" t="s">
        <v>3</v>
      </c>
      <c r="R20" s="32">
        <f t="shared" si="5"/>
        <v>0</v>
      </c>
      <c r="S20">
        <v>5.6</v>
      </c>
      <c r="T20" s="33" t="str">
        <f t="shared" si="6"/>
        <v>500</v>
      </c>
      <c r="U20" s="40" t="str">
        <f t="shared" si="7"/>
        <v>Ch</v>
      </c>
      <c r="V20" s="33">
        <f t="shared" si="8"/>
        <v>4.43</v>
      </c>
      <c r="W20" s="131">
        <f t="shared" si="9"/>
        <v>52.115500000000004</v>
      </c>
      <c r="X20" s="34" t="str">
        <f t="shared" si="10"/>
        <v>N</v>
      </c>
      <c r="Y20" s="41">
        <f t="shared" si="11"/>
        <v>301.99</v>
      </c>
      <c r="Z20" s="42">
        <f t="shared" si="12"/>
        <v>2038.4325000000001</v>
      </c>
      <c r="AA20" s="2"/>
      <c r="AB20" s="95" t="s">
        <v>49</v>
      </c>
      <c r="AC20" s="95" t="s">
        <v>50</v>
      </c>
    </row>
    <row r="21" spans="1:29" ht="15.75" x14ac:dyDescent="0.25">
      <c r="A21" s="119" t="s">
        <v>188</v>
      </c>
      <c r="B21" s="119" t="s">
        <v>189</v>
      </c>
      <c r="C21" s="120" t="s">
        <v>190</v>
      </c>
      <c r="D21" s="139" t="s">
        <v>78</v>
      </c>
      <c r="E21" s="122" t="s">
        <v>230</v>
      </c>
      <c r="F21" s="126">
        <v>1125</v>
      </c>
      <c r="G21" s="28">
        <f t="shared" si="0"/>
        <v>295.98</v>
      </c>
      <c r="H21" s="116">
        <f t="shared" si="1"/>
        <v>675</v>
      </c>
      <c r="I21" s="29">
        <v>60</v>
      </c>
      <c r="J21">
        <v>0.39</v>
      </c>
      <c r="K21" s="113">
        <v>2.5</v>
      </c>
      <c r="L21">
        <v>12.75</v>
      </c>
      <c r="M21" s="39">
        <f t="shared" si="2"/>
        <v>1.8888888888888888</v>
      </c>
      <c r="N21" s="39">
        <f t="shared" si="3"/>
        <v>2.46</v>
      </c>
      <c r="O21" s="31">
        <f t="shared" si="4"/>
        <v>1.58</v>
      </c>
      <c r="P21" s="37" t="s">
        <v>29</v>
      </c>
      <c r="Q21" s="37" t="s">
        <v>3</v>
      </c>
      <c r="R21" s="32">
        <f t="shared" si="5"/>
        <v>0</v>
      </c>
      <c r="S21">
        <v>5.6</v>
      </c>
      <c r="T21" s="33" t="str">
        <f t="shared" si="6"/>
        <v>500</v>
      </c>
      <c r="U21" s="40" t="str">
        <f t="shared" si="7"/>
        <v>Ch</v>
      </c>
      <c r="V21" s="33">
        <f t="shared" si="8"/>
        <v>4.43</v>
      </c>
      <c r="W21" s="131">
        <f t="shared" si="9"/>
        <v>51.088300000000004</v>
      </c>
      <c r="X21" s="34" t="str">
        <f t="shared" si="10"/>
        <v>N</v>
      </c>
      <c r="Y21" s="41">
        <f t="shared" si="11"/>
        <v>301.99</v>
      </c>
      <c r="Z21" s="42">
        <f t="shared" si="12"/>
        <v>2038.4325000000001</v>
      </c>
      <c r="AA21" s="2"/>
      <c r="AB21" s="96"/>
      <c r="AC21" s="97"/>
    </row>
    <row r="22" spans="1:29" ht="15.75" x14ac:dyDescent="0.25">
      <c r="A22" s="119" t="s">
        <v>147</v>
      </c>
      <c r="B22" s="119" t="s">
        <v>148</v>
      </c>
      <c r="C22" s="120" t="s">
        <v>149</v>
      </c>
      <c r="D22" s="138" t="s">
        <v>78</v>
      </c>
      <c r="E22" s="122" t="s">
        <v>230</v>
      </c>
      <c r="F22" s="126">
        <v>1205</v>
      </c>
      <c r="G22" s="28">
        <f t="shared" si="0"/>
        <v>295.98</v>
      </c>
      <c r="H22" s="116">
        <f t="shared" si="1"/>
        <v>723</v>
      </c>
      <c r="I22" s="29">
        <v>60</v>
      </c>
      <c r="J22">
        <v>0.45</v>
      </c>
      <c r="K22" s="113">
        <v>2.5</v>
      </c>
      <c r="L22">
        <v>13.62</v>
      </c>
      <c r="M22" s="39">
        <f t="shared" si="2"/>
        <v>1.8838174273858919</v>
      </c>
      <c r="N22" s="39">
        <f t="shared" si="3"/>
        <v>2.5140000000000002</v>
      </c>
      <c r="O22" s="31">
        <f t="shared" si="4"/>
        <v>1.58</v>
      </c>
      <c r="P22" s="37" t="s">
        <v>29</v>
      </c>
      <c r="Q22" s="37" t="s">
        <v>3</v>
      </c>
      <c r="R22" s="32">
        <f t="shared" si="5"/>
        <v>0</v>
      </c>
      <c r="S22">
        <v>6.4</v>
      </c>
      <c r="T22" s="33" t="str">
        <f t="shared" si="6"/>
        <v>500</v>
      </c>
      <c r="U22" s="40" t="str">
        <f t="shared" si="7"/>
        <v>Ch</v>
      </c>
      <c r="V22" s="33">
        <f t="shared" si="8"/>
        <v>4.43</v>
      </c>
      <c r="W22" s="131">
        <f t="shared" si="9"/>
        <v>50.938900000000004</v>
      </c>
      <c r="X22" s="34" t="str">
        <f t="shared" si="10"/>
        <v>N</v>
      </c>
      <c r="Y22" s="41">
        <f t="shared" si="11"/>
        <v>301.99</v>
      </c>
      <c r="Z22" s="42">
        <f t="shared" si="12"/>
        <v>2183.3877000000002</v>
      </c>
      <c r="AA22" s="2"/>
      <c r="AB22" s="96" t="s">
        <v>10</v>
      </c>
      <c r="AC22" s="98">
        <v>295.98</v>
      </c>
    </row>
    <row r="23" spans="1:29" ht="30" x14ac:dyDescent="0.25">
      <c r="A23" s="119" t="s">
        <v>105</v>
      </c>
      <c r="B23" s="119" t="s">
        <v>106</v>
      </c>
      <c r="C23" s="118" t="s">
        <v>103</v>
      </c>
      <c r="D23" s="140" t="s">
        <v>107</v>
      </c>
      <c r="E23" s="122" t="s">
        <v>230</v>
      </c>
      <c r="F23" s="126">
        <v>1110</v>
      </c>
      <c r="G23" s="28">
        <f t="shared" si="0"/>
        <v>295.98</v>
      </c>
      <c r="H23" s="116">
        <f t="shared" si="1"/>
        <v>666</v>
      </c>
      <c r="I23" s="29">
        <v>60</v>
      </c>
      <c r="J23">
        <v>0.45</v>
      </c>
      <c r="K23" s="113">
        <v>2.5</v>
      </c>
      <c r="L23">
        <v>12.9</v>
      </c>
      <c r="M23" s="39">
        <f t="shared" si="2"/>
        <v>1.9369369369369369</v>
      </c>
      <c r="N23" s="39">
        <f t="shared" si="3"/>
        <v>2.5278</v>
      </c>
      <c r="O23" s="31">
        <f t="shared" si="4"/>
        <v>1.58</v>
      </c>
      <c r="P23" s="37" t="s">
        <v>29</v>
      </c>
      <c r="Q23" s="37" t="s">
        <v>3</v>
      </c>
      <c r="R23" s="32">
        <f t="shared" si="5"/>
        <v>0</v>
      </c>
      <c r="S23">
        <v>5.7</v>
      </c>
      <c r="T23" s="33" t="str">
        <f t="shared" si="6"/>
        <v>500</v>
      </c>
      <c r="U23" s="40" t="str">
        <f t="shared" si="7"/>
        <v>Ch</v>
      </c>
      <c r="V23" s="33">
        <f t="shared" si="8"/>
        <v>4.43</v>
      </c>
      <c r="W23" s="131">
        <f t="shared" si="9"/>
        <v>50.936200000000007</v>
      </c>
      <c r="X23" s="34" t="str">
        <f t="shared" si="10"/>
        <v>N</v>
      </c>
      <c r="Y23" s="41">
        <f t="shared" si="11"/>
        <v>301.99</v>
      </c>
      <c r="Z23" s="42">
        <f t="shared" si="12"/>
        <v>2011.2534000000001</v>
      </c>
      <c r="AA23" s="2"/>
      <c r="AB23" s="96"/>
      <c r="AC23" s="97"/>
    </row>
    <row r="24" spans="1:29" ht="15.75" x14ac:dyDescent="0.25">
      <c r="A24" s="119" t="s">
        <v>112</v>
      </c>
      <c r="B24" s="119" t="s">
        <v>113</v>
      </c>
      <c r="C24" s="117" t="s">
        <v>114</v>
      </c>
      <c r="D24" s="139" t="s">
        <v>115</v>
      </c>
      <c r="E24" s="122" t="s">
        <v>229</v>
      </c>
      <c r="F24" s="126">
        <v>1300</v>
      </c>
      <c r="G24" s="28">
        <f t="shared" si="0"/>
        <v>295.98</v>
      </c>
      <c r="H24" s="116">
        <f t="shared" si="1"/>
        <v>780</v>
      </c>
      <c r="I24" s="29">
        <v>60</v>
      </c>
      <c r="J24">
        <v>0.46</v>
      </c>
      <c r="K24" s="113">
        <v>2.5</v>
      </c>
      <c r="L24">
        <v>14.26</v>
      </c>
      <c r="M24" s="39">
        <f t="shared" si="2"/>
        <v>1.8282051282051281</v>
      </c>
      <c r="N24" s="39">
        <f t="shared" si="3"/>
        <v>2.5508000000000006</v>
      </c>
      <c r="O24" s="31">
        <f t="shared" si="4"/>
        <v>1.58</v>
      </c>
      <c r="P24" s="37" t="s">
        <v>29</v>
      </c>
      <c r="Q24" s="37" t="s">
        <v>3</v>
      </c>
      <c r="R24" s="32">
        <f t="shared" si="5"/>
        <v>0</v>
      </c>
      <c r="S24">
        <v>7.5</v>
      </c>
      <c r="T24" s="33" t="str">
        <f t="shared" si="6"/>
        <v>600</v>
      </c>
      <c r="U24" s="40" t="str">
        <f t="shared" si="7"/>
        <v>Ch+</v>
      </c>
      <c r="V24" s="33">
        <f t="shared" si="8"/>
        <v>4.43</v>
      </c>
      <c r="W24" s="131">
        <f t="shared" si="9"/>
        <v>50.824600000000004</v>
      </c>
      <c r="X24" s="34" t="str">
        <f t="shared" si="10"/>
        <v>N</v>
      </c>
      <c r="Y24" s="41">
        <f t="shared" si="11"/>
        <v>301.99</v>
      </c>
      <c r="Z24" s="42">
        <f t="shared" si="12"/>
        <v>2355.5220000000004</v>
      </c>
      <c r="AA24" s="2"/>
      <c r="AB24" s="96" t="s">
        <v>51</v>
      </c>
      <c r="AC24" s="97" t="s">
        <v>52</v>
      </c>
    </row>
    <row r="25" spans="1:29" ht="15.75" x14ac:dyDescent="0.25">
      <c r="A25" s="119" t="s">
        <v>124</v>
      </c>
      <c r="B25" s="119" t="s">
        <v>125</v>
      </c>
      <c r="C25" s="129" t="s">
        <v>220</v>
      </c>
      <c r="D25" s="139" t="s">
        <v>224</v>
      </c>
      <c r="E25" s="122" t="s">
        <v>226</v>
      </c>
      <c r="F25" s="126">
        <v>1290</v>
      </c>
      <c r="G25" s="28">
        <f t="shared" si="0"/>
        <v>295.98</v>
      </c>
      <c r="H25" s="116">
        <f t="shared" si="1"/>
        <v>774</v>
      </c>
      <c r="I25" s="29">
        <v>60</v>
      </c>
      <c r="J25">
        <v>0.37</v>
      </c>
      <c r="K25" s="113">
        <v>2.5</v>
      </c>
      <c r="L25">
        <v>13.25</v>
      </c>
      <c r="M25" s="39">
        <f t="shared" si="2"/>
        <v>1.7118863049095607</v>
      </c>
      <c r="N25" s="39">
        <f t="shared" si="3"/>
        <v>2.626199999999999</v>
      </c>
      <c r="O25" s="31">
        <f t="shared" si="4"/>
        <v>1.58</v>
      </c>
      <c r="P25" s="37" t="s">
        <v>29</v>
      </c>
      <c r="Q25" s="37" t="s">
        <v>3</v>
      </c>
      <c r="R25" s="32">
        <f t="shared" si="5"/>
        <v>0</v>
      </c>
      <c r="S25">
        <v>6.7</v>
      </c>
      <c r="T25" s="33" t="str">
        <f t="shared" si="6"/>
        <v>500</v>
      </c>
      <c r="U25" s="40" t="str">
        <f t="shared" si="7"/>
        <v>Ch</v>
      </c>
      <c r="V25" s="33">
        <f t="shared" si="8"/>
        <v>4.43</v>
      </c>
      <c r="W25" s="131">
        <f t="shared" si="9"/>
        <v>50.653200000000005</v>
      </c>
      <c r="X25" s="34" t="str">
        <f t="shared" si="10"/>
        <v>N</v>
      </c>
      <c r="Y25" s="41">
        <f t="shared" si="11"/>
        <v>301.99</v>
      </c>
      <c r="Z25" s="42">
        <f t="shared" si="12"/>
        <v>2337.4026000000003</v>
      </c>
      <c r="AA25" s="2"/>
      <c r="AB25" s="96">
        <v>1</v>
      </c>
      <c r="AC25" s="98">
        <v>3.58</v>
      </c>
    </row>
    <row r="26" spans="1:29" ht="15.75" x14ac:dyDescent="0.25">
      <c r="A26" s="119" t="s">
        <v>178</v>
      </c>
      <c r="B26" s="119" t="s">
        <v>179</v>
      </c>
      <c r="C26" s="120" t="s">
        <v>180</v>
      </c>
      <c r="D26" s="139" t="s">
        <v>181</v>
      </c>
      <c r="E26" s="122" t="s">
        <v>230</v>
      </c>
      <c r="F26" s="126">
        <v>1290</v>
      </c>
      <c r="G26" s="28">
        <f t="shared" si="0"/>
        <v>295.98</v>
      </c>
      <c r="H26" s="116">
        <f t="shared" si="1"/>
        <v>774</v>
      </c>
      <c r="I26" s="29">
        <v>60</v>
      </c>
      <c r="J26">
        <v>0.43</v>
      </c>
      <c r="K26" s="113">
        <v>2.5</v>
      </c>
      <c r="L26">
        <v>13.66</v>
      </c>
      <c r="M26" s="39">
        <f t="shared" si="2"/>
        <v>1.7648578811369509</v>
      </c>
      <c r="N26" s="39">
        <f t="shared" si="3"/>
        <v>2.6449999999999996</v>
      </c>
      <c r="O26" s="31">
        <f t="shared" si="4"/>
        <v>1.58</v>
      </c>
      <c r="P26" s="37" t="s">
        <v>29</v>
      </c>
      <c r="Q26" s="37" t="s">
        <v>3</v>
      </c>
      <c r="R26" s="32">
        <f t="shared" si="5"/>
        <v>0</v>
      </c>
      <c r="S26">
        <v>6.8</v>
      </c>
      <c r="T26" s="33" t="str">
        <f t="shared" si="6"/>
        <v>500</v>
      </c>
      <c r="U26" s="40" t="str">
        <f t="shared" si="7"/>
        <v>Ch</v>
      </c>
      <c r="V26" s="33">
        <f t="shared" si="8"/>
        <v>4.43</v>
      </c>
      <c r="W26" s="131">
        <f t="shared" si="9"/>
        <v>50.609800000000007</v>
      </c>
      <c r="X26" s="34" t="str">
        <f t="shared" si="10"/>
        <v>N</v>
      </c>
      <c r="Y26" s="41">
        <f t="shared" si="11"/>
        <v>301.99</v>
      </c>
      <c r="Z26" s="42">
        <f t="shared" si="12"/>
        <v>2337.4026000000003</v>
      </c>
      <c r="AA26" s="2"/>
      <c r="AB26" s="96">
        <v>2</v>
      </c>
      <c r="AC26" s="98">
        <v>1.58</v>
      </c>
    </row>
    <row r="27" spans="1:29" ht="15.75" x14ac:dyDescent="0.25">
      <c r="A27" s="119" t="s">
        <v>214</v>
      </c>
      <c r="B27" s="119" t="s">
        <v>215</v>
      </c>
      <c r="C27" s="117" t="s">
        <v>216</v>
      </c>
      <c r="D27" s="139" t="s">
        <v>78</v>
      </c>
      <c r="E27" s="122" t="s">
        <v>229</v>
      </c>
      <c r="F27" s="126">
        <v>1400</v>
      </c>
      <c r="G27" s="28">
        <f t="shared" si="0"/>
        <v>295.98</v>
      </c>
      <c r="H27" s="116">
        <f t="shared" si="1"/>
        <v>840</v>
      </c>
      <c r="I27" s="29">
        <v>60</v>
      </c>
      <c r="J27">
        <v>0.52</v>
      </c>
      <c r="K27" s="113">
        <v>2.5</v>
      </c>
      <c r="L27">
        <v>14.98</v>
      </c>
      <c r="M27" s="39">
        <f t="shared" si="2"/>
        <v>1.7833333333333332</v>
      </c>
      <c r="N27" s="39">
        <f t="shared" si="3"/>
        <v>2.6983999999999995</v>
      </c>
      <c r="O27" s="31">
        <f t="shared" si="4"/>
        <v>1.58</v>
      </c>
      <c r="P27" s="37" t="s">
        <v>29</v>
      </c>
      <c r="Q27" s="37" t="s">
        <v>3</v>
      </c>
      <c r="R27" s="32">
        <f t="shared" si="5"/>
        <v>0</v>
      </c>
      <c r="S27">
        <v>8.4</v>
      </c>
      <c r="T27" s="33" t="str">
        <f t="shared" si="6"/>
        <v>600</v>
      </c>
      <c r="U27" s="40" t="str">
        <f t="shared" si="7"/>
        <v>Ch+</v>
      </c>
      <c r="V27" s="33">
        <f t="shared" si="8"/>
        <v>4.43</v>
      </c>
      <c r="W27" s="131">
        <f t="shared" si="9"/>
        <v>50.452600000000004</v>
      </c>
      <c r="X27" s="34" t="str">
        <f t="shared" si="10"/>
        <v>N</v>
      </c>
      <c r="Y27" s="41">
        <f t="shared" si="11"/>
        <v>301.99</v>
      </c>
      <c r="Z27" s="42">
        <f t="shared" si="12"/>
        <v>2536.7160000000003</v>
      </c>
      <c r="AA27" s="2"/>
      <c r="AB27" s="96">
        <v>3</v>
      </c>
      <c r="AC27" s="98">
        <v>0</v>
      </c>
    </row>
    <row r="28" spans="1:29" ht="15.75" x14ac:dyDescent="0.25">
      <c r="A28" s="119" t="s">
        <v>203</v>
      </c>
      <c r="B28" s="119" t="s">
        <v>204</v>
      </c>
      <c r="C28" s="117" t="s">
        <v>205</v>
      </c>
      <c r="D28" s="139" t="s">
        <v>206</v>
      </c>
      <c r="E28" s="122" t="s">
        <v>230</v>
      </c>
      <c r="F28" s="126">
        <v>1400</v>
      </c>
      <c r="G28" s="28">
        <f t="shared" si="0"/>
        <v>295.98</v>
      </c>
      <c r="H28" s="116">
        <f t="shared" si="1"/>
        <v>840</v>
      </c>
      <c r="I28" s="29">
        <v>60</v>
      </c>
      <c r="J28">
        <v>0.31</v>
      </c>
      <c r="K28" s="113">
        <v>2.5</v>
      </c>
      <c r="L28">
        <v>13.15</v>
      </c>
      <c r="M28" s="39">
        <f t="shared" si="2"/>
        <v>1.5654761904761905</v>
      </c>
      <c r="N28" s="39">
        <f t="shared" si="3"/>
        <v>2.7590000000000003</v>
      </c>
      <c r="O28" s="31">
        <f t="shared" si="4"/>
        <v>1.58</v>
      </c>
      <c r="P28" s="37" t="s">
        <v>29</v>
      </c>
      <c r="Q28" s="37" t="s">
        <v>3</v>
      </c>
      <c r="R28" s="32">
        <f t="shared" si="5"/>
        <v>0</v>
      </c>
      <c r="S28">
        <v>7.6</v>
      </c>
      <c r="T28" s="33" t="str">
        <f t="shared" si="6"/>
        <v>600</v>
      </c>
      <c r="U28" s="40" t="str">
        <f t="shared" si="7"/>
        <v>Ch+</v>
      </c>
      <c r="V28" s="33">
        <f t="shared" si="8"/>
        <v>4.43</v>
      </c>
      <c r="W28" s="131">
        <f t="shared" si="9"/>
        <v>50.312200000000004</v>
      </c>
      <c r="X28" s="34" t="str">
        <f t="shared" si="10"/>
        <v>N</v>
      </c>
      <c r="Y28" s="41">
        <f t="shared" si="11"/>
        <v>301.99</v>
      </c>
      <c r="Z28" s="42">
        <f t="shared" si="12"/>
        <v>2536.7160000000003</v>
      </c>
      <c r="AA28" s="2"/>
      <c r="AB28" s="96">
        <v>4</v>
      </c>
      <c r="AC28" s="99">
        <v>-11.92</v>
      </c>
    </row>
    <row r="29" spans="1:29" ht="15.75" x14ac:dyDescent="0.25">
      <c r="A29" s="119" t="s">
        <v>132</v>
      </c>
      <c r="B29" s="119" t="s">
        <v>133</v>
      </c>
      <c r="C29" s="117" t="s">
        <v>222</v>
      </c>
      <c r="D29" s="139" t="s">
        <v>131</v>
      </c>
      <c r="E29" s="122" t="s">
        <v>230</v>
      </c>
      <c r="F29" s="126">
        <v>1165</v>
      </c>
      <c r="G29" s="28">
        <f t="shared" si="0"/>
        <v>295.98</v>
      </c>
      <c r="H29" s="116">
        <f t="shared" si="1"/>
        <v>699</v>
      </c>
      <c r="I29" s="29">
        <v>60</v>
      </c>
      <c r="J29">
        <v>0.34</v>
      </c>
      <c r="K29" s="113">
        <v>2.5</v>
      </c>
      <c r="L29">
        <v>11.49</v>
      </c>
      <c r="M29" s="39">
        <f t="shared" si="2"/>
        <v>1.6437768240343347</v>
      </c>
      <c r="N29" s="39">
        <f t="shared" si="3"/>
        <v>2.8293999999999997</v>
      </c>
      <c r="O29" s="31">
        <f t="shared" si="4"/>
        <v>1.58</v>
      </c>
      <c r="P29" s="37" t="s">
        <v>29</v>
      </c>
      <c r="Q29" s="37" t="s">
        <v>3</v>
      </c>
      <c r="R29" s="32">
        <f t="shared" si="5"/>
        <v>0</v>
      </c>
      <c r="S29">
        <v>6.2</v>
      </c>
      <c r="T29" s="33" t="str">
        <f t="shared" si="6"/>
        <v>500</v>
      </c>
      <c r="U29" s="40" t="str">
        <f t="shared" si="7"/>
        <v>Ch</v>
      </c>
      <c r="V29" s="33">
        <f t="shared" si="8"/>
        <v>4.43</v>
      </c>
      <c r="W29" s="131">
        <f t="shared" si="9"/>
        <v>50.221699999999998</v>
      </c>
      <c r="X29" s="34" t="str">
        <f t="shared" si="10"/>
        <v>N</v>
      </c>
      <c r="Y29" s="41">
        <f t="shared" si="11"/>
        <v>301.99</v>
      </c>
      <c r="Z29" s="42">
        <f t="shared" si="12"/>
        <v>2110.9101000000001</v>
      </c>
      <c r="AA29" s="2"/>
      <c r="AB29" s="96">
        <v>5</v>
      </c>
      <c r="AC29" s="99">
        <v>-17.25</v>
      </c>
    </row>
    <row r="30" spans="1:29" ht="15.75" x14ac:dyDescent="0.25">
      <c r="A30" s="119" t="s">
        <v>182</v>
      </c>
      <c r="B30" s="119" t="s">
        <v>183</v>
      </c>
      <c r="C30" s="120" t="s">
        <v>184</v>
      </c>
      <c r="D30" s="138" t="s">
        <v>185</v>
      </c>
      <c r="E30" s="122" t="s">
        <v>230</v>
      </c>
      <c r="F30" s="127">
        <v>1295</v>
      </c>
      <c r="G30" s="28">
        <f t="shared" si="0"/>
        <v>295.98</v>
      </c>
      <c r="H30" s="116">
        <f t="shared" si="1"/>
        <v>777</v>
      </c>
      <c r="I30" s="29">
        <v>60</v>
      </c>
      <c r="J30">
        <v>0.37</v>
      </c>
      <c r="K30" s="113">
        <v>2.5</v>
      </c>
      <c r="L30">
        <v>12.69</v>
      </c>
      <c r="M30" s="39">
        <f t="shared" si="2"/>
        <v>1.6332046332046333</v>
      </c>
      <c r="N30" s="39">
        <f t="shared" si="3"/>
        <v>2.8167999999999997</v>
      </c>
      <c r="O30" s="31">
        <f t="shared" si="4"/>
        <v>1.58</v>
      </c>
      <c r="P30" s="37" t="s">
        <v>29</v>
      </c>
      <c r="Q30" s="37" t="s">
        <v>3</v>
      </c>
      <c r="R30" s="32">
        <f t="shared" si="5"/>
        <v>0</v>
      </c>
      <c r="S30">
        <v>6.3</v>
      </c>
      <c r="T30" s="33" t="str">
        <f t="shared" si="6"/>
        <v>500</v>
      </c>
      <c r="U30" s="40" t="str">
        <f t="shared" si="7"/>
        <v>Ch</v>
      </c>
      <c r="V30" s="33">
        <f t="shared" si="8"/>
        <v>4.43</v>
      </c>
      <c r="W30" s="131">
        <f t="shared" si="9"/>
        <v>50.210900000000002</v>
      </c>
      <c r="X30" s="34" t="str">
        <f t="shared" si="10"/>
        <v>N</v>
      </c>
      <c r="Y30" s="41">
        <f t="shared" si="11"/>
        <v>301.99</v>
      </c>
      <c r="Z30" s="42">
        <f t="shared" si="12"/>
        <v>2346.4623000000001</v>
      </c>
      <c r="AA30" s="2"/>
      <c r="AB30" s="96"/>
      <c r="AC30" s="97"/>
    </row>
    <row r="31" spans="1:29" ht="15.75" x14ac:dyDescent="0.25">
      <c r="A31" s="119" t="s">
        <v>134</v>
      </c>
      <c r="B31" s="119" t="s">
        <v>135</v>
      </c>
      <c r="C31" s="117" t="s">
        <v>236</v>
      </c>
      <c r="D31" s="139" t="s">
        <v>136</v>
      </c>
      <c r="E31" s="122" t="s">
        <v>230</v>
      </c>
      <c r="F31" s="128">
        <v>1160</v>
      </c>
      <c r="G31" s="28">
        <f t="shared" si="0"/>
        <v>295.98</v>
      </c>
      <c r="H31" s="116">
        <f t="shared" si="1"/>
        <v>696</v>
      </c>
      <c r="I31" s="29">
        <v>60</v>
      </c>
      <c r="J31">
        <v>0.41</v>
      </c>
      <c r="K31" s="113">
        <v>2.5</v>
      </c>
      <c r="L31">
        <v>11.95</v>
      </c>
      <c r="M31" s="39">
        <f t="shared" si="2"/>
        <v>1.7169540229885056</v>
      </c>
      <c r="N31" s="39">
        <f t="shared" si="3"/>
        <v>2.8458000000000006</v>
      </c>
      <c r="O31" s="31">
        <f t="shared" si="4"/>
        <v>1.58</v>
      </c>
      <c r="P31" s="37" t="s">
        <v>29</v>
      </c>
      <c r="Q31" s="37" t="s">
        <v>3</v>
      </c>
      <c r="R31" s="32">
        <f t="shared" si="5"/>
        <v>0</v>
      </c>
      <c r="S31">
        <v>6.6</v>
      </c>
      <c r="T31" s="33" t="str">
        <f t="shared" si="6"/>
        <v>500</v>
      </c>
      <c r="U31" s="40" t="str">
        <f t="shared" si="7"/>
        <v>Ch</v>
      </c>
      <c r="V31" s="33">
        <f t="shared" si="8"/>
        <v>4.43</v>
      </c>
      <c r="W31" s="131">
        <f t="shared" si="9"/>
        <v>50.185400000000001</v>
      </c>
      <c r="X31" s="34" t="str">
        <f t="shared" si="10"/>
        <v>N</v>
      </c>
      <c r="Y31" s="41">
        <f t="shared" si="11"/>
        <v>301.99</v>
      </c>
      <c r="Z31" s="42">
        <f t="shared" si="12"/>
        <v>2101.8504000000003</v>
      </c>
      <c r="AA31" s="2"/>
      <c r="AB31" s="96" t="s">
        <v>53</v>
      </c>
      <c r="AC31" s="97" t="s">
        <v>52</v>
      </c>
    </row>
    <row r="32" spans="1:29" ht="15.75" x14ac:dyDescent="0.25">
      <c r="A32" s="119" t="s">
        <v>108</v>
      </c>
      <c r="B32" s="119" t="s">
        <v>109</v>
      </c>
      <c r="C32" s="117" t="s">
        <v>110</v>
      </c>
      <c r="D32" s="140" t="s">
        <v>111</v>
      </c>
      <c r="E32" s="122" t="s">
        <v>230</v>
      </c>
      <c r="F32" s="128">
        <v>1365</v>
      </c>
      <c r="G32" s="28">
        <f t="shared" si="0"/>
        <v>295.98</v>
      </c>
      <c r="H32" s="116">
        <f t="shared" si="1"/>
        <v>819</v>
      </c>
      <c r="I32" s="29">
        <v>60</v>
      </c>
      <c r="J32">
        <v>0.56999999999999995</v>
      </c>
      <c r="K32" s="113">
        <v>2.5</v>
      </c>
      <c r="L32">
        <v>14.73</v>
      </c>
      <c r="M32" s="39">
        <f t="shared" si="2"/>
        <v>1.7985347985347988</v>
      </c>
      <c r="N32" s="39">
        <f t="shared" si="3"/>
        <v>2.8235999999999999</v>
      </c>
      <c r="O32" s="31">
        <f t="shared" si="4"/>
        <v>1.58</v>
      </c>
      <c r="P32" s="37" t="s">
        <v>29</v>
      </c>
      <c r="Q32" s="37" t="s">
        <v>3</v>
      </c>
      <c r="R32" s="32">
        <f t="shared" si="5"/>
        <v>0</v>
      </c>
      <c r="S32">
        <v>7.7</v>
      </c>
      <c r="T32" s="33" t="str">
        <f t="shared" si="6"/>
        <v>600</v>
      </c>
      <c r="U32" s="40" t="str">
        <f t="shared" si="7"/>
        <v>Ch+</v>
      </c>
      <c r="V32" s="33">
        <f t="shared" si="8"/>
        <v>4.43</v>
      </c>
      <c r="W32" s="131">
        <f t="shared" si="9"/>
        <v>50.173899999999996</v>
      </c>
      <c r="X32" s="34" t="str">
        <f t="shared" si="10"/>
        <v>N</v>
      </c>
      <c r="Y32" s="41">
        <f t="shared" si="11"/>
        <v>301.99</v>
      </c>
      <c r="Z32" s="42">
        <f t="shared" si="12"/>
        <v>2473.2981000000004</v>
      </c>
      <c r="AA32" s="2"/>
      <c r="AB32" s="96" t="s">
        <v>54</v>
      </c>
      <c r="AC32" s="98">
        <v>13.46</v>
      </c>
    </row>
    <row r="33" spans="1:29" ht="15.75" x14ac:dyDescent="0.25">
      <c r="A33" s="119" t="s">
        <v>175</v>
      </c>
      <c r="B33" s="119" t="s">
        <v>176</v>
      </c>
      <c r="C33" s="120" t="s">
        <v>177</v>
      </c>
      <c r="D33" s="138" t="s">
        <v>78</v>
      </c>
      <c r="E33" s="122" t="s">
        <v>230</v>
      </c>
      <c r="F33" s="128">
        <v>1400</v>
      </c>
      <c r="G33" s="28">
        <f t="shared" si="0"/>
        <v>295.98</v>
      </c>
      <c r="H33" s="116">
        <f t="shared" si="1"/>
        <v>840</v>
      </c>
      <c r="I33" s="29">
        <v>60</v>
      </c>
      <c r="J33">
        <v>0.42</v>
      </c>
      <c r="K33" s="113">
        <v>2.5</v>
      </c>
      <c r="L33">
        <v>13.6</v>
      </c>
      <c r="M33" s="39">
        <f t="shared" si="2"/>
        <v>1.6190476190476188</v>
      </c>
      <c r="N33" s="39">
        <f t="shared" si="3"/>
        <v>2.8899999999999997</v>
      </c>
      <c r="O33" s="31">
        <f t="shared" si="4"/>
        <v>1.58</v>
      </c>
      <c r="P33" s="37" t="s">
        <v>29</v>
      </c>
      <c r="Q33" s="37" t="s">
        <v>3</v>
      </c>
      <c r="R33" s="32">
        <f t="shared" si="5"/>
        <v>0</v>
      </c>
      <c r="S33">
        <v>7.7</v>
      </c>
      <c r="T33" s="33" t="str">
        <f t="shared" si="6"/>
        <v>600</v>
      </c>
      <c r="U33" s="40" t="str">
        <f t="shared" si="7"/>
        <v>Ch+</v>
      </c>
      <c r="V33" s="33">
        <f t="shared" si="8"/>
        <v>4.43</v>
      </c>
      <c r="W33" s="131">
        <f t="shared" si="9"/>
        <v>50.009400000000007</v>
      </c>
      <c r="X33" s="34" t="str">
        <f t="shared" si="10"/>
        <v>N</v>
      </c>
      <c r="Y33" s="41">
        <f t="shared" si="11"/>
        <v>301.99</v>
      </c>
      <c r="Z33" s="42">
        <f t="shared" si="12"/>
        <v>2536.7160000000003</v>
      </c>
      <c r="AA33" s="2"/>
      <c r="AB33" s="96" t="s">
        <v>55</v>
      </c>
      <c r="AC33" s="98">
        <v>4.43</v>
      </c>
    </row>
    <row r="34" spans="1:29" ht="15.75" x14ac:dyDescent="0.25">
      <c r="A34" s="119" t="s">
        <v>186</v>
      </c>
      <c r="B34" s="119" t="s">
        <v>187</v>
      </c>
      <c r="C34" s="120" t="s">
        <v>184</v>
      </c>
      <c r="D34" s="138" t="s">
        <v>185</v>
      </c>
      <c r="E34" s="122" t="s">
        <v>230</v>
      </c>
      <c r="F34" s="128">
        <v>1445</v>
      </c>
      <c r="G34" s="28">
        <f t="shared" si="0"/>
        <v>295.98</v>
      </c>
      <c r="H34" s="116">
        <f t="shared" si="1"/>
        <v>867</v>
      </c>
      <c r="I34" s="29">
        <v>60</v>
      </c>
      <c r="J34">
        <v>0.41</v>
      </c>
      <c r="K34" s="113">
        <v>2.5</v>
      </c>
      <c r="L34">
        <v>13.81</v>
      </c>
      <c r="M34" s="39">
        <f t="shared" si="2"/>
        <v>1.5928489042675895</v>
      </c>
      <c r="N34" s="39">
        <f t="shared" si="3"/>
        <v>2.9004000000000003</v>
      </c>
      <c r="O34" s="31">
        <f t="shared" si="4"/>
        <v>1.58</v>
      </c>
      <c r="P34" s="37" t="s">
        <v>29</v>
      </c>
      <c r="Q34" s="37" t="s">
        <v>3</v>
      </c>
      <c r="R34" s="32">
        <f t="shared" si="5"/>
        <v>0</v>
      </c>
      <c r="S34">
        <v>6.1</v>
      </c>
      <c r="T34" s="33" t="str">
        <f t="shared" si="6"/>
        <v>500</v>
      </c>
      <c r="U34" s="40" t="str">
        <f t="shared" si="7"/>
        <v>Ch</v>
      </c>
      <c r="V34" s="33">
        <f t="shared" si="8"/>
        <v>4.43</v>
      </c>
      <c r="W34" s="131">
        <f t="shared" si="9"/>
        <v>49.971500000000006</v>
      </c>
      <c r="X34" s="34" t="str">
        <f t="shared" si="10"/>
        <v>N</v>
      </c>
      <c r="Y34" s="41">
        <f t="shared" si="11"/>
        <v>301.99</v>
      </c>
      <c r="Z34" s="42">
        <f t="shared" si="12"/>
        <v>2618.2533000000003</v>
      </c>
      <c r="AA34" s="2"/>
      <c r="AB34" s="96" t="s">
        <v>56</v>
      </c>
      <c r="AC34" s="98">
        <v>0</v>
      </c>
    </row>
    <row r="35" spans="1:29" ht="30" x14ac:dyDescent="0.25">
      <c r="A35" s="119" t="s">
        <v>95</v>
      </c>
      <c r="B35" s="119" t="s">
        <v>96</v>
      </c>
      <c r="C35" s="117" t="s">
        <v>91</v>
      </c>
      <c r="D35" s="140" t="s">
        <v>97</v>
      </c>
      <c r="E35" s="122" t="s">
        <v>226</v>
      </c>
      <c r="F35" s="128">
        <v>1245</v>
      </c>
      <c r="G35" s="28">
        <f t="shared" si="0"/>
        <v>295.98</v>
      </c>
      <c r="H35" s="116">
        <f t="shared" si="1"/>
        <v>747</v>
      </c>
      <c r="I35" s="29">
        <v>60</v>
      </c>
      <c r="J35">
        <v>0.47</v>
      </c>
      <c r="K35" s="113">
        <v>2.5</v>
      </c>
      <c r="L35">
        <v>12.34</v>
      </c>
      <c r="M35" s="39">
        <f t="shared" si="2"/>
        <v>1.6519410977242304</v>
      </c>
      <c r="N35" s="39">
        <f t="shared" si="3"/>
        <v>3.0648000000000004</v>
      </c>
      <c r="O35" s="31">
        <f t="shared" si="4"/>
        <v>0</v>
      </c>
      <c r="P35" s="37" t="s">
        <v>29</v>
      </c>
      <c r="Q35" s="37" t="s">
        <v>3</v>
      </c>
      <c r="R35" s="32">
        <f t="shared" si="5"/>
        <v>0</v>
      </c>
      <c r="S35">
        <v>5.6</v>
      </c>
      <c r="T35" s="33" t="str">
        <f t="shared" si="6"/>
        <v>500</v>
      </c>
      <c r="U35" s="40" t="str">
        <f t="shared" si="7"/>
        <v>Ch</v>
      </c>
      <c r="V35" s="33">
        <f t="shared" si="8"/>
        <v>4.43</v>
      </c>
      <c r="W35" s="131">
        <f t="shared" si="9"/>
        <v>49.652900000000002</v>
      </c>
      <c r="X35" s="34" t="str">
        <f t="shared" si="10"/>
        <v>N</v>
      </c>
      <c r="Y35" s="41">
        <f t="shared" si="11"/>
        <v>300.41000000000003</v>
      </c>
      <c r="Z35" s="42">
        <f t="shared" si="12"/>
        <v>2244.0626999999999</v>
      </c>
      <c r="AA35" s="2"/>
      <c r="AB35" s="96" t="s">
        <v>57</v>
      </c>
      <c r="AC35" s="99">
        <v>-20</v>
      </c>
    </row>
    <row r="36" spans="1:29" ht="15.75" x14ac:dyDescent="0.25">
      <c r="A36" s="119" t="s">
        <v>126</v>
      </c>
      <c r="B36" s="119" t="s">
        <v>127</v>
      </c>
      <c r="C36" s="118" t="s">
        <v>120</v>
      </c>
      <c r="D36" s="140" t="s">
        <v>128</v>
      </c>
      <c r="E36" s="122" t="s">
        <v>229</v>
      </c>
      <c r="F36" s="128">
        <v>1230</v>
      </c>
      <c r="G36" s="28">
        <f t="shared" si="0"/>
        <v>295.98</v>
      </c>
      <c r="H36" s="116">
        <f t="shared" si="1"/>
        <v>738</v>
      </c>
      <c r="I36" s="29">
        <v>60</v>
      </c>
      <c r="J36">
        <v>0.35</v>
      </c>
      <c r="K36" s="113">
        <v>2.5</v>
      </c>
      <c r="L36">
        <v>10.58</v>
      </c>
      <c r="M36" s="39">
        <f t="shared" si="2"/>
        <v>1.4336043360433606</v>
      </c>
      <c r="N36" s="39">
        <f t="shared" si="3"/>
        <v>3.2937999999999992</v>
      </c>
      <c r="O36" s="31">
        <f t="shared" si="4"/>
        <v>0</v>
      </c>
      <c r="P36" s="37" t="s">
        <v>29</v>
      </c>
      <c r="Q36" s="37" t="s">
        <v>3</v>
      </c>
      <c r="R36" s="32">
        <f t="shared" si="5"/>
        <v>0</v>
      </c>
      <c r="S36">
        <v>6</v>
      </c>
      <c r="T36" s="33" t="str">
        <f t="shared" si="6"/>
        <v>500</v>
      </c>
      <c r="U36" s="40" t="str">
        <f t="shared" si="7"/>
        <v>Ch</v>
      </c>
      <c r="V36" s="33">
        <f t="shared" si="8"/>
        <v>4.43</v>
      </c>
      <c r="W36" s="131">
        <f t="shared" si="9"/>
        <v>49.127800000000001</v>
      </c>
      <c r="X36" s="34" t="str">
        <f t="shared" si="10"/>
        <v>N</v>
      </c>
      <c r="Y36" s="41">
        <f t="shared" si="11"/>
        <v>300.41000000000003</v>
      </c>
      <c r="Z36" s="42">
        <f t="shared" si="12"/>
        <v>2217.0258000000003</v>
      </c>
      <c r="AA36" s="2"/>
      <c r="AB36" s="96" t="s">
        <v>58</v>
      </c>
      <c r="AC36" s="99">
        <v>-32.64</v>
      </c>
    </row>
    <row r="37" spans="1:29" ht="15.75" x14ac:dyDescent="0.25">
      <c r="A37" s="119" t="s">
        <v>156</v>
      </c>
      <c r="B37" s="119" t="s">
        <v>157</v>
      </c>
      <c r="C37" s="120" t="s">
        <v>158</v>
      </c>
      <c r="D37" s="138" t="s">
        <v>78</v>
      </c>
      <c r="E37" s="122" t="s">
        <v>230</v>
      </c>
      <c r="F37" s="128">
        <v>1400</v>
      </c>
      <c r="G37" s="28">
        <f t="shared" si="0"/>
        <v>295.98</v>
      </c>
      <c r="H37" s="116">
        <f t="shared" si="1"/>
        <v>840</v>
      </c>
      <c r="I37" s="29">
        <v>60</v>
      </c>
      <c r="J37">
        <v>0.37</v>
      </c>
      <c r="K37" s="113">
        <v>2.5</v>
      </c>
      <c r="L37">
        <v>12.01</v>
      </c>
      <c r="M37" s="39">
        <f t="shared" si="2"/>
        <v>1.4297619047619046</v>
      </c>
      <c r="N37" s="39">
        <f t="shared" si="3"/>
        <v>3.2738</v>
      </c>
      <c r="O37" s="31">
        <f t="shared" si="4"/>
        <v>0</v>
      </c>
      <c r="P37" s="37" t="s">
        <v>29</v>
      </c>
      <c r="Q37" s="37" t="s">
        <v>3</v>
      </c>
      <c r="R37" s="32">
        <f t="shared" si="5"/>
        <v>0</v>
      </c>
      <c r="S37">
        <v>6.6</v>
      </c>
      <c r="T37" s="33" t="str">
        <f t="shared" si="6"/>
        <v>500</v>
      </c>
      <c r="U37" s="40" t="str">
        <f t="shared" si="7"/>
        <v>Ch</v>
      </c>
      <c r="V37" s="33">
        <f t="shared" si="8"/>
        <v>4.43</v>
      </c>
      <c r="W37" s="131">
        <f t="shared" si="9"/>
        <v>49.121800000000007</v>
      </c>
      <c r="X37" s="34" t="str">
        <f t="shared" si="10"/>
        <v>N</v>
      </c>
      <c r="Y37" s="41">
        <f t="shared" si="11"/>
        <v>300.41000000000003</v>
      </c>
      <c r="Z37" s="42">
        <f t="shared" si="12"/>
        <v>2523.444</v>
      </c>
      <c r="AA37" s="2"/>
      <c r="AB37" s="96"/>
      <c r="AC37" s="98"/>
    </row>
    <row r="38" spans="1:29" ht="15.75" x14ac:dyDescent="0.25">
      <c r="A38" s="119" t="s">
        <v>98</v>
      </c>
      <c r="B38" s="119" t="s">
        <v>99</v>
      </c>
      <c r="C38" s="129" t="s">
        <v>221</v>
      </c>
      <c r="D38" s="139" t="s">
        <v>100</v>
      </c>
      <c r="E38" s="122" t="s">
        <v>226</v>
      </c>
      <c r="F38" s="128">
        <v>1355</v>
      </c>
      <c r="G38" s="28">
        <f t="shared" si="0"/>
        <v>295.98</v>
      </c>
      <c r="H38" s="116">
        <f t="shared" si="1"/>
        <v>813</v>
      </c>
      <c r="I38" s="29">
        <v>60</v>
      </c>
      <c r="J38">
        <v>0.69</v>
      </c>
      <c r="K38" s="113">
        <v>2.5</v>
      </c>
      <c r="L38">
        <v>13.55</v>
      </c>
      <c r="M38" s="39">
        <f t="shared" si="2"/>
        <v>1.6666666666666665</v>
      </c>
      <c r="N38" s="39">
        <f t="shared" si="3"/>
        <v>3.4783999999999988</v>
      </c>
      <c r="O38" s="31">
        <f t="shared" si="4"/>
        <v>0</v>
      </c>
      <c r="P38" s="37" t="s">
        <v>29</v>
      </c>
      <c r="Q38" s="37" t="s">
        <v>3</v>
      </c>
      <c r="R38" s="32">
        <f t="shared" si="5"/>
        <v>0</v>
      </c>
      <c r="S38">
        <v>7.3</v>
      </c>
      <c r="T38" s="33" t="str">
        <f t="shared" si="6"/>
        <v>600</v>
      </c>
      <c r="U38" s="40" t="str">
        <f t="shared" si="7"/>
        <v>Ch+</v>
      </c>
      <c r="V38" s="33">
        <f t="shared" si="8"/>
        <v>4.43</v>
      </c>
      <c r="W38" s="131">
        <f t="shared" si="9"/>
        <v>48.662900000000008</v>
      </c>
      <c r="X38" s="34" t="str">
        <f t="shared" si="10"/>
        <v>N</v>
      </c>
      <c r="Y38" s="41">
        <f t="shared" si="11"/>
        <v>300.41000000000003</v>
      </c>
      <c r="Z38" s="42">
        <f t="shared" si="12"/>
        <v>2442.3333000000002</v>
      </c>
      <c r="AA38" s="2"/>
      <c r="AB38" s="96" t="s">
        <v>59</v>
      </c>
      <c r="AC38" s="97" t="s">
        <v>52</v>
      </c>
    </row>
    <row r="39" spans="1:29" ht="15.75" x14ac:dyDescent="0.25">
      <c r="A39" s="119" t="s">
        <v>165</v>
      </c>
      <c r="B39" s="119" t="s">
        <v>166</v>
      </c>
      <c r="C39" s="120" t="s">
        <v>167</v>
      </c>
      <c r="D39" s="139" t="s">
        <v>168</v>
      </c>
      <c r="E39" s="122" t="s">
        <v>230</v>
      </c>
      <c r="F39" s="128">
        <v>1405</v>
      </c>
      <c r="G39" s="28">
        <f t="shared" si="0"/>
        <v>295.98</v>
      </c>
      <c r="H39" s="116">
        <f t="shared" si="1"/>
        <v>843</v>
      </c>
      <c r="I39" s="29">
        <v>60</v>
      </c>
      <c r="J39">
        <v>0.55000000000000004</v>
      </c>
      <c r="K39" s="113">
        <v>2.5</v>
      </c>
      <c r="L39">
        <v>12.3</v>
      </c>
      <c r="M39" s="39">
        <f t="shared" si="2"/>
        <v>1.4590747330960856</v>
      </c>
      <c r="N39" s="39">
        <f t="shared" si="3"/>
        <v>3.6423999999999999</v>
      </c>
      <c r="O39" s="31">
        <f t="shared" si="4"/>
        <v>0</v>
      </c>
      <c r="P39" s="37" t="s">
        <v>29</v>
      </c>
      <c r="Q39" s="37" t="s">
        <v>3</v>
      </c>
      <c r="R39" s="32">
        <f t="shared" si="5"/>
        <v>0</v>
      </c>
      <c r="S39">
        <v>5.9</v>
      </c>
      <c r="T39" s="33" t="str">
        <f t="shared" si="6"/>
        <v>500</v>
      </c>
      <c r="U39" s="40" t="str">
        <f t="shared" si="7"/>
        <v>Ch</v>
      </c>
      <c r="V39" s="33">
        <f t="shared" si="8"/>
        <v>4.43</v>
      </c>
      <c r="W39" s="131">
        <f t="shared" si="9"/>
        <v>48.268100000000004</v>
      </c>
      <c r="X39" s="34" t="str">
        <f t="shared" si="10"/>
        <v>N</v>
      </c>
      <c r="Y39" s="41">
        <f t="shared" si="11"/>
        <v>300.41000000000003</v>
      </c>
      <c r="Z39" s="42">
        <f t="shared" si="12"/>
        <v>2532.4563000000003</v>
      </c>
      <c r="AA39" s="2"/>
      <c r="AB39" s="96" t="s">
        <v>60</v>
      </c>
      <c r="AC39" s="100">
        <v>-34.58</v>
      </c>
    </row>
    <row r="40" spans="1:29" ht="15.75" x14ac:dyDescent="0.25">
      <c r="A40" s="119" t="s">
        <v>129</v>
      </c>
      <c r="B40" s="119" t="s">
        <v>130</v>
      </c>
      <c r="C40" s="117" t="s">
        <v>222</v>
      </c>
      <c r="D40" s="139" t="s">
        <v>131</v>
      </c>
      <c r="E40" s="122" t="s">
        <v>229</v>
      </c>
      <c r="F40" s="128">
        <v>1140</v>
      </c>
      <c r="G40" s="28">
        <f t="shared" si="0"/>
        <v>295.98</v>
      </c>
      <c r="H40" s="116">
        <f t="shared" si="1"/>
        <v>684</v>
      </c>
      <c r="I40" s="29">
        <v>60</v>
      </c>
      <c r="J40">
        <v>0.17</v>
      </c>
      <c r="K40" s="113">
        <v>2.5</v>
      </c>
      <c r="L40">
        <v>11.89</v>
      </c>
      <c r="M40" s="39">
        <f t="shared" si="2"/>
        <v>1.7383040935672516</v>
      </c>
      <c r="N40" s="39">
        <f t="shared" si="3"/>
        <v>2.2194000000000003</v>
      </c>
      <c r="O40" s="31">
        <f t="shared" si="4"/>
        <v>1.58</v>
      </c>
      <c r="P40" s="37" t="s">
        <v>29</v>
      </c>
      <c r="Q40" s="37" t="s">
        <v>3</v>
      </c>
      <c r="R40" s="32">
        <f t="shared" si="5"/>
        <v>0</v>
      </c>
      <c r="S40">
        <v>4.5</v>
      </c>
      <c r="T40" s="33" t="str">
        <f t="shared" si="6"/>
        <v>400</v>
      </c>
      <c r="U40" s="40" t="str">
        <f t="shared" si="7"/>
        <v>Ch-</v>
      </c>
      <c r="V40" s="33">
        <f t="shared" si="8"/>
        <v>0</v>
      </c>
      <c r="W40" s="131">
        <f t="shared" si="9"/>
        <v>51.639800000000008</v>
      </c>
      <c r="X40" s="34" t="str">
        <f t="shared" si="10"/>
        <v>N</v>
      </c>
      <c r="Y40" s="41">
        <f t="shared" si="11"/>
        <v>297.56</v>
      </c>
      <c r="Z40" s="42">
        <f t="shared" si="12"/>
        <v>2035.3104000000001</v>
      </c>
      <c r="AA40" s="2"/>
      <c r="AB40" s="101" t="s">
        <v>3</v>
      </c>
      <c r="AC40" s="102">
        <v>0</v>
      </c>
    </row>
    <row r="41" spans="1:29" ht="15.75" x14ac:dyDescent="0.25">
      <c r="A41" s="119" t="s">
        <v>145</v>
      </c>
      <c r="B41" s="119" t="s">
        <v>146</v>
      </c>
      <c r="C41" s="120" t="s">
        <v>144</v>
      </c>
      <c r="D41" s="139" t="s">
        <v>78</v>
      </c>
      <c r="E41" s="122" t="s">
        <v>230</v>
      </c>
      <c r="F41" s="128">
        <v>1325</v>
      </c>
      <c r="G41" s="28">
        <f t="shared" si="0"/>
        <v>295.98</v>
      </c>
      <c r="H41" s="116">
        <f t="shared" si="1"/>
        <v>795</v>
      </c>
      <c r="I41" s="29">
        <v>60</v>
      </c>
      <c r="J41">
        <v>0.43</v>
      </c>
      <c r="K41" s="113">
        <v>2.5</v>
      </c>
      <c r="L41">
        <v>14.4</v>
      </c>
      <c r="M41" s="39">
        <f t="shared" si="2"/>
        <v>1.8113207547169812</v>
      </c>
      <c r="N41" s="39">
        <f t="shared" si="3"/>
        <v>2.4879999999999995</v>
      </c>
      <c r="O41" s="31">
        <f t="shared" si="4"/>
        <v>1.58</v>
      </c>
      <c r="P41" s="37" t="s">
        <v>29</v>
      </c>
      <c r="Q41" s="37" t="s">
        <v>3</v>
      </c>
      <c r="R41" s="32">
        <f t="shared" si="5"/>
        <v>0</v>
      </c>
      <c r="S41">
        <v>5.4</v>
      </c>
      <c r="T41" s="33" t="str">
        <f t="shared" si="6"/>
        <v>400</v>
      </c>
      <c r="U41" s="40" t="str">
        <f t="shared" si="7"/>
        <v>Ch-</v>
      </c>
      <c r="V41" s="33">
        <f t="shared" si="8"/>
        <v>0</v>
      </c>
      <c r="W41" s="131">
        <f t="shared" si="9"/>
        <v>50.9621</v>
      </c>
      <c r="X41" s="34" t="str">
        <f t="shared" si="10"/>
        <v>N</v>
      </c>
      <c r="Y41" s="41">
        <f t="shared" si="11"/>
        <v>297.56</v>
      </c>
      <c r="Z41" s="42">
        <f t="shared" si="12"/>
        <v>2365.6019999999999</v>
      </c>
      <c r="AA41" s="2"/>
      <c r="AB41" s="13"/>
      <c r="AC41" s="13"/>
    </row>
    <row r="42" spans="1:29" ht="30" x14ac:dyDescent="0.25">
      <c r="A42" s="119" t="s">
        <v>101</v>
      </c>
      <c r="B42" s="119" t="s">
        <v>102</v>
      </c>
      <c r="C42" s="118" t="s">
        <v>103</v>
      </c>
      <c r="D42" s="139" t="s">
        <v>104</v>
      </c>
      <c r="E42" s="122" t="s">
        <v>230</v>
      </c>
      <c r="F42" s="128">
        <v>1155</v>
      </c>
      <c r="G42" s="28">
        <f t="shared" si="0"/>
        <v>295.98</v>
      </c>
      <c r="H42" s="116">
        <f t="shared" si="1"/>
        <v>693</v>
      </c>
      <c r="I42" s="29">
        <v>60</v>
      </c>
      <c r="J42">
        <v>0.49</v>
      </c>
      <c r="K42" s="113">
        <v>2.5</v>
      </c>
      <c r="L42">
        <v>13.55</v>
      </c>
      <c r="M42" s="39">
        <f t="shared" si="2"/>
        <v>1.9552669552669555</v>
      </c>
      <c r="N42" s="39">
        <f t="shared" si="3"/>
        <v>2.5223999999999993</v>
      </c>
      <c r="O42" s="31">
        <f t="shared" si="4"/>
        <v>1.58</v>
      </c>
      <c r="P42" s="37" t="s">
        <v>29</v>
      </c>
      <c r="Q42" s="37" t="s">
        <v>3</v>
      </c>
      <c r="R42" s="32">
        <f t="shared" si="5"/>
        <v>0</v>
      </c>
      <c r="S42">
        <v>5.0999999999999996</v>
      </c>
      <c r="T42" s="33" t="str">
        <f t="shared" si="6"/>
        <v>400</v>
      </c>
      <c r="U42" s="40" t="str">
        <f t="shared" si="7"/>
        <v>Ch-</v>
      </c>
      <c r="V42" s="33">
        <f t="shared" si="8"/>
        <v>0</v>
      </c>
      <c r="W42" s="131">
        <f t="shared" si="9"/>
        <v>50.934900000000006</v>
      </c>
      <c r="X42" s="34" t="str">
        <f t="shared" si="10"/>
        <v>N</v>
      </c>
      <c r="Y42" s="41">
        <f t="shared" si="11"/>
        <v>297.56</v>
      </c>
      <c r="Z42" s="42">
        <f t="shared" si="12"/>
        <v>2062.0907999999999</v>
      </c>
      <c r="AA42" s="2"/>
      <c r="AB42" s="8" t="s">
        <v>231</v>
      </c>
      <c r="AC42" s="13"/>
    </row>
    <row r="43" spans="1:29" ht="15.75" x14ac:dyDescent="0.25">
      <c r="A43" s="119" t="s">
        <v>93</v>
      </c>
      <c r="B43" s="119" t="s">
        <v>94</v>
      </c>
      <c r="C43" s="117" t="s">
        <v>91</v>
      </c>
      <c r="D43" s="139" t="s">
        <v>92</v>
      </c>
      <c r="E43" s="122" t="s">
        <v>230</v>
      </c>
      <c r="F43" s="128">
        <v>1170</v>
      </c>
      <c r="G43" s="28">
        <f t="shared" si="0"/>
        <v>295.98</v>
      </c>
      <c r="H43" s="116">
        <f t="shared" si="1"/>
        <v>702</v>
      </c>
      <c r="I43" s="29">
        <v>60</v>
      </c>
      <c r="J43">
        <v>0.47</v>
      </c>
      <c r="K43" s="113">
        <v>2.5</v>
      </c>
      <c r="L43">
        <v>13.11</v>
      </c>
      <c r="M43" s="39">
        <f t="shared" si="2"/>
        <v>1.8675213675213675</v>
      </c>
      <c r="N43" s="39">
        <f t="shared" si="3"/>
        <v>2.6474000000000002</v>
      </c>
      <c r="O43" s="31">
        <f t="shared" si="4"/>
        <v>1.58</v>
      </c>
      <c r="P43" s="37" t="s">
        <v>29</v>
      </c>
      <c r="Q43" s="37" t="s">
        <v>3</v>
      </c>
      <c r="R43" s="32">
        <f t="shared" si="5"/>
        <v>0</v>
      </c>
      <c r="S43">
        <v>4.5999999999999996</v>
      </c>
      <c r="T43" s="33" t="str">
        <f t="shared" si="6"/>
        <v>400</v>
      </c>
      <c r="U43" s="40" t="str">
        <f t="shared" si="7"/>
        <v>Ch-</v>
      </c>
      <c r="V43" s="33">
        <f t="shared" si="8"/>
        <v>0</v>
      </c>
      <c r="W43" s="131">
        <f t="shared" si="9"/>
        <v>50.641200000000005</v>
      </c>
      <c r="X43" s="34" t="str">
        <f t="shared" si="10"/>
        <v>N</v>
      </c>
      <c r="Y43" s="41">
        <f t="shared" si="11"/>
        <v>297.56</v>
      </c>
      <c r="Z43" s="42">
        <f t="shared" si="12"/>
        <v>2088.8712</v>
      </c>
      <c r="AA43" s="2"/>
      <c r="AB43" s="132" t="s">
        <v>232</v>
      </c>
      <c r="AC43" s="13"/>
    </row>
    <row r="44" spans="1:29" ht="15.75" x14ac:dyDescent="0.25">
      <c r="A44" s="119" t="s">
        <v>191</v>
      </c>
      <c r="B44" s="119" t="s">
        <v>192</v>
      </c>
      <c r="C44" s="117" t="s">
        <v>193</v>
      </c>
      <c r="D44" s="140" t="s">
        <v>194</v>
      </c>
      <c r="E44" s="122" t="s">
        <v>230</v>
      </c>
      <c r="F44" s="128">
        <v>1425</v>
      </c>
      <c r="G44" s="28">
        <f t="shared" si="0"/>
        <v>295.98</v>
      </c>
      <c r="H44" s="116">
        <f t="shared" si="1"/>
        <v>855</v>
      </c>
      <c r="I44" s="29">
        <v>60</v>
      </c>
      <c r="J44">
        <v>0.3</v>
      </c>
      <c r="K44" s="113">
        <v>2.5</v>
      </c>
      <c r="L44">
        <v>13.33</v>
      </c>
      <c r="M44" s="39">
        <f t="shared" si="2"/>
        <v>1.5590643274853799</v>
      </c>
      <c r="N44" s="39">
        <f t="shared" si="3"/>
        <v>2.7334000000000005</v>
      </c>
      <c r="O44" s="31">
        <f t="shared" si="4"/>
        <v>1.58</v>
      </c>
      <c r="P44" s="37" t="s">
        <v>29</v>
      </c>
      <c r="Q44" s="37" t="s">
        <v>3</v>
      </c>
      <c r="R44" s="32">
        <f t="shared" si="5"/>
        <v>0</v>
      </c>
      <c r="S44">
        <v>4.0999999999999996</v>
      </c>
      <c r="T44" s="33" t="str">
        <f t="shared" si="6"/>
        <v>400</v>
      </c>
      <c r="U44" s="40" t="str">
        <f t="shared" si="7"/>
        <v>Ch-</v>
      </c>
      <c r="V44" s="33">
        <f t="shared" si="8"/>
        <v>0</v>
      </c>
      <c r="W44" s="131">
        <f t="shared" si="9"/>
        <v>50.363699999999994</v>
      </c>
      <c r="X44" s="34" t="str">
        <f t="shared" si="10"/>
        <v>N</v>
      </c>
      <c r="Y44" s="41">
        <f t="shared" si="11"/>
        <v>297.56</v>
      </c>
      <c r="Z44" s="42">
        <f t="shared" si="12"/>
        <v>2544.1379999999999</v>
      </c>
      <c r="AA44" s="2"/>
      <c r="AB44" s="132" t="s">
        <v>27</v>
      </c>
      <c r="AC44" s="13"/>
    </row>
    <row r="45" spans="1:29" ht="15.75" x14ac:dyDescent="0.25">
      <c r="A45" s="119" t="s">
        <v>153</v>
      </c>
      <c r="B45" s="119" t="s">
        <v>154</v>
      </c>
      <c r="C45" s="120" t="s">
        <v>155</v>
      </c>
      <c r="D45" s="138" t="s">
        <v>78</v>
      </c>
      <c r="E45" s="122" t="s">
        <v>230</v>
      </c>
      <c r="F45" s="128">
        <v>1340</v>
      </c>
      <c r="G45" s="28">
        <f t="shared" si="0"/>
        <v>295.98</v>
      </c>
      <c r="H45" s="116">
        <f t="shared" si="1"/>
        <v>804</v>
      </c>
      <c r="I45" s="29">
        <v>60</v>
      </c>
      <c r="J45">
        <v>0.52</v>
      </c>
      <c r="K45" s="113">
        <v>2.5</v>
      </c>
      <c r="L45">
        <v>13.98</v>
      </c>
      <c r="M45" s="39">
        <f t="shared" si="2"/>
        <v>1.738805970149254</v>
      </c>
      <c r="N45" s="39">
        <f t="shared" si="3"/>
        <v>2.8815999999999997</v>
      </c>
      <c r="O45" s="31">
        <f t="shared" si="4"/>
        <v>1.58</v>
      </c>
      <c r="P45" s="37" t="s">
        <v>29</v>
      </c>
      <c r="Q45" s="37" t="s">
        <v>3</v>
      </c>
      <c r="R45" s="32">
        <f t="shared" si="5"/>
        <v>0</v>
      </c>
      <c r="S45">
        <v>5</v>
      </c>
      <c r="T45" s="33" t="str">
        <f t="shared" si="6"/>
        <v>400</v>
      </c>
      <c r="U45" s="40" t="str">
        <f t="shared" si="7"/>
        <v>Ch-</v>
      </c>
      <c r="V45" s="33">
        <f t="shared" si="8"/>
        <v>0</v>
      </c>
      <c r="W45" s="131">
        <f t="shared" si="9"/>
        <v>50.047400000000003</v>
      </c>
      <c r="X45" s="34" t="str">
        <f t="shared" si="10"/>
        <v>N</v>
      </c>
      <c r="Y45" s="41">
        <f t="shared" si="11"/>
        <v>297.56</v>
      </c>
      <c r="Z45" s="42">
        <f t="shared" si="12"/>
        <v>2392.3824</v>
      </c>
      <c r="AA45" s="2"/>
      <c r="AB45" s="132" t="s">
        <v>233</v>
      </c>
      <c r="AC45" s="13"/>
    </row>
    <row r="46" spans="1:29" ht="30" x14ac:dyDescent="0.25">
      <c r="A46" s="119" t="s">
        <v>72</v>
      </c>
      <c r="B46" s="119" t="s">
        <v>73</v>
      </c>
      <c r="C46" s="117" t="s">
        <v>74</v>
      </c>
      <c r="D46" s="139" t="s">
        <v>225</v>
      </c>
      <c r="E46" s="122" t="s">
        <v>229</v>
      </c>
      <c r="F46" s="128">
        <v>1140</v>
      </c>
      <c r="G46" s="28">
        <f t="shared" si="0"/>
        <v>295.98</v>
      </c>
      <c r="H46" s="116">
        <f t="shared" si="1"/>
        <v>684</v>
      </c>
      <c r="I46" s="29">
        <v>60</v>
      </c>
      <c r="J46">
        <v>0.41</v>
      </c>
      <c r="K46" s="113">
        <v>2.5</v>
      </c>
      <c r="L46">
        <v>11.35</v>
      </c>
      <c r="M46" s="39">
        <f t="shared" si="2"/>
        <v>1.6593567251461989</v>
      </c>
      <c r="N46" s="39">
        <f t="shared" si="3"/>
        <v>2.9922</v>
      </c>
      <c r="O46" s="31">
        <f t="shared" si="4"/>
        <v>1.58</v>
      </c>
      <c r="P46" s="37" t="s">
        <v>29</v>
      </c>
      <c r="Q46" s="37" t="s">
        <v>3</v>
      </c>
      <c r="R46" s="32">
        <f t="shared" si="5"/>
        <v>0</v>
      </c>
      <c r="S46">
        <v>5.0999999999999996</v>
      </c>
      <c r="T46" s="33" t="str">
        <f t="shared" si="6"/>
        <v>400</v>
      </c>
      <c r="U46" s="40" t="str">
        <f t="shared" si="7"/>
        <v>Ch-</v>
      </c>
      <c r="V46" s="33">
        <f t="shared" si="8"/>
        <v>0</v>
      </c>
      <c r="W46" s="131">
        <f t="shared" si="9"/>
        <v>49.853000000000009</v>
      </c>
      <c r="X46" s="34" t="str">
        <f t="shared" si="10"/>
        <v>N</v>
      </c>
      <c r="Y46" s="41">
        <f t="shared" si="11"/>
        <v>297.56</v>
      </c>
      <c r="Z46" s="42">
        <f t="shared" si="12"/>
        <v>2035.3104000000001</v>
      </c>
      <c r="AA46" s="2"/>
      <c r="AB46" s="13"/>
      <c r="AC46" s="13"/>
    </row>
    <row r="47" spans="1:29" ht="15.75" x14ac:dyDescent="0.25">
      <c r="A47" s="119" t="s">
        <v>86</v>
      </c>
      <c r="B47" s="119" t="s">
        <v>87</v>
      </c>
      <c r="C47" s="117" t="s">
        <v>88</v>
      </c>
      <c r="D47" s="140" t="s">
        <v>78</v>
      </c>
      <c r="E47" s="122" t="s">
        <v>230</v>
      </c>
      <c r="F47" s="128">
        <v>1290</v>
      </c>
      <c r="G47" s="28">
        <f t="shared" si="0"/>
        <v>295.98</v>
      </c>
      <c r="H47" s="116">
        <f t="shared" si="1"/>
        <v>774</v>
      </c>
      <c r="I47" s="29">
        <v>60</v>
      </c>
      <c r="J47">
        <v>0.41</v>
      </c>
      <c r="K47" s="113">
        <v>2.5</v>
      </c>
      <c r="L47">
        <v>12.34</v>
      </c>
      <c r="M47" s="39">
        <f t="shared" si="2"/>
        <v>1.594315245478036</v>
      </c>
      <c r="N47" s="39">
        <f t="shared" si="3"/>
        <v>3.0174000000000007</v>
      </c>
      <c r="O47" s="31">
        <f t="shared" si="4"/>
        <v>0</v>
      </c>
      <c r="P47" s="37" t="s">
        <v>29</v>
      </c>
      <c r="Q47" s="37" t="s">
        <v>3</v>
      </c>
      <c r="R47" s="32">
        <f t="shared" si="5"/>
        <v>0</v>
      </c>
      <c r="S47">
        <v>5</v>
      </c>
      <c r="T47" s="33" t="str">
        <f t="shared" si="6"/>
        <v>400</v>
      </c>
      <c r="U47" s="40" t="str">
        <f t="shared" si="7"/>
        <v>Ch-</v>
      </c>
      <c r="V47" s="33">
        <f t="shared" si="8"/>
        <v>0</v>
      </c>
      <c r="W47" s="131">
        <f t="shared" si="9"/>
        <v>49.748600000000003</v>
      </c>
      <c r="X47" s="34" t="str">
        <f t="shared" si="10"/>
        <v>N</v>
      </c>
      <c r="Y47" s="41">
        <f t="shared" si="11"/>
        <v>295.98</v>
      </c>
      <c r="Z47" s="42">
        <f t="shared" si="12"/>
        <v>2290.8852000000002</v>
      </c>
      <c r="AA47" s="2"/>
      <c r="AB47" s="13"/>
      <c r="AC47" s="13"/>
    </row>
    <row r="48" spans="1:29" ht="30" x14ac:dyDescent="0.25">
      <c r="A48" s="119" t="s">
        <v>210</v>
      </c>
      <c r="B48" s="119" t="s">
        <v>211</v>
      </c>
      <c r="C48" s="118" t="s">
        <v>212</v>
      </c>
      <c r="D48" s="139" t="s">
        <v>213</v>
      </c>
      <c r="E48" s="122" t="s">
        <v>230</v>
      </c>
      <c r="F48" s="128">
        <v>1165</v>
      </c>
      <c r="G48" s="28">
        <f t="shared" si="0"/>
        <v>295.98</v>
      </c>
      <c r="H48" s="116">
        <f t="shared" si="1"/>
        <v>699</v>
      </c>
      <c r="I48" s="29">
        <v>60</v>
      </c>
      <c r="J48">
        <v>0.42</v>
      </c>
      <c r="K48" s="113">
        <v>2.5</v>
      </c>
      <c r="L48">
        <v>11.09</v>
      </c>
      <c r="M48" s="39">
        <f t="shared" si="2"/>
        <v>1.5865522174535049</v>
      </c>
      <c r="N48" s="39">
        <f t="shared" si="3"/>
        <v>3.1574</v>
      </c>
      <c r="O48" s="31">
        <f t="shared" si="4"/>
        <v>0</v>
      </c>
      <c r="P48" s="37" t="s">
        <v>29</v>
      </c>
      <c r="Q48" s="37" t="s">
        <v>3</v>
      </c>
      <c r="R48" s="32">
        <f t="shared" si="5"/>
        <v>0</v>
      </c>
      <c r="S48">
        <v>4.5999999999999996</v>
      </c>
      <c r="T48" s="33" t="str">
        <f t="shared" si="6"/>
        <v>400</v>
      </c>
      <c r="U48" s="40" t="str">
        <f t="shared" si="7"/>
        <v>Ch-</v>
      </c>
      <c r="V48" s="33">
        <f t="shared" si="8"/>
        <v>0</v>
      </c>
      <c r="W48" s="131">
        <f t="shared" si="9"/>
        <v>49.463300000000004</v>
      </c>
      <c r="X48" s="34" t="str">
        <f t="shared" si="10"/>
        <v>N</v>
      </c>
      <c r="Y48" s="41">
        <f t="shared" si="11"/>
        <v>295.98</v>
      </c>
      <c r="Z48" s="42">
        <f t="shared" si="12"/>
        <v>2068.9002</v>
      </c>
      <c r="AA48" s="2"/>
      <c r="AB48" s="13"/>
      <c r="AC48" s="13"/>
    </row>
    <row r="49" spans="1:29" ht="15.75" x14ac:dyDescent="0.25">
      <c r="A49" s="119" t="s">
        <v>79</v>
      </c>
      <c r="B49" s="119" t="s">
        <v>80</v>
      </c>
      <c r="C49" s="117" t="s">
        <v>81</v>
      </c>
      <c r="D49" s="139" t="s">
        <v>82</v>
      </c>
      <c r="E49" s="122" t="s">
        <v>230</v>
      </c>
      <c r="F49" s="128">
        <v>1330</v>
      </c>
      <c r="G49" s="28">
        <f t="shared" si="0"/>
        <v>295.98</v>
      </c>
      <c r="H49" s="116">
        <f t="shared" si="1"/>
        <v>798</v>
      </c>
      <c r="I49" s="29">
        <v>60</v>
      </c>
      <c r="J49">
        <v>0.41</v>
      </c>
      <c r="K49" s="113">
        <v>2.5</v>
      </c>
      <c r="L49">
        <v>12.16</v>
      </c>
      <c r="M49" s="39">
        <f t="shared" si="2"/>
        <v>1.5238095238095237</v>
      </c>
      <c r="N49" s="39">
        <f t="shared" si="3"/>
        <v>3.1662000000000003</v>
      </c>
      <c r="O49" s="31">
        <f t="shared" si="4"/>
        <v>0</v>
      </c>
      <c r="P49" s="37" t="s">
        <v>29</v>
      </c>
      <c r="Q49" s="37" t="s">
        <v>3</v>
      </c>
      <c r="R49" s="32">
        <f t="shared" si="5"/>
        <v>0</v>
      </c>
      <c r="S49">
        <v>5</v>
      </c>
      <c r="T49" s="33" t="str">
        <f t="shared" si="6"/>
        <v>400</v>
      </c>
      <c r="U49" s="40" t="str">
        <f t="shared" si="7"/>
        <v>Ch-</v>
      </c>
      <c r="V49" s="33">
        <f t="shared" si="8"/>
        <v>0</v>
      </c>
      <c r="W49" s="131">
        <f t="shared" si="9"/>
        <v>49.392200000000003</v>
      </c>
      <c r="X49" s="34" t="str">
        <f t="shared" si="10"/>
        <v>N</v>
      </c>
      <c r="Y49" s="41">
        <f t="shared" si="11"/>
        <v>295.98</v>
      </c>
      <c r="Z49" s="42">
        <f t="shared" si="12"/>
        <v>2361.9204</v>
      </c>
      <c r="AA49" s="2"/>
      <c r="AB49" s="13"/>
      <c r="AC49" s="13"/>
    </row>
    <row r="50" spans="1:29" ht="15.75" x14ac:dyDescent="0.25">
      <c r="A50" s="119" t="s">
        <v>195</v>
      </c>
      <c r="B50" s="119" t="s">
        <v>196</v>
      </c>
      <c r="C50" s="117" t="s">
        <v>197</v>
      </c>
      <c r="D50" s="139" t="s">
        <v>198</v>
      </c>
      <c r="E50" s="122" t="s">
        <v>230</v>
      </c>
      <c r="F50" s="128">
        <v>1150</v>
      </c>
      <c r="G50" s="28">
        <f t="shared" si="0"/>
        <v>295.98</v>
      </c>
      <c r="H50" s="116">
        <f t="shared" si="1"/>
        <v>690</v>
      </c>
      <c r="I50" s="29">
        <v>60</v>
      </c>
      <c r="J50">
        <v>0.21</v>
      </c>
      <c r="K50" s="113">
        <v>2.5</v>
      </c>
      <c r="L50">
        <v>13.85</v>
      </c>
      <c r="M50" s="39">
        <f t="shared" si="2"/>
        <v>2.0072463768115942</v>
      </c>
      <c r="N50" s="39">
        <f t="shared" si="3"/>
        <v>1.7149999999999999</v>
      </c>
      <c r="O50" s="31">
        <f t="shared" si="4"/>
        <v>3.58</v>
      </c>
      <c r="P50" s="37" t="s">
        <v>29</v>
      </c>
      <c r="Q50" s="37" t="s">
        <v>3</v>
      </c>
      <c r="R50" s="32">
        <f t="shared" si="5"/>
        <v>0</v>
      </c>
      <c r="S50">
        <v>3.7</v>
      </c>
      <c r="T50" s="33" t="str">
        <f t="shared" si="6"/>
        <v>350</v>
      </c>
      <c r="U50" s="40" t="str">
        <f t="shared" si="7"/>
        <v>Se+</v>
      </c>
      <c r="V50" s="33">
        <f t="shared" si="8"/>
        <v>-20</v>
      </c>
      <c r="W50" s="131">
        <f t="shared" si="9"/>
        <v>52.803200000000004</v>
      </c>
      <c r="X50" s="34" t="str">
        <f t="shared" si="10"/>
        <v>N</v>
      </c>
      <c r="Y50" s="41">
        <f t="shared" si="11"/>
        <v>279.56</v>
      </c>
      <c r="Z50" s="42">
        <f t="shared" si="12"/>
        <v>1928.9639999999999</v>
      </c>
      <c r="AA50" s="2"/>
      <c r="AB50" s="13"/>
      <c r="AC50" s="13"/>
    </row>
    <row r="51" spans="1:29" ht="15.75" x14ac:dyDescent="0.25">
      <c r="A51" s="119" t="s">
        <v>139</v>
      </c>
      <c r="B51" s="119" t="s">
        <v>140</v>
      </c>
      <c r="C51" s="117" t="s">
        <v>217</v>
      </c>
      <c r="D51" s="139" t="s">
        <v>141</v>
      </c>
      <c r="E51" s="122" t="s">
        <v>230</v>
      </c>
      <c r="F51" s="128">
        <v>1385</v>
      </c>
      <c r="G51" s="28">
        <f t="shared" si="0"/>
        <v>295.98</v>
      </c>
      <c r="H51" s="116">
        <f t="shared" si="1"/>
        <v>831</v>
      </c>
      <c r="I51" s="29">
        <v>60</v>
      </c>
      <c r="J51">
        <v>0.44</v>
      </c>
      <c r="K51" s="113">
        <v>2.5</v>
      </c>
      <c r="L51">
        <v>14.49</v>
      </c>
      <c r="M51" s="39">
        <f t="shared" si="2"/>
        <v>1.743682310469314</v>
      </c>
      <c r="N51" s="39">
        <f t="shared" si="3"/>
        <v>2.6209999999999996</v>
      </c>
      <c r="O51" s="31">
        <f t="shared" si="4"/>
        <v>1.58</v>
      </c>
      <c r="P51" s="37" t="s">
        <v>29</v>
      </c>
      <c r="Q51" s="37" t="s">
        <v>3</v>
      </c>
      <c r="R51" s="32">
        <f t="shared" si="5"/>
        <v>0</v>
      </c>
      <c r="S51">
        <v>3.9</v>
      </c>
      <c r="T51" s="33" t="str">
        <f t="shared" si="6"/>
        <v>350</v>
      </c>
      <c r="U51" s="40" t="str">
        <f t="shared" si="7"/>
        <v>Se+</v>
      </c>
      <c r="V51" s="33">
        <f t="shared" si="8"/>
        <v>-20</v>
      </c>
      <c r="W51" s="131">
        <f t="shared" si="9"/>
        <v>50.636100000000006</v>
      </c>
      <c r="X51" s="34" t="str">
        <f t="shared" si="10"/>
        <v>N</v>
      </c>
      <c r="Y51" s="41">
        <f t="shared" si="11"/>
        <v>277.56</v>
      </c>
      <c r="Z51" s="42">
        <f t="shared" si="12"/>
        <v>2306.5236</v>
      </c>
      <c r="AA51" s="2"/>
      <c r="AB51" s="13"/>
      <c r="AC51" s="13"/>
    </row>
    <row r="52" spans="1:29" ht="15.75" x14ac:dyDescent="0.25">
      <c r="A52" s="119" t="s">
        <v>137</v>
      </c>
      <c r="B52" s="119" t="s">
        <v>138</v>
      </c>
      <c r="C52" s="117" t="s">
        <v>236</v>
      </c>
      <c r="D52" s="139" t="s">
        <v>136</v>
      </c>
      <c r="E52" s="122" t="s">
        <v>230</v>
      </c>
      <c r="F52" s="128">
        <v>1255</v>
      </c>
      <c r="G52" s="28">
        <f t="shared" si="0"/>
        <v>295.98</v>
      </c>
      <c r="H52" s="116">
        <f t="shared" si="1"/>
        <v>753</v>
      </c>
      <c r="I52" s="29">
        <v>60</v>
      </c>
      <c r="J52">
        <v>0.46</v>
      </c>
      <c r="K52" s="113">
        <v>2.5</v>
      </c>
      <c r="L52">
        <v>12.62</v>
      </c>
      <c r="M52" s="39">
        <f t="shared" si="2"/>
        <v>1.6759628154050463</v>
      </c>
      <c r="N52" s="39">
        <f t="shared" si="3"/>
        <v>2.9729999999999999</v>
      </c>
      <c r="O52" s="31">
        <f t="shared" si="4"/>
        <v>1.58</v>
      </c>
      <c r="P52" s="37" t="s">
        <v>29</v>
      </c>
      <c r="Q52" s="37" t="s">
        <v>3</v>
      </c>
      <c r="R52" s="32">
        <f t="shared" si="5"/>
        <v>0</v>
      </c>
      <c r="S52">
        <v>3.8</v>
      </c>
      <c r="T52" s="33" t="str">
        <f t="shared" si="6"/>
        <v>350</v>
      </c>
      <c r="U52" s="40" t="str">
        <f t="shared" si="7"/>
        <v>Se+</v>
      </c>
      <c r="V52" s="33">
        <f t="shared" si="8"/>
        <v>-20</v>
      </c>
      <c r="W52" s="131">
        <f t="shared" si="9"/>
        <v>49.862100000000005</v>
      </c>
      <c r="X52" s="34" t="str">
        <f t="shared" si="10"/>
        <v>N</v>
      </c>
      <c r="Y52" s="41">
        <f t="shared" si="11"/>
        <v>277.56</v>
      </c>
      <c r="Z52" s="42">
        <f t="shared" si="12"/>
        <v>2090.0268000000001</v>
      </c>
      <c r="AA52" s="2"/>
      <c r="AB52" s="13"/>
      <c r="AC52" s="13"/>
    </row>
    <row r="53" spans="1:29" x14ac:dyDescent="0.2">
      <c r="AA53" s="2"/>
      <c r="AB53" s="13"/>
      <c r="AC53" s="13"/>
    </row>
    <row r="54" spans="1:29" x14ac:dyDescent="0.2">
      <c r="AA54" s="2"/>
      <c r="AB54" s="13"/>
      <c r="AC54" s="13"/>
    </row>
    <row r="55" spans="1:29" x14ac:dyDescent="0.2">
      <c r="A55" s="14" t="s">
        <v>235</v>
      </c>
      <c r="AA55" s="2"/>
      <c r="AB55" s="13"/>
      <c r="AC55" s="13"/>
    </row>
    <row r="56" spans="1:29" x14ac:dyDescent="0.2">
      <c r="AA56" s="2"/>
      <c r="AB56" s="13"/>
      <c r="AC56" s="13"/>
    </row>
    <row r="57" spans="1:29" x14ac:dyDescent="0.2">
      <c r="AA57" s="2"/>
      <c r="AB57" s="13"/>
      <c r="AC57" s="13"/>
    </row>
    <row r="58" spans="1:29" x14ac:dyDescent="0.2">
      <c r="AA58" s="2"/>
      <c r="AB58" s="13"/>
      <c r="AC58" s="13"/>
    </row>
    <row r="59" spans="1:29" x14ac:dyDescent="0.2">
      <c r="AA59" s="2"/>
      <c r="AB59" s="13"/>
      <c r="AC59" s="13"/>
    </row>
    <row r="60" spans="1:29" x14ac:dyDescent="0.2">
      <c r="AA60" s="2"/>
      <c r="AB60" s="13"/>
      <c r="AC60" s="13"/>
    </row>
    <row r="61" spans="1:29" x14ac:dyDescent="0.2">
      <c r="AA61" s="2"/>
      <c r="AB61" s="13"/>
      <c r="AC61" s="13"/>
    </row>
    <row r="62" spans="1:29" x14ac:dyDescent="0.2">
      <c r="AA62" s="2"/>
      <c r="AB62" s="13"/>
      <c r="AC62" s="13"/>
    </row>
    <row r="63" spans="1:29" s="2" customFormat="1" x14ac:dyDescent="0.2">
      <c r="A63" s="14"/>
      <c r="B63" s="14"/>
      <c r="C63" s="14"/>
      <c r="D63" s="14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B63" s="13"/>
      <c r="AC63" s="13"/>
    </row>
    <row r="64" spans="1:29" x14ac:dyDescent="0.2">
      <c r="AA64" s="2"/>
      <c r="AB64" s="13"/>
      <c r="AC64" s="13"/>
    </row>
    <row r="65" spans="1:29" s="2" customFormat="1" x14ac:dyDescent="0.2">
      <c r="A65" s="14"/>
      <c r="B65" s="14"/>
      <c r="C65" s="14"/>
      <c r="D65" s="14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B65" s="13"/>
      <c r="AC65" s="13"/>
    </row>
    <row r="66" spans="1:29" x14ac:dyDescent="0.2">
      <c r="AA66" s="2"/>
      <c r="AB66" s="13"/>
      <c r="AC66" s="13"/>
    </row>
    <row r="67" spans="1:29" x14ac:dyDescent="0.2">
      <c r="AA67" s="2"/>
      <c r="AB67" s="13"/>
      <c r="AC67" s="13"/>
    </row>
    <row r="68" spans="1:29" x14ac:dyDescent="0.2">
      <c r="AA68" s="2"/>
      <c r="AB68" s="13"/>
      <c r="AC68" s="13"/>
    </row>
  </sheetData>
  <sheetProtection insertRows="0" selectLockedCells="1"/>
  <sortState xmlns:xlrd2="http://schemas.microsoft.com/office/spreadsheetml/2017/richdata2" ref="A7:Z52">
    <sortCondition descending="1" ref="X7:X52"/>
    <sortCondition descending="1" ref="Y7:Y52"/>
    <sortCondition descending="1" ref="W7:W52"/>
  </sortState>
  <mergeCells count="1">
    <mergeCell ref="AB8:AC8"/>
  </mergeCells>
  <conditionalFormatting sqref="H7:H52">
    <cfRule type="cellIs" dxfId="14" priority="26" operator="lessThan">
      <formula>700</formula>
    </cfRule>
    <cfRule type="cellIs" dxfId="13" priority="27" operator="greaterThan">
      <formula>1000</formula>
    </cfRule>
  </conditionalFormatting>
  <conditionalFormatting sqref="I7:I52">
    <cfRule type="cellIs" dxfId="12" priority="8" operator="lessThan">
      <formula>55</formula>
    </cfRule>
    <cfRule type="cellIs" dxfId="11" priority="9" operator="greaterThan">
      <formula>68</formula>
    </cfRule>
  </conditionalFormatting>
  <conditionalFormatting sqref="J7:J52">
    <cfRule type="cellIs" dxfId="10" priority="3" operator="lessThan">
      <formula>0.199</formula>
    </cfRule>
    <cfRule type="cellIs" dxfId="9" priority="4" operator="greaterThan">
      <formula>0.6</formula>
    </cfRule>
  </conditionalFormatting>
  <conditionalFormatting sqref="L7:L52">
    <cfRule type="cellIs" dxfId="8" priority="1" operator="lessThan">
      <formula>11.5</formula>
    </cfRule>
    <cfRule type="cellIs" dxfId="7" priority="2" operator="greaterThan">
      <formula>17.5</formula>
    </cfRule>
  </conditionalFormatting>
  <conditionalFormatting sqref="N7:N52">
    <cfRule type="cellIs" dxfId="6" priority="19" operator="greaterThan">
      <formula>3.99</formula>
    </cfRule>
  </conditionalFormatting>
  <conditionalFormatting sqref="Q7:Q52">
    <cfRule type="cellIs" dxfId="5" priority="18" operator="equal">
      <formula>"Y"</formula>
    </cfRule>
  </conditionalFormatting>
  <conditionalFormatting sqref="U7:V52">
    <cfRule type="cellIs" dxfId="4" priority="5" operator="equal">
      <formula>"Se+"</formula>
    </cfRule>
    <cfRule type="cellIs" dxfId="3" priority="6" operator="equal">
      <formula>"Se-"</formula>
    </cfRule>
    <cfRule type="cellIs" dxfId="2" priority="7" operator="equal">
      <formula>"St"</formula>
    </cfRule>
  </conditionalFormatting>
  <conditionalFormatting sqref="W7:W52">
    <cfRule type="cellIs" dxfId="1" priority="11" operator="lessThan">
      <formula>51</formula>
    </cfRule>
  </conditionalFormatting>
  <conditionalFormatting sqref="X7:X52">
    <cfRule type="cellIs" dxfId="0" priority="10" operator="equal">
      <formula>"N"</formula>
    </cfRule>
  </conditionalFormatting>
  <dataValidations count="1">
    <dataValidation type="custom" allowBlank="1" showInputMessage="1" showErrorMessage="1" sqref="G7:G52" xr:uid="{00000000-0002-0000-0100-000000000000}">
      <formula1>""</formula1>
    </dataValidation>
  </dataValidations>
  <pageMargins left="0.25" right="0.25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2023 - Carcass</vt:lpstr>
      <vt:lpstr>2023 - Ultrasound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Kari Lewis</cp:lastModifiedBy>
  <cp:lastPrinted>2023-08-02T14:15:29Z</cp:lastPrinted>
  <dcterms:created xsi:type="dcterms:W3CDTF">2009-08-07T15:23:27Z</dcterms:created>
  <dcterms:modified xsi:type="dcterms:W3CDTF">2023-08-02T14:16:30Z</dcterms:modified>
</cp:coreProperties>
</file>