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2595" windowWidth="0" windowHeight="22305" tabRatio="509" activeTab="0"/>
  </bookViews>
  <sheets>
    <sheet name="NSF" sheetId="1" r:id="rId1"/>
    <sheet name="Worksheet" sheetId="2" r:id="rId2"/>
  </sheets>
  <definedNames>
    <definedName name="Year1ACAD01" localSheetId="0">'NSF'!$I$11</definedName>
    <definedName name="Year1by">'NSF'!$L$7</definedName>
    <definedName name="Year1CAL01" localSheetId="0">'NSF'!$H$11</definedName>
    <definedName name="Year1cncmt" localSheetId="0">'NSF'!#REF!</definedName>
    <definedName name="Year1cndol" localSheetId="0">'NSF'!$L$41</definedName>
    <definedName name="Year1cpcmt" localSheetId="0">'NSF'!#REF!</definedName>
    <definedName name="Year1cpdol" localSheetId="0">'NSF'!$L$42</definedName>
    <definedName name="Year1csdol" localSheetId="0">'NSF'!$L$58</definedName>
    <definedName name="Year1dccmt" localSheetId="0">'NSF'!#REF!</definedName>
    <definedName name="Year1docmt" localSheetId="0">'NSF'!#REF!</definedName>
    <definedName name="Year1dodol" localSheetId="0">'NSF'!$L$30</definedName>
    <definedName name="Year1equip01" localSheetId="0">'NSF'!$C$26</definedName>
    <definedName name="Year1equipcmnt01" localSheetId="0">'NSF'!#REF!</definedName>
    <definedName name="Year1equipdol01" localSheetId="0">'NSF'!$F$26</definedName>
    <definedName name="Year1fbcmt" localSheetId="0">'NSF'!#REF!</definedName>
    <definedName name="Year1fbdol" localSheetId="0">'NSF'!$L$23</definedName>
    <definedName name="Year1focmt" localSheetId="0">'NSF'!#REF!</definedName>
    <definedName name="Year1fodol" localSheetId="0">'NSF'!$L$31</definedName>
    <definedName name="Year1gscmt">'NSF'!#REF!</definedName>
    <definedName name="Year1gscnt">'NSF'!$B$18</definedName>
    <definedName name="Year1gsdol">'NSF'!$L$18</definedName>
    <definedName name="Year1idircmnt01">'NSF'!#REF!</definedName>
    <definedName name="Year1idirdol01">'NSF'!$F$50</definedName>
    <definedName name="Year1idirname01">'NSF'!$C$50</definedName>
    <definedName name="Year1idirrate01">'NSF'!$G$50</definedName>
    <definedName name="Year1macmt">'NSF'!#REF!</definedName>
    <definedName name="Year1madol">'NSF'!$L$39</definedName>
    <definedName name="Year1odcmt">'NSF'!#REF!</definedName>
    <definedName name="Year1oddol">'NSF'!$L$44</definedName>
    <definedName name="Year1odtcmt">'NSF'!#REF!</definedName>
    <definedName name="Year1opaca">'NSF'!$I$17</definedName>
    <definedName name="Year1opcal">'NSF'!$H$17</definedName>
    <definedName name="Year1opcmt">'NSF'!#REF!</definedName>
    <definedName name="Year1opcnt">'NSF'!$B$17</definedName>
    <definedName name="Year1opdol">'NSF'!$L$17</definedName>
    <definedName name="Year1opsum">'NSF'!$J$17</definedName>
    <definedName name="Year1orgdte">'NSF'!$G$62</definedName>
    <definedName name="Year1orgnme">'NSF'!$C$62</definedName>
    <definedName name="Year1otcmt">'NSF'!#REF!</definedName>
    <definedName name="Year1otcnt">'NSF'!$B$21</definedName>
    <definedName name="Year1otdol">'NSF'!$L$21</definedName>
    <definedName name="Year1othcmt">'NSF'!#REF!</definedName>
    <definedName name="Year1othdol">'NSF'!$F$36</definedName>
    <definedName name="Year1pdaca">'NSF'!$I$16</definedName>
    <definedName name="Year1pdcal">'NSF'!$H$16</definedName>
    <definedName name="Year1pdcmt">'NSF'!#REF!</definedName>
    <definedName name="Year1pdcnt">'NSF'!$B$16</definedName>
    <definedName name="Year1pddol">'NSF'!$L$16</definedName>
    <definedName name="Year1pdsum">'NSF'!$J$16</definedName>
    <definedName name="Year1PIDOL01">'NSF'!$L$11</definedName>
    <definedName name="Year1PIFNAME01">'NSF'!$C$11</definedName>
    <definedName name="Year1PILNAME01">'NSF'!$E$11</definedName>
    <definedName name="Year1PIMNAME01">'NSF'!$D$11</definedName>
    <definedName name="Year1PITITLE01">'NSF'!$F$11</definedName>
    <definedName name="Year1pucmt">'NSF'!#REF!</definedName>
    <definedName name="Year1pudol">'NSF'!$L$40</definedName>
    <definedName name="Year1rsdol">'NSF'!$L$56</definedName>
    <definedName name="Year1sccmt">'NSF'!#REF!</definedName>
    <definedName name="Year1sccnt">'NSF'!$B$20</definedName>
    <definedName name="Year1scdol">'NSF'!$L$20</definedName>
    <definedName name="Year1sigdte">'NSF'!$G$60</definedName>
    <definedName name="Year1signme">'NSF'!$C$60</definedName>
    <definedName name="Year1stcmt">'NSF'!#REF!</definedName>
    <definedName name="Year1stdol">'NSF'!$F$33</definedName>
    <definedName name="Year1subcmt">'NSF'!#REF!</definedName>
    <definedName name="Year1subdol">'NSF'!$L$43</definedName>
    <definedName name="Year1sucmt">'NSF'!#REF!</definedName>
    <definedName name="Year1sudol">'NSF'!$F$35</definedName>
    <definedName name="Year1SUMR01">'NSF'!$J$11</definedName>
    <definedName name="Year1tpcnt">'NSF'!$B$37</definedName>
    <definedName name="Year1trcmt">'NSF'!#REF!</definedName>
    <definedName name="Year1trdol">'NSF'!$F$34</definedName>
    <definedName name="Year1tscmt">'NSF'!#REF!</definedName>
    <definedName name="Year1tsfcmt">'NSF'!#REF!</definedName>
    <definedName name="Year1ugcmt">'NSF'!#REF!</definedName>
    <definedName name="Year1ugcnt">'NSF'!$B$19</definedName>
    <definedName name="Year1ugdol">'NSF'!$L$19</definedName>
  </definedNames>
  <calcPr fullCalcOnLoad="1"/>
</workbook>
</file>

<file path=xl/sharedStrings.xml><?xml version="1.0" encoding="utf-8"?>
<sst xmlns="http://schemas.openxmlformats.org/spreadsheetml/2006/main" count="334" uniqueCount="178">
  <si>
    <t>YEAR</t>
  </si>
  <si>
    <t>FOR NSF USE ONLY</t>
  </si>
  <si>
    <t>ORGANIZATION</t>
  </si>
  <si>
    <t>PROPOSAL NO.</t>
  </si>
  <si>
    <t>DURATION (MONTHS)</t>
  </si>
  <si>
    <t>Proposed</t>
  </si>
  <si>
    <t>Granted</t>
  </si>
  <si>
    <t>PRINCIPAL INVESTIGATOR/PROJECT DIRECTOR</t>
  </si>
  <si>
    <t>AWARD NO.</t>
  </si>
  <si>
    <t xml:space="preserve">A. SENIOR PERSONNEL: PI/PD, Co-PI´S, Faculty and Other Senior Associates </t>
  </si>
  <si>
    <t>NSF Funded</t>
  </si>
  <si>
    <t>(List each separately with title, A.7. show number in brackets)</t>
  </si>
  <si>
    <t>Person-months</t>
  </si>
  <si>
    <t>First Name</t>
  </si>
  <si>
    <t>M</t>
  </si>
  <si>
    <t>Last Name</t>
  </si>
  <si>
    <t>Title</t>
  </si>
  <si>
    <t>CAL</t>
  </si>
  <si>
    <t>ACAD</t>
  </si>
  <si>
    <t>SUMR</t>
  </si>
  <si>
    <t>(</t>
  </si>
  <si>
    <t>) TOTAL SENIOR PERSONNEL (1-6)</t>
  </si>
  <si>
    <t>B. OTHER PERSONNEL (SHOW NUMBERS IN BRACKETS)</t>
  </si>
  <si>
    <t> 1. (</t>
  </si>
  <si>
    <t>) POST DOCTORAL ASSOCIATES</t>
  </si>
  <si>
    <t> 2. (</t>
  </si>
  <si>
    <t>) OTHER PROFESSIONALS (TECHNICIAN, PROGRAMMER, ETC.)</t>
  </si>
  <si>
    <t> 3. (</t>
  </si>
  <si>
    <t>) GRADUATE STUDENTS</t>
  </si>
  <si>
    <t> 4. (</t>
  </si>
  <si>
    <t>) UNDERGRADUATE STUDENTS</t>
  </si>
  <si>
    <t> 5. (</t>
  </si>
  <si>
    <t>) SECRETARIAL - CLERICAL (IF CHARGED DIRECTLY)</t>
  </si>
  <si>
    <t> 6. (</t>
  </si>
  <si>
    <t>) OTHER</t>
  </si>
  <si>
    <t>TOTAL SALARIES AND WAGES (A+B)</t>
  </si>
  <si>
    <t>C. FRINGE BENEFITS (IF CHARGED AS DIRECT COSTS)</t>
  </si>
  <si>
    <t>TOTAL SALARIES, WAGES AND FRINGE BENEFITS (A+B+C)</t>
  </si>
  <si>
    <t>D. PERMANENT EQUIPMENT (LIST ITEM AND DOLLAR AMOUNT FOR EACH ITEM EXCEEDING $5,000)</t>
  </si>
  <si>
    <t>TOTAL EQUIPMENT</t>
  </si>
  <si>
    <t>E. TRAVEL</t>
  </si>
  <si>
    <t>1. DOMESTIC (INCL. CANADA, MEXICO AND U.S. POSSESSIONS)</t>
  </si>
  <si>
    <t>2. FOREIGN</t>
  </si>
  <si>
    <t>F. PARTICIPANT SUPPORT COSTS</t>
  </si>
  <si>
    <t xml:space="preserve">1. STIPENDS   </t>
  </si>
  <si>
    <t>2. TRAVEL</t>
  </si>
  <si>
    <t>3. SUBSISTENCE</t>
  </si>
  <si>
    <t>4. OTHER</t>
  </si>
  <si>
    <t>) TOTAL NUMBER OF PARTICIPANTS</t>
  </si>
  <si>
    <t>G. OTHER DIRECT COSTS</t>
  </si>
  <si>
    <t>1. MATERIALS AND SUPPLIES</t>
  </si>
  <si>
    <t>2. PUBLICATION COSTS/DOCUMENTATION/DISSEMINATION</t>
  </si>
  <si>
    <t>3. CONSULTANT SERVICES</t>
  </si>
  <si>
    <t>4. COMPUTERS SERVICES</t>
  </si>
  <si>
    <t>5. SUBAWARDS</t>
  </si>
  <si>
    <t>TOTAL OTHER DIRECT COSTS</t>
  </si>
  <si>
    <t>H. TOTAL DIRECT COSTS (A THROUGH G)</t>
  </si>
  <si>
    <t xml:space="preserve"> I. INDIRECT COSTS (SPECIFY RATE AND BASE)</t>
  </si>
  <si>
    <t>Name of indirect cost item</t>
  </si>
  <si>
    <t>Amount</t>
  </si>
  <si>
    <t>Rate</t>
  </si>
  <si>
    <t>TOTAL INDIRECT COSTS</t>
  </si>
  <si>
    <t>J. TOTAL DIRECT AND INDIRECT COSTS (H+I)</t>
  </si>
  <si>
    <t>K. RESIDUAL FUNDS (IF FOR FURTHER SUPPORT OF CURRENT PROJECTS SEE GPG II.D.7.j.)</t>
  </si>
  <si>
    <t>L. AMOUNT OF THIS REQUEST (J) OR (J MINUS K)</t>
  </si>
  <si>
    <t>M. COST SHARING: PROPOSED LEVEL     </t>
  </si>
  <si>
    <t>AGREED LEVEL IF DIFFERENT $</t>
  </si>
  <si>
    <t>PI/PD NAME</t>
  </si>
  <si>
    <t>DATE</t>
  </si>
  <si>
    <t>PIFullName</t>
  </si>
  <si>
    <t>INDIRECT COST RATE VERIFICATION</t>
  </si>
  <si>
    <t>ORG. REP. NAME</t>
  </si>
  <si>
    <t>Date Checked</t>
  </si>
  <si>
    <t>Date Rate of Sheet</t>
  </si>
  <si>
    <t>InstRepFullName</t>
  </si>
  <si>
    <t>   *SIGNATURES REQUIRED ONLY FOR REVISED BUDGET (GPG III.B)   </t>
  </si>
  <si>
    <t>6, OTHER (instrument shipping)</t>
  </si>
  <si>
    <t>6. OTHER (grad student tuition &amp; fees)</t>
  </si>
  <si>
    <t>Montana State University - Bozeman</t>
  </si>
  <si>
    <t>Equipment over $5,000</t>
  </si>
  <si>
    <t>Modified Total Direct Costs excluding XXXXXXXX</t>
  </si>
  <si>
    <t>Personnel/Salaries</t>
  </si>
  <si>
    <t>Faculty</t>
  </si>
  <si>
    <t>YEAR 1</t>
  </si>
  <si>
    <t>YEAR 2</t>
  </si>
  <si>
    <t>YEAR 3</t>
  </si>
  <si>
    <t>YEAR 4</t>
  </si>
  <si>
    <t>YEAR 5</t>
  </si>
  <si>
    <t>Base academic salary (monthly)</t>
  </si>
  <si>
    <t>Academic salary (X% effort)</t>
  </si>
  <si>
    <t>Summer salary (X% effort)</t>
  </si>
  <si>
    <t>Teaching Buy-out (% salary)</t>
  </si>
  <si>
    <t>Total</t>
  </si>
  <si>
    <t>Postdoc</t>
  </si>
  <si>
    <t>Base calendar salary</t>
  </si>
  <si>
    <t>Percent effort</t>
  </si>
  <si>
    <t>Graduate Student</t>
  </si>
  <si>
    <t>Academic salary (9 months)</t>
  </si>
  <si>
    <t>Summer salary (3 months)</t>
  </si>
  <si>
    <t>Research Associate/Student Worker</t>
  </si>
  <si>
    <t>Base calendar salary per hour</t>
  </si>
  <si>
    <t># Hours/Semester</t>
  </si>
  <si>
    <t># Associates</t>
  </si>
  <si>
    <t>Clerical/Project Manager</t>
  </si>
  <si>
    <t>Hourly rate</t>
  </si>
  <si>
    <t># hours/week</t>
  </si>
  <si>
    <t># weeks per year</t>
  </si>
  <si>
    <t>Cost of Living Adjustment =</t>
  </si>
  <si>
    <t>Multiplier =</t>
  </si>
  <si>
    <t>Fringe Benefits</t>
  </si>
  <si>
    <t>%</t>
  </si>
  <si>
    <t>Graduate Student Researcher (academic)</t>
  </si>
  <si>
    <t>Graduate Student Researcher (summer)</t>
  </si>
  <si>
    <t>Research Associates</t>
  </si>
  <si>
    <t>Clerical</t>
  </si>
  <si>
    <t xml:space="preserve">   Total =</t>
  </si>
  <si>
    <t>Contracted Services</t>
  </si>
  <si>
    <t>Item</t>
  </si>
  <si>
    <t>Total =</t>
  </si>
  <si>
    <t>Publications</t>
  </si>
  <si>
    <t>Communciations</t>
  </si>
  <si>
    <t>Travel - Domestic</t>
  </si>
  <si>
    <t>Lodging ($77/night in state, $91/night out of state)</t>
  </si>
  <si>
    <t>Actual cost is allowed in high-cost cities</t>
  </si>
  <si>
    <t>Ground transport ($50/day or see mileage rates)</t>
  </si>
  <si>
    <t>Meals (See Info Sheet - $23/day in-state, $46/day out-of-state)</t>
  </si>
  <si>
    <t>Total Per-Trip =</t>
  </si>
  <si>
    <t># of  people</t>
  </si>
  <si>
    <t>Travel - International</t>
  </si>
  <si>
    <t>Lodging (See Federal rates)</t>
  </si>
  <si>
    <t>Ground transport (See Federal rates)</t>
  </si>
  <si>
    <t>Meals (See Federal rates)</t>
  </si>
  <si>
    <t>Repairs and Maintenance</t>
  </si>
  <si>
    <t>Materials and Supplies</t>
  </si>
  <si>
    <t>Equipment</t>
  </si>
  <si>
    <t>**Equipment is defined as costing over $5,000, otherwise, list in supplies</t>
  </si>
  <si>
    <t>Awards</t>
  </si>
  <si>
    <t>Tuition and Fees for graduate student</t>
  </si>
  <si>
    <t>Tuition remission</t>
  </si>
  <si>
    <t>Fees</t>
  </si>
  <si>
    <t># of students</t>
  </si>
  <si>
    <t>Numbers from:</t>
  </si>
  <si>
    <t>http://catalog.montana.edu/expenses/#Estimated_Expenses</t>
  </si>
  <si>
    <t>Tuition Semester</t>
  </si>
  <si>
    <t>Tuition Year</t>
  </si>
  <si>
    <t>Health Insurance Semester</t>
  </si>
  <si>
    <t>Health Insurance Year</t>
  </si>
  <si>
    <t>Fees Semester</t>
  </si>
  <si>
    <t>Fees Year</t>
  </si>
  <si>
    <t>Total per Year</t>
  </si>
  <si>
    <t>In-State</t>
  </si>
  <si>
    <t>Out-of-State</t>
  </si>
  <si>
    <t>Participant Support</t>
  </si>
  <si>
    <t>Stipend</t>
  </si>
  <si>
    <t>Travel</t>
  </si>
  <si>
    <t>Sustenance</t>
  </si>
  <si>
    <t>Other</t>
  </si>
  <si>
    <t>Subcontract</t>
  </si>
  <si>
    <t>Subcontract &gt;$25,000</t>
  </si>
  <si>
    <t>Year 1</t>
  </si>
  <si>
    <t>Year 2</t>
  </si>
  <si>
    <t>Year 3</t>
  </si>
  <si>
    <t>9 month salary/9</t>
  </si>
  <si>
    <t>2 months/12 months</t>
  </si>
  <si>
    <t>Undergraduates are restricted to 20 hours per week during the school year.</t>
  </si>
  <si>
    <t>20 hours/week for 15 weeks per semester</t>
  </si>
  <si>
    <t>External Evaluator</t>
  </si>
  <si>
    <t>Film Production</t>
  </si>
  <si>
    <t>Printing and office supplies</t>
  </si>
  <si>
    <t>Computers</t>
  </si>
  <si>
    <t>Lab supplies</t>
  </si>
  <si>
    <t>Small equipment under $5,000</t>
  </si>
  <si>
    <t>Jane</t>
  </si>
  <si>
    <t>PI</t>
  </si>
  <si>
    <t>Smith</t>
  </si>
  <si>
    <t>TOTAL =</t>
  </si>
  <si>
    <t>Publication in the last year of the grant</t>
  </si>
  <si>
    <t>Usually included in Materials &amp; Supplies in NSF grants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</si>
</sst>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\(0\)"/>
    <numFmt numFmtId="166" formatCode="&quot;$&quot;#,##0.0_);[Red]\(&quot;$&quot;#,##0.0\)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&quot;$&quot;#,##0.0"/>
    <numFmt numFmtId="172" formatCode="#,##0.0_);[Red]\(#,##0.0\)"/>
    <numFmt numFmtId="173" formatCode="&quot;$&quot;#,##0.00"/>
    <numFmt numFmtId="174" formatCode="_(* #,##0_);_(* \(#,##0\);_(* &quot;-&quot;??_);_(@_)"/>
    <numFmt numFmtId="175" formatCode="[$-409]dddd\,\ mmmm\ d\,\ yyyy"/>
    <numFmt numFmtId="176" formatCode="[$-409]h:mm:ss\ AM/PM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i/>
      <sz val="8"/>
      <name val="Helv"/>
      <family val="0"/>
    </font>
    <font>
      <sz val="8"/>
      <name val="Helv"/>
      <family val="0"/>
    </font>
    <font>
      <sz val="10"/>
      <name val="Helv"/>
      <family val="0"/>
    </font>
    <font>
      <i/>
      <sz val="9"/>
      <name val="Helv"/>
      <family val="0"/>
    </font>
    <font>
      <sz val="9"/>
      <color indexed="9"/>
      <name val="Helv"/>
      <family val="0"/>
    </font>
    <font>
      <sz val="9"/>
      <name val="scdol"/>
      <family val="0"/>
    </font>
    <font>
      <sz val="9"/>
      <name val="Arial"/>
      <family val="2"/>
    </font>
    <font>
      <sz val="8"/>
      <name val="Geneva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u val="single"/>
      <sz val="12"/>
      <name val="Times New Roman"/>
      <family val="0"/>
    </font>
    <font>
      <b/>
      <sz val="10"/>
      <name val="Arial"/>
      <family val="2"/>
    </font>
    <font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b/>
      <sz val="12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6" fillId="0" borderId="11" xfId="0" applyFont="1" applyBorder="1" applyAlignment="1" applyProtection="1">
      <alignment horizontal="centerContinuous"/>
      <protection locked="0"/>
    </xf>
    <xf numFmtId="0" fontId="6" fillId="0" borderId="12" xfId="0" applyFont="1" applyBorder="1" applyAlignment="1" applyProtection="1">
      <alignment horizontal="centerContinuous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4" fillId="0" borderId="15" xfId="0" applyFont="1" applyBorder="1" applyAlignment="1" applyProtection="1">
      <alignment horizontal="centerContinuous"/>
      <protection locked="0"/>
    </xf>
    <xf numFmtId="0" fontId="4" fillId="0" borderId="16" xfId="0" applyFont="1" applyBorder="1" applyAlignment="1" applyProtection="1">
      <alignment horizontal="centerContinuous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Continuous"/>
      <protection locked="0"/>
    </xf>
    <xf numFmtId="0" fontId="4" fillId="0" borderId="20" xfId="0" applyFont="1" applyBorder="1" applyAlignment="1" applyProtection="1">
      <alignment horizontal="centerContinuous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Continuous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centerContinuous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0" fillId="0" borderId="22" xfId="0" applyBorder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4" fillId="0" borderId="23" xfId="0" applyFont="1" applyBorder="1" applyAlignment="1" applyProtection="1">
      <alignment horizontal="centerContinuous"/>
      <protection locked="0"/>
    </xf>
    <xf numFmtId="0" fontId="9" fillId="0" borderId="18" xfId="0" applyFont="1" applyBorder="1" applyAlignment="1" applyProtection="1">
      <alignment horizontal="centerContinuous"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Continuous"/>
      <protection locked="0"/>
    </xf>
    <xf numFmtId="164" fontId="4" fillId="0" borderId="17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1" borderId="18" xfId="0" applyFont="1" applyFill="1" applyBorder="1" applyAlignment="1" applyProtection="1">
      <alignment/>
      <protection locked="0"/>
    </xf>
    <xf numFmtId="0" fontId="4" fillId="1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5" fontId="4" fillId="0" borderId="18" xfId="0" applyNumberFormat="1" applyFont="1" applyBorder="1" applyAlignment="1" applyProtection="1">
      <alignment horizontal="centerContinuous"/>
      <protection locked="0"/>
    </xf>
    <xf numFmtId="5" fontId="4" fillId="0" borderId="20" xfId="0" applyNumberFormat="1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6" fillId="0" borderId="18" xfId="0" applyFont="1" applyBorder="1" applyAlignment="1" applyProtection="1">
      <alignment horizontal="centerContinuous"/>
      <protection locked="0"/>
    </xf>
    <xf numFmtId="0" fontId="4" fillId="0" borderId="24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5" fontId="4" fillId="1" borderId="18" xfId="0" applyNumberFormat="1" applyFont="1" applyFill="1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right"/>
      <protection locked="0"/>
    </xf>
    <xf numFmtId="5" fontId="4" fillId="1" borderId="0" xfId="0" applyNumberFormat="1" applyFont="1" applyFill="1" applyBorder="1" applyAlignment="1" applyProtection="1">
      <alignment/>
      <protection locked="0"/>
    </xf>
    <xf numFmtId="5" fontId="4" fillId="0" borderId="28" xfId="0" applyNumberFormat="1" applyFont="1" applyBorder="1" applyAlignment="1" applyProtection="1">
      <alignment horizontal="centerContinuous"/>
      <protection locked="0"/>
    </xf>
    <xf numFmtId="9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5" fontId="10" fillId="0" borderId="0" xfId="0" applyNumberFormat="1" applyFont="1" applyAlignment="1">
      <alignment horizontal="center"/>
    </xf>
    <xf numFmtId="0" fontId="11" fillId="0" borderId="18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5" fontId="4" fillId="0" borderId="0" xfId="0" applyNumberFormat="1" applyFont="1" applyAlignment="1" applyProtection="1">
      <alignment/>
      <protection locked="0"/>
    </xf>
    <xf numFmtId="5" fontId="4" fillId="0" borderId="25" xfId="0" applyNumberFormat="1" applyFont="1" applyBorder="1" applyAlignment="1" applyProtection="1">
      <alignment horizontal="centerContinuous"/>
      <protection locked="0"/>
    </xf>
    <xf numFmtId="5" fontId="6" fillId="0" borderId="25" xfId="0" applyNumberFormat="1" applyFont="1" applyBorder="1" applyAlignment="1" applyProtection="1">
      <alignment horizontal="centerContinuous"/>
      <protection locked="0"/>
    </xf>
    <xf numFmtId="5" fontId="4" fillId="0" borderId="25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 horizontal="left"/>
      <protection locked="0"/>
    </xf>
    <xf numFmtId="6" fontId="4" fillId="0" borderId="0" xfId="44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6" fontId="4" fillId="0" borderId="0" xfId="44" applyNumberFormat="1" applyFont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2" fontId="4" fillId="33" borderId="20" xfId="0" applyNumberFormat="1" applyFont="1" applyFill="1" applyBorder="1" applyAlignment="1" applyProtection="1">
      <alignment horizontal="center"/>
      <protection locked="0"/>
    </xf>
    <xf numFmtId="5" fontId="4" fillId="33" borderId="20" xfId="0" applyNumberFormat="1" applyFont="1" applyFill="1" applyBorder="1" applyAlignment="1" applyProtection="1">
      <alignment horizontal="centerContinuous"/>
      <protection locked="0"/>
    </xf>
    <xf numFmtId="2" fontId="4" fillId="33" borderId="29" xfId="0" applyNumberFormat="1" applyFont="1" applyFill="1" applyBorder="1" applyAlignment="1" applyProtection="1">
      <alignment horizontal="center"/>
      <protection locked="0"/>
    </xf>
    <xf numFmtId="2" fontId="4" fillId="33" borderId="30" xfId="0" applyNumberFormat="1" applyFont="1" applyFill="1" applyBorder="1" applyAlignment="1" applyProtection="1">
      <alignment horizontal="center"/>
      <protection locked="0"/>
    </xf>
    <xf numFmtId="5" fontId="13" fillId="33" borderId="20" xfId="0" applyNumberFormat="1" applyFont="1" applyFill="1" applyBorder="1" applyAlignment="1" applyProtection="1">
      <alignment horizontal="centerContinuous"/>
      <protection locked="0"/>
    </xf>
    <xf numFmtId="0" fontId="0" fillId="33" borderId="0" xfId="0" applyFill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5" fontId="14" fillId="33" borderId="20" xfId="0" applyNumberFormat="1" applyFont="1" applyFill="1" applyBorder="1" applyAlignment="1" applyProtection="1">
      <alignment horizontal="centerContinuous"/>
      <protection locked="0"/>
    </xf>
    <xf numFmtId="0" fontId="4" fillId="33" borderId="18" xfId="0" applyFont="1" applyFill="1" applyBorder="1" applyAlignment="1" applyProtection="1">
      <alignment horizontal="right"/>
      <protection locked="0"/>
    </xf>
    <xf numFmtId="5" fontId="10" fillId="33" borderId="0" xfId="0" applyNumberFormat="1" applyFont="1" applyFill="1" applyAlignment="1">
      <alignment horizontal="center"/>
    </xf>
    <xf numFmtId="5" fontId="4" fillId="33" borderId="25" xfId="0" applyNumberFormat="1" applyFont="1" applyFill="1" applyBorder="1" applyAlignment="1" applyProtection="1">
      <alignment horizontal="center"/>
      <protection locked="0"/>
    </xf>
    <xf numFmtId="5" fontId="4" fillId="33" borderId="20" xfId="0" applyNumberFormat="1" applyFont="1" applyFill="1" applyBorder="1" applyAlignment="1" applyProtection="1">
      <alignment horizontal="center"/>
      <protection locked="0"/>
    </xf>
    <xf numFmtId="5" fontId="4" fillId="34" borderId="20" xfId="0" applyNumberFormat="1" applyFont="1" applyFill="1" applyBorder="1" applyAlignment="1" applyProtection="1">
      <alignment horizontal="centerContinuous"/>
      <protection locked="0"/>
    </xf>
    <xf numFmtId="5" fontId="4" fillId="34" borderId="30" xfId="0" applyNumberFormat="1" applyFont="1" applyFill="1" applyBorder="1" applyAlignment="1" applyProtection="1">
      <alignment horizontal="centerContinuous"/>
      <protection locked="0"/>
    </xf>
    <xf numFmtId="5" fontId="4" fillId="34" borderId="18" xfId="0" applyNumberFormat="1" applyFont="1" applyFill="1" applyBorder="1" applyAlignment="1" applyProtection="1">
      <alignment horizontal="centerContinuous"/>
      <protection locked="0"/>
    </xf>
    <xf numFmtId="5" fontId="4" fillId="34" borderId="28" xfId="0" applyNumberFormat="1" applyFont="1" applyFill="1" applyBorder="1" applyAlignment="1" applyProtection="1">
      <alignment horizontal="centerContinuous"/>
      <protection locked="0"/>
    </xf>
    <xf numFmtId="9" fontId="11" fillId="0" borderId="18" xfId="0" applyNumberFormat="1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/>
      <protection hidden="1" locked="0"/>
    </xf>
    <xf numFmtId="0" fontId="4" fillId="34" borderId="31" xfId="0" applyFont="1" applyFill="1" applyBorder="1" applyAlignment="1" applyProtection="1">
      <alignment horizontal="centerContinuous"/>
      <protection locked="0"/>
    </xf>
    <xf numFmtId="0" fontId="4" fillId="0" borderId="25" xfId="0" applyFont="1" applyFill="1" applyBorder="1" applyAlignment="1" applyProtection="1">
      <alignment/>
      <protection locked="0"/>
    </xf>
    <xf numFmtId="14" fontId="4" fillId="0" borderId="27" xfId="0" applyNumberFormat="1" applyFont="1" applyFill="1" applyBorder="1" applyAlignment="1" applyProtection="1">
      <alignment/>
      <protection locked="0"/>
    </xf>
    <xf numFmtId="6" fontId="4" fillId="33" borderId="18" xfId="44" applyNumberFormat="1" applyFont="1" applyFill="1" applyBorder="1" applyAlignment="1" applyProtection="1">
      <alignment/>
      <protection locked="0"/>
    </xf>
    <xf numFmtId="170" fontId="4" fillId="33" borderId="0" xfId="0" applyNumberFormat="1" applyFont="1" applyFill="1" applyAlignment="1" applyProtection="1">
      <alignment/>
      <protection locked="0"/>
    </xf>
    <xf numFmtId="10" fontId="4" fillId="33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14" fontId="4" fillId="0" borderId="19" xfId="0" applyNumberFormat="1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 horizontal="left"/>
      <protection locked="0"/>
    </xf>
    <xf numFmtId="5" fontId="4" fillId="34" borderId="20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Continuous"/>
      <protection locked="0"/>
    </xf>
    <xf numFmtId="0" fontId="0" fillId="0" borderId="23" xfId="0" applyBorder="1" applyAlignment="1">
      <alignment/>
    </xf>
    <xf numFmtId="5" fontId="4" fillId="33" borderId="19" xfId="0" applyNumberFormat="1" applyFont="1" applyFill="1" applyBorder="1" applyAlignment="1" applyProtection="1">
      <alignment horizontal="centerContinuous"/>
      <protection locked="0"/>
    </xf>
    <xf numFmtId="5" fontId="4" fillId="0" borderId="19" xfId="0" applyNumberFormat="1" applyFont="1" applyBorder="1" applyAlignment="1" applyProtection="1">
      <alignment horizontal="centerContinuous"/>
      <protection locked="0"/>
    </xf>
    <xf numFmtId="5" fontId="4" fillId="34" borderId="19" xfId="0" applyNumberFormat="1" applyFont="1" applyFill="1" applyBorder="1" applyAlignment="1" applyProtection="1">
      <alignment horizontal="centerContinuous"/>
      <protection locked="0"/>
    </xf>
    <xf numFmtId="5" fontId="4" fillId="1" borderId="19" xfId="0" applyNumberFormat="1" applyFont="1" applyFill="1" applyBorder="1" applyAlignment="1" applyProtection="1">
      <alignment/>
      <protection locked="0"/>
    </xf>
    <xf numFmtId="5" fontId="13" fillId="33" borderId="19" xfId="0" applyNumberFormat="1" applyFont="1" applyFill="1" applyBorder="1" applyAlignment="1" applyProtection="1">
      <alignment horizontal="centerContinuous"/>
      <protection locked="0"/>
    </xf>
    <xf numFmtId="0" fontId="4" fillId="1" borderId="23" xfId="0" applyFont="1" applyFill="1" applyBorder="1" applyAlignment="1" applyProtection="1">
      <alignment/>
      <protection locked="0"/>
    </xf>
    <xf numFmtId="5" fontId="4" fillId="34" borderId="32" xfId="0" applyNumberFormat="1" applyFont="1" applyFill="1" applyBorder="1" applyAlignment="1" applyProtection="1">
      <alignment horizontal="centerContinuous"/>
      <protection locked="0"/>
    </xf>
    <xf numFmtId="5" fontId="4" fillId="34" borderId="19" xfId="0" applyNumberFormat="1" applyFont="1" applyFill="1" applyBorder="1" applyAlignment="1" applyProtection="1">
      <alignment horizontal="center"/>
      <protection locked="0"/>
    </xf>
    <xf numFmtId="0" fontId="4" fillId="1" borderId="19" xfId="0" applyFont="1" applyFill="1" applyBorder="1" applyAlignment="1" applyProtection="1">
      <alignment/>
      <protection locked="0"/>
    </xf>
    <xf numFmtId="5" fontId="4" fillId="33" borderId="19" xfId="0" applyNumberFormat="1" applyFont="1" applyFill="1" applyBorder="1" applyAlignment="1" applyProtection="1">
      <alignment horizontal="center"/>
      <protection locked="0"/>
    </xf>
    <xf numFmtId="5" fontId="4" fillId="1" borderId="23" xfId="0" applyNumberFormat="1" applyFont="1" applyFill="1" applyBorder="1" applyAlignment="1" applyProtection="1">
      <alignment/>
      <protection locked="0"/>
    </xf>
    <xf numFmtId="5" fontId="4" fillId="0" borderId="27" xfId="0" applyNumberFormat="1" applyFont="1" applyBorder="1" applyAlignment="1" applyProtection="1">
      <alignment horizontal="center"/>
      <protection locked="0"/>
    </xf>
    <xf numFmtId="5" fontId="4" fillId="33" borderId="27" xfId="0" applyNumberFormat="1" applyFont="1" applyFill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Continuous"/>
      <protection locked="0"/>
    </xf>
    <xf numFmtId="0" fontId="16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9" fontId="18" fillId="0" borderId="0" xfId="57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174" fontId="18" fillId="0" borderId="0" xfId="42" applyNumberFormat="1" applyFont="1" applyAlignment="1">
      <alignment horizontal="right" vertical="center" wrapText="1"/>
    </xf>
    <xf numFmtId="6" fontId="17" fillId="0" borderId="0" xfId="0" applyNumberFormat="1" applyFont="1" applyAlignment="1">
      <alignment/>
    </xf>
    <xf numFmtId="6" fontId="17" fillId="0" borderId="0" xfId="0" applyNumberFormat="1" applyFont="1" applyAlignment="1">
      <alignment horizontal="right" vertical="center" wrapText="1"/>
    </xf>
    <xf numFmtId="6" fontId="18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10" fontId="18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58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9" fontId="18" fillId="0" borderId="0" xfId="57" applyFont="1" applyAlignment="1">
      <alignment horizontal="center" vertical="center" wrapText="1"/>
    </xf>
    <xf numFmtId="1" fontId="18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8" fillId="0" borderId="34" xfId="0" applyNumberFormat="1" applyFont="1" applyBorder="1" applyAlignment="1">
      <alignment horizontal="center" vertical="center" wrapText="1"/>
    </xf>
    <xf numFmtId="6" fontId="17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6" fontId="17" fillId="0" borderId="3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8" fillId="0" borderId="18" xfId="0" applyNumberFormat="1" applyFont="1" applyBorder="1" applyAlignment="1">
      <alignment horizontal="center" vertical="center" wrapText="1"/>
    </xf>
    <xf numFmtId="3" fontId="18" fillId="0" borderId="34" xfId="0" applyNumberFormat="1" applyFont="1" applyBorder="1" applyAlignment="1">
      <alignment horizontal="center" vertical="center" wrapText="1"/>
    </xf>
    <xf numFmtId="6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6" fontId="17" fillId="0" borderId="0" xfId="0" applyNumberFormat="1" applyFont="1" applyAlignment="1">
      <alignment horizontal="center"/>
    </xf>
    <xf numFmtId="6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1" fontId="18" fillId="0" borderId="0" xfId="44" applyNumberFormat="1" applyFont="1" applyAlignment="1">
      <alignment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170" fontId="17" fillId="0" borderId="0" xfId="0" applyNumberFormat="1" applyFont="1" applyAlignment="1">
      <alignment horizontal="right" wrapText="1"/>
    </xf>
    <xf numFmtId="170" fontId="17" fillId="0" borderId="0" xfId="0" applyNumberFormat="1" applyFont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wrapText="1"/>
    </xf>
    <xf numFmtId="169" fontId="18" fillId="0" borderId="0" xfId="44" applyNumberFormat="1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9" fontId="18" fillId="0" borderId="0" xfId="0" applyNumberFormat="1" applyFont="1" applyAlignment="1">
      <alignment horizontal="right" vertical="center" wrapText="1"/>
    </xf>
    <xf numFmtId="2" fontId="18" fillId="0" borderId="0" xfId="57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5" fontId="4" fillId="0" borderId="0" xfId="0" applyNumberFormat="1" applyFont="1" applyAlignment="1" applyProtection="1">
      <alignment horizontal="center"/>
      <protection locked="0"/>
    </xf>
    <xf numFmtId="6" fontId="4" fillId="34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3"/>
  <sheetViews>
    <sheetView tabSelected="1" zoomScalePageLayoutView="0" workbookViewId="0" topLeftCell="A1">
      <selection activeCell="I32" sqref="I32"/>
    </sheetView>
  </sheetViews>
  <sheetFormatPr defaultColWidth="10.75390625" defaultRowHeight="12.75"/>
  <cols>
    <col min="1" max="1" width="2.75390625" style="1" customWidth="1"/>
    <col min="2" max="2" width="3.125" style="1" customWidth="1"/>
    <col min="3" max="3" width="16.125" style="1" customWidth="1"/>
    <col min="4" max="4" width="2.75390625" style="1" customWidth="1"/>
    <col min="5" max="5" width="15.375" style="1" customWidth="1"/>
    <col min="6" max="6" width="10.00390625" style="1" customWidth="1"/>
    <col min="7" max="7" width="10.25390625" style="1" customWidth="1"/>
    <col min="8" max="8" width="7.25390625" style="1" customWidth="1"/>
    <col min="9" max="10" width="6.00390625" style="1" customWidth="1"/>
    <col min="11" max="11" width="3.875" style="1" customWidth="1"/>
    <col min="12" max="12" width="9.125" style="1" customWidth="1"/>
    <col min="13" max="14" width="9.75390625" style="1" customWidth="1"/>
    <col min="15" max="16" width="10.75390625" style="78" customWidth="1"/>
    <col min="17" max="16384" width="10.75390625" style="1" customWidth="1"/>
  </cols>
  <sheetData>
    <row r="1" ht="11.25" thickBot="1"/>
    <row r="2" spans="9:14" ht="11.25" thickBot="1">
      <c r="I2" s="2" t="s">
        <v>1</v>
      </c>
      <c r="J2" s="3"/>
      <c r="K2" s="3"/>
      <c r="L2" s="3"/>
      <c r="M2" s="4"/>
      <c r="N2" s="133"/>
    </row>
    <row r="3" spans="1:14" ht="12.75">
      <c r="A3" s="5" t="s">
        <v>2</v>
      </c>
      <c r="B3" s="6"/>
      <c r="C3" s="6"/>
      <c r="D3" s="6"/>
      <c r="E3" s="6"/>
      <c r="F3" s="6"/>
      <c r="G3" s="6"/>
      <c r="H3" s="6"/>
      <c r="I3" s="7" t="s">
        <v>3</v>
      </c>
      <c r="J3" s="8"/>
      <c r="K3" s="9"/>
      <c r="L3" s="115" t="s">
        <v>4</v>
      </c>
      <c r="M3" s="10"/>
      <c r="N3" s="38"/>
    </row>
    <row r="4" spans="1:16" s="17" customFormat="1" ht="12.75">
      <c r="A4" s="11"/>
      <c r="B4" s="12" t="s">
        <v>78</v>
      </c>
      <c r="C4" s="12"/>
      <c r="D4" s="12"/>
      <c r="E4" s="12"/>
      <c r="F4" s="12"/>
      <c r="G4" s="12"/>
      <c r="H4" s="13"/>
      <c r="I4" s="14"/>
      <c r="J4" s="14"/>
      <c r="K4" s="15"/>
      <c r="L4" s="14" t="s">
        <v>5</v>
      </c>
      <c r="M4" s="16" t="s">
        <v>6</v>
      </c>
      <c r="N4" s="117"/>
      <c r="O4" s="79"/>
      <c r="P4" s="79"/>
    </row>
    <row r="5" spans="1:14" ht="12.75" customHeight="1">
      <c r="A5" s="18" t="s">
        <v>7</v>
      </c>
      <c r="I5" s="19" t="s">
        <v>8</v>
      </c>
      <c r="J5" s="20"/>
      <c r="K5" s="21"/>
      <c r="L5" s="20"/>
      <c r="M5" s="23"/>
      <c r="N5" s="23"/>
    </row>
    <row r="6" spans="1:14" ht="13.5" thickBot="1">
      <c r="A6" s="24"/>
      <c r="B6" s="25"/>
      <c r="C6" s="26"/>
      <c r="D6" s="26"/>
      <c r="E6" s="26"/>
      <c r="F6" s="26"/>
      <c r="G6" s="26"/>
      <c r="H6" s="26"/>
      <c r="I6" s="27"/>
      <c r="J6" s="28"/>
      <c r="K6" s="29"/>
      <c r="L6" s="30"/>
      <c r="M6" s="31"/>
      <c r="N6" s="23"/>
    </row>
    <row r="7" spans="1:14" ht="12.75">
      <c r="A7" s="18"/>
      <c r="B7" s="84"/>
      <c r="C7" s="32"/>
      <c r="D7" s="32"/>
      <c r="E7" s="32"/>
      <c r="F7" s="32"/>
      <c r="G7" s="32"/>
      <c r="H7" s="32"/>
      <c r="I7" s="85"/>
      <c r="J7" s="32"/>
      <c r="K7" s="112" t="s">
        <v>0</v>
      </c>
      <c r="L7" s="106">
        <v>1</v>
      </c>
      <c r="M7" s="106">
        <v>2</v>
      </c>
      <c r="N7" s="118">
        <v>3</v>
      </c>
    </row>
    <row r="8" spans="1:14" ht="12.75">
      <c r="A8" s="18" t="s">
        <v>9</v>
      </c>
      <c r="B8" s="32"/>
      <c r="C8" s="32"/>
      <c r="D8" s="32"/>
      <c r="E8" s="33"/>
      <c r="F8" s="32"/>
      <c r="G8" s="34"/>
      <c r="H8" s="35" t="s">
        <v>10</v>
      </c>
      <c r="I8" s="20"/>
      <c r="J8" s="36"/>
      <c r="K8" s="37"/>
      <c r="L8"/>
      <c r="M8"/>
      <c r="N8" s="119"/>
    </row>
    <row r="9" spans="1:14" ht="12.75">
      <c r="A9" s="18"/>
      <c r="B9" s="33" t="s">
        <v>11</v>
      </c>
      <c r="C9" s="32"/>
      <c r="D9" s="32"/>
      <c r="E9" s="32"/>
      <c r="F9" s="32"/>
      <c r="G9" s="34"/>
      <c r="H9" s="39" t="s">
        <v>12</v>
      </c>
      <c r="I9" s="14"/>
      <c r="J9" s="15"/>
      <c r="K9" s="37"/>
      <c r="L9"/>
      <c r="M9"/>
      <c r="N9" s="119"/>
    </row>
    <row r="10" spans="1:14" ht="12.75" customHeight="1">
      <c r="A10" s="105">
        <v>0</v>
      </c>
      <c r="B10" s="40"/>
      <c r="C10" s="41" t="s">
        <v>13</v>
      </c>
      <c r="D10" s="26" t="s">
        <v>14</v>
      </c>
      <c r="E10" s="26" t="s">
        <v>15</v>
      </c>
      <c r="F10" s="26" t="s">
        <v>16</v>
      </c>
      <c r="G10" s="42"/>
      <c r="H10" s="43" t="s">
        <v>17</v>
      </c>
      <c r="I10" s="43" t="s">
        <v>18</v>
      </c>
      <c r="J10" s="43" t="s">
        <v>19</v>
      </c>
      <c r="K10" s="39"/>
      <c r="L10"/>
      <c r="M10"/>
      <c r="N10" s="119"/>
    </row>
    <row r="11" spans="1:16" ht="12.75" customHeight="1">
      <c r="A11" s="45">
        <f>A10+1</f>
        <v>1</v>
      </c>
      <c r="B11" s="25"/>
      <c r="C11" s="86" t="s">
        <v>174</v>
      </c>
      <c r="D11" s="86"/>
      <c r="E11" s="86" t="s">
        <v>172</v>
      </c>
      <c r="F11" s="86" t="s">
        <v>173</v>
      </c>
      <c r="G11" s="73"/>
      <c r="H11" s="87">
        <v>0</v>
      </c>
      <c r="I11" s="87">
        <v>0</v>
      </c>
      <c r="J11" s="87">
        <v>2</v>
      </c>
      <c r="K11" s="52"/>
      <c r="L11" s="88">
        <f>Worksheet!B8</f>
        <v>15555.555555555555</v>
      </c>
      <c r="M11" s="88">
        <f>Worksheet!C8</f>
        <v>15866.666666666666</v>
      </c>
      <c r="N11" s="88">
        <f>Worksheet!D8</f>
        <v>16184</v>
      </c>
      <c r="P11" s="80"/>
    </row>
    <row r="12" spans="1:16" ht="12.75" customHeight="1">
      <c r="A12" s="45">
        <v>2</v>
      </c>
      <c r="B12" s="25"/>
      <c r="C12" s="86"/>
      <c r="D12" s="86"/>
      <c r="E12" s="86"/>
      <c r="F12" s="86"/>
      <c r="G12" s="73"/>
      <c r="H12" s="87">
        <v>0</v>
      </c>
      <c r="I12" s="87">
        <v>0</v>
      </c>
      <c r="J12" s="87">
        <v>0</v>
      </c>
      <c r="K12" s="52"/>
      <c r="L12" s="88">
        <v>0</v>
      </c>
      <c r="M12" s="88">
        <v>0</v>
      </c>
      <c r="N12" s="120">
        <v>0</v>
      </c>
      <c r="P12" s="80"/>
    </row>
    <row r="13" spans="1:16" ht="12.75" customHeight="1">
      <c r="A13" s="45"/>
      <c r="B13" s="46"/>
      <c r="C13" s="46"/>
      <c r="D13" s="46"/>
      <c r="E13" s="46"/>
      <c r="F13" s="46"/>
      <c r="G13" s="47"/>
      <c r="H13" s="81"/>
      <c r="I13" s="81"/>
      <c r="J13" s="81"/>
      <c r="K13" s="52"/>
      <c r="L13" s="53"/>
      <c r="M13" s="53"/>
      <c r="N13" s="121"/>
      <c r="O13" s="1"/>
      <c r="P13" s="1"/>
    </row>
    <row r="14" spans="1:16" ht="12.75" customHeight="1">
      <c r="A14" s="51" t="s">
        <v>20</v>
      </c>
      <c r="B14" s="104">
        <f>COUNT(H11:H13)</f>
        <v>2</v>
      </c>
      <c r="C14" s="26" t="s">
        <v>21</v>
      </c>
      <c r="D14" s="26"/>
      <c r="E14" s="26"/>
      <c r="F14" s="26"/>
      <c r="G14" s="42"/>
      <c r="H14" s="81"/>
      <c r="I14" s="81"/>
      <c r="J14" s="81"/>
      <c r="K14"/>
      <c r="L14" s="99">
        <f>SUM(L11:L13)</f>
        <v>15555.555555555555</v>
      </c>
      <c r="M14" s="99">
        <f>SUM(M11:M13)</f>
        <v>15866.666666666666</v>
      </c>
      <c r="N14" s="122">
        <f>SUM(N11:N13)</f>
        <v>16184</v>
      </c>
      <c r="O14" s="1"/>
      <c r="P14" s="1"/>
    </row>
    <row r="15" spans="1:16" ht="12.75" customHeight="1">
      <c r="A15" s="24" t="s">
        <v>22</v>
      </c>
      <c r="B15" s="26"/>
      <c r="C15" s="26"/>
      <c r="D15" s="26"/>
      <c r="E15" s="26"/>
      <c r="F15" s="26"/>
      <c r="G15" s="42"/>
      <c r="H15" s="48"/>
      <c r="I15" s="48"/>
      <c r="J15" s="48"/>
      <c r="K15" s="59"/>
      <c r="L15" s="59"/>
      <c r="M15" s="59"/>
      <c r="N15" s="123"/>
      <c r="O15" s="1"/>
      <c r="P15" s="1"/>
    </row>
    <row r="16" spans="1:16" ht="12.75" customHeight="1">
      <c r="A16" s="45" t="s">
        <v>23</v>
      </c>
      <c r="B16" s="95">
        <v>0</v>
      </c>
      <c r="C16" s="26" t="s">
        <v>24</v>
      </c>
      <c r="D16" s="26"/>
      <c r="E16" s="26"/>
      <c r="F16" s="26"/>
      <c r="G16" s="42"/>
      <c r="H16" s="87">
        <v>6</v>
      </c>
      <c r="I16" s="87">
        <v>0</v>
      </c>
      <c r="J16" s="87">
        <v>0</v>
      </c>
      <c r="K16" s="52"/>
      <c r="L16" s="88">
        <f>Worksheet!B30</f>
        <v>22500</v>
      </c>
      <c r="M16" s="88">
        <f>Worksheet!C30</f>
        <v>45900</v>
      </c>
      <c r="N16" s="88">
        <f>Worksheet!D30</f>
        <v>46818</v>
      </c>
      <c r="O16" s="1"/>
      <c r="P16" s="1"/>
    </row>
    <row r="17" spans="1:16" ht="12.75" customHeight="1">
      <c r="A17" s="45" t="s">
        <v>25</v>
      </c>
      <c r="B17" s="95">
        <v>0</v>
      </c>
      <c r="C17" s="26" t="s">
        <v>26</v>
      </c>
      <c r="D17" s="26"/>
      <c r="E17" s="26"/>
      <c r="F17" s="26"/>
      <c r="G17" s="26"/>
      <c r="H17" s="89"/>
      <c r="I17" s="90">
        <v>0</v>
      </c>
      <c r="J17" s="90">
        <v>0</v>
      </c>
      <c r="K17" s="52"/>
      <c r="L17" s="88">
        <v>0</v>
      </c>
      <c r="M17" s="88">
        <v>0</v>
      </c>
      <c r="N17" s="120">
        <v>0</v>
      </c>
      <c r="O17" s="1"/>
      <c r="P17" s="1"/>
    </row>
    <row r="18" spans="1:16" ht="12.75" customHeight="1">
      <c r="A18" s="45" t="s">
        <v>27</v>
      </c>
      <c r="B18" s="95">
        <v>1</v>
      </c>
      <c r="C18" s="46" t="s">
        <v>28</v>
      </c>
      <c r="D18" s="26"/>
      <c r="E18" s="26"/>
      <c r="F18" s="67"/>
      <c r="G18" s="26"/>
      <c r="H18" s="74"/>
      <c r="I18" s="74"/>
      <c r="J18" s="75"/>
      <c r="K18" s="52"/>
      <c r="L18" s="88">
        <f>Worksheet!B37</f>
        <v>18000</v>
      </c>
      <c r="M18" s="88">
        <f>Worksheet!C37</f>
        <v>18360</v>
      </c>
      <c r="N18" s="88">
        <f>Worksheet!D37</f>
        <v>18727.2</v>
      </c>
      <c r="O18" s="1"/>
      <c r="P18" s="1"/>
    </row>
    <row r="19" spans="1:16" ht="12.75" customHeight="1">
      <c r="A19" s="45" t="s">
        <v>29</v>
      </c>
      <c r="B19" s="95">
        <v>2</v>
      </c>
      <c r="C19" s="46" t="s">
        <v>30</v>
      </c>
      <c r="D19" s="26"/>
      <c r="E19" s="26"/>
      <c r="F19" s="67"/>
      <c r="G19" s="26"/>
      <c r="H19" s="74"/>
      <c r="I19" s="74"/>
      <c r="J19" s="75"/>
      <c r="K19" s="52"/>
      <c r="L19" s="88">
        <f>Worksheet!B51</f>
        <v>10800</v>
      </c>
      <c r="M19" s="88">
        <f>Worksheet!C51</f>
        <v>5508</v>
      </c>
      <c r="N19" s="88">
        <f>Worksheet!D51</f>
        <v>5618.16</v>
      </c>
      <c r="O19" s="1"/>
      <c r="P19" s="1"/>
    </row>
    <row r="20" spans="1:16" ht="12.75" customHeight="1">
      <c r="A20" s="45" t="s">
        <v>31</v>
      </c>
      <c r="B20" s="95">
        <v>0</v>
      </c>
      <c r="C20" s="46" t="s">
        <v>32</v>
      </c>
      <c r="D20" s="26"/>
      <c r="E20" s="26"/>
      <c r="F20" s="26"/>
      <c r="G20" s="26"/>
      <c r="H20" s="26"/>
      <c r="I20" s="26"/>
      <c r="J20" s="42"/>
      <c r="K20" s="52"/>
      <c r="L20" s="91">
        <f>Worksheet!B58</f>
        <v>37440</v>
      </c>
      <c r="M20" s="91">
        <f>Worksheet!C58</f>
        <v>19094.399999999998</v>
      </c>
      <c r="N20" s="124">
        <v>0</v>
      </c>
      <c r="P20" s="1"/>
    </row>
    <row r="21" spans="1:16" ht="12.75" customHeight="1">
      <c r="A21" s="45" t="s">
        <v>33</v>
      </c>
      <c r="B21" s="95">
        <v>0</v>
      </c>
      <c r="C21" s="46" t="s">
        <v>34</v>
      </c>
      <c r="D21" s="26"/>
      <c r="E21" s="26"/>
      <c r="F21" s="26"/>
      <c r="G21" s="26"/>
      <c r="H21" s="26"/>
      <c r="I21" s="26"/>
      <c r="J21" s="42"/>
      <c r="K21" s="52"/>
      <c r="L21" s="88">
        <v>0</v>
      </c>
      <c r="M21" s="88">
        <v>0</v>
      </c>
      <c r="N21" s="120">
        <v>0</v>
      </c>
      <c r="O21" s="1"/>
      <c r="P21" s="1"/>
    </row>
    <row r="22" spans="1:16" ht="12.75" customHeight="1">
      <c r="A22" s="45"/>
      <c r="B22" s="46" t="s">
        <v>35</v>
      </c>
      <c r="C22" s="46"/>
      <c r="D22" s="26"/>
      <c r="E22" s="26"/>
      <c r="F22" s="26"/>
      <c r="G22" s="26"/>
      <c r="H22" s="26"/>
      <c r="I22" s="26"/>
      <c r="J22" s="42"/>
      <c r="K22" s="52"/>
      <c r="L22" s="99">
        <f>SUM(L16:L21)+L14</f>
        <v>104295.55555555556</v>
      </c>
      <c r="M22" s="99">
        <f>SUM(M16:M21)+M14</f>
        <v>104729.06666666667</v>
      </c>
      <c r="N22" s="122">
        <f>SUM(N16:N21)+N14</f>
        <v>87347.36</v>
      </c>
      <c r="O22" s="1"/>
      <c r="P22" s="1"/>
    </row>
    <row r="23" spans="1:16" ht="12.75" customHeight="1">
      <c r="A23" s="24" t="s">
        <v>36</v>
      </c>
      <c r="B23" s="26"/>
      <c r="C23" s="26"/>
      <c r="D23" s="26"/>
      <c r="E23" s="26"/>
      <c r="F23" s="26"/>
      <c r="G23" s="60"/>
      <c r="H23" s="103"/>
      <c r="I23" s="26"/>
      <c r="J23" s="42"/>
      <c r="K23" s="52"/>
      <c r="L23" s="88">
        <f>Worksheet!C71</f>
        <v>33189.35555555555</v>
      </c>
      <c r="M23" s="88">
        <f>Worksheet!D71</f>
        <v>32874.55466666666</v>
      </c>
      <c r="N23" s="88">
        <f>Worksheet!E71</f>
        <v>24378.1904</v>
      </c>
      <c r="O23" s="1"/>
      <c r="P23" s="1"/>
    </row>
    <row r="24" spans="1:16" ht="12.75" customHeight="1">
      <c r="A24" s="24"/>
      <c r="B24" s="46" t="s">
        <v>37</v>
      </c>
      <c r="C24" s="26"/>
      <c r="D24" s="26"/>
      <c r="E24" s="26"/>
      <c r="F24" s="26"/>
      <c r="G24" s="26"/>
      <c r="H24" s="26"/>
      <c r="I24" s="26"/>
      <c r="J24" s="42"/>
      <c r="K24" s="52"/>
      <c r="L24" s="99">
        <f>SUM(L22:L23)</f>
        <v>137484.9111111111</v>
      </c>
      <c r="M24" s="99">
        <f>SUM(M22:M23)</f>
        <v>137603.6213333333</v>
      </c>
      <c r="N24" s="122">
        <f>SUM(N22:N23)</f>
        <v>111725.55040000001</v>
      </c>
      <c r="O24" s="1"/>
      <c r="P24" s="1"/>
    </row>
    <row r="25" spans="1:16" ht="12.75" customHeight="1">
      <c r="A25" s="18" t="s">
        <v>38</v>
      </c>
      <c r="J25" s="34"/>
      <c r="K25" s="49"/>
      <c r="L25" s="49"/>
      <c r="M25" s="49"/>
      <c r="N25" s="125"/>
      <c r="O25" s="1"/>
      <c r="P25" s="1"/>
    </row>
    <row r="26" spans="1:16" ht="12.75" customHeight="1">
      <c r="A26" s="18"/>
      <c r="B26" s="76"/>
      <c r="C26" s="92" t="s">
        <v>79</v>
      </c>
      <c r="F26" s="110">
        <v>0</v>
      </c>
      <c r="H26" s="77"/>
      <c r="I26" s="54"/>
      <c r="J26" s="34"/>
      <c r="K26" s="49"/>
      <c r="L26" s="49"/>
      <c r="M26" s="49"/>
      <c r="N26" s="125"/>
      <c r="O26" s="1"/>
      <c r="P26" s="1"/>
    </row>
    <row r="27" spans="1:16" ht="12.75" customHeight="1">
      <c r="A27" s="18"/>
      <c r="B27" s="69"/>
      <c r="J27" s="34"/>
      <c r="K27" s="49"/>
      <c r="L27" s="49"/>
      <c r="M27" s="49"/>
      <c r="N27" s="125"/>
      <c r="O27" s="1"/>
      <c r="P27" s="1"/>
    </row>
    <row r="28" spans="1:16" ht="12.75" customHeight="1">
      <c r="A28" s="18"/>
      <c r="J28" s="34"/>
      <c r="K28" s="49"/>
      <c r="L28" s="49"/>
      <c r="M28" s="49"/>
      <c r="N28" s="125"/>
      <c r="O28" s="1"/>
      <c r="P28" s="1"/>
    </row>
    <row r="29" spans="1:16" ht="12.75" customHeight="1">
      <c r="A29" s="24"/>
      <c r="B29" s="46" t="s">
        <v>39</v>
      </c>
      <c r="C29" s="26"/>
      <c r="D29" s="26"/>
      <c r="E29" s="26"/>
      <c r="F29" s="26"/>
      <c r="G29" s="26"/>
      <c r="H29" s="26"/>
      <c r="I29" s="26"/>
      <c r="J29" s="42"/>
      <c r="K29" s="62"/>
      <c r="L29" s="100">
        <f>SUM(F26:F29)</f>
        <v>0</v>
      </c>
      <c r="M29" s="100">
        <f>SUM(G26:G29)</f>
        <v>0</v>
      </c>
      <c r="N29" s="126">
        <f>SUM(H26:H29)</f>
        <v>0</v>
      </c>
      <c r="O29" s="1"/>
      <c r="P29" s="1"/>
    </row>
    <row r="30" spans="1:16" ht="12.75" customHeight="1">
      <c r="A30" s="24" t="s">
        <v>40</v>
      </c>
      <c r="B30" s="26"/>
      <c r="C30" s="26"/>
      <c r="D30" s="26" t="s">
        <v>41</v>
      </c>
      <c r="E30" s="26"/>
      <c r="F30" s="26"/>
      <c r="G30" s="26"/>
      <c r="H30" s="26"/>
      <c r="I30" s="26"/>
      <c r="J30" s="42"/>
      <c r="K30" s="52"/>
      <c r="L30" s="94">
        <f>Worksheet!B107</f>
        <v>0</v>
      </c>
      <c r="M30" s="94">
        <f>Worksheet!C107</f>
        <v>794</v>
      </c>
      <c r="N30" s="94">
        <f>Worksheet!D107</f>
        <v>1588</v>
      </c>
      <c r="O30" s="1"/>
      <c r="P30" s="1"/>
    </row>
    <row r="31" spans="1:16" ht="12.75" customHeight="1">
      <c r="A31" s="24"/>
      <c r="B31" s="26"/>
      <c r="C31" s="26"/>
      <c r="D31" s="26" t="s">
        <v>42</v>
      </c>
      <c r="E31" s="26"/>
      <c r="F31" s="26"/>
      <c r="G31" s="26"/>
      <c r="H31" s="26"/>
      <c r="I31" s="26"/>
      <c r="J31" s="42"/>
      <c r="K31" s="52"/>
      <c r="L31" s="88">
        <f>Worksheet!B116</f>
        <v>0</v>
      </c>
      <c r="M31" s="88">
        <f>Worksheet!C116</f>
        <v>0</v>
      </c>
      <c r="N31" s="88">
        <f>Worksheet!D116</f>
        <v>0</v>
      </c>
      <c r="O31" s="1"/>
      <c r="P31" s="1"/>
    </row>
    <row r="32" spans="1:16" ht="12.75" customHeight="1">
      <c r="A32" s="18" t="s">
        <v>43</v>
      </c>
      <c r="B32" s="32"/>
      <c r="C32" s="32"/>
      <c r="D32" s="32"/>
      <c r="E32" s="32"/>
      <c r="F32" s="84" t="s">
        <v>159</v>
      </c>
      <c r="G32" s="84" t="s">
        <v>160</v>
      </c>
      <c r="H32" s="84" t="s">
        <v>161</v>
      </c>
      <c r="I32" s="32"/>
      <c r="J32" s="34"/>
      <c r="K32" s="49"/>
      <c r="L32" s="49"/>
      <c r="M32" s="49"/>
      <c r="N32" s="125"/>
      <c r="O32" s="1"/>
      <c r="P32" s="1"/>
    </row>
    <row r="33" spans="1:16" ht="12.75" customHeight="1">
      <c r="A33" s="18"/>
      <c r="B33" s="32" t="s">
        <v>44</v>
      </c>
      <c r="C33" s="32"/>
      <c r="D33" s="50"/>
      <c r="E33"/>
      <c r="F33" s="109">
        <f>Worksheet!B161</f>
        <v>0</v>
      </c>
      <c r="G33" s="109">
        <f>Worksheet!C161</f>
        <v>0</v>
      </c>
      <c r="H33" s="109">
        <f>Worksheet!D161</f>
        <v>0</v>
      </c>
      <c r="I33" s="32"/>
      <c r="J33" s="34"/>
      <c r="K33" s="49"/>
      <c r="L33" s="49"/>
      <c r="M33" s="49"/>
      <c r="N33" s="125"/>
      <c r="O33" s="1"/>
      <c r="P33" s="1"/>
    </row>
    <row r="34" spans="1:16" ht="12.75" customHeight="1">
      <c r="A34" s="18"/>
      <c r="B34" s="32" t="s">
        <v>45</v>
      </c>
      <c r="C34" s="32"/>
      <c r="D34" s="32"/>
      <c r="E34"/>
      <c r="F34" s="109">
        <f>Worksheet!B162</f>
        <v>0</v>
      </c>
      <c r="G34" s="109">
        <f>Worksheet!C162</f>
        <v>0</v>
      </c>
      <c r="H34" s="109">
        <f>Worksheet!D162</f>
        <v>0</v>
      </c>
      <c r="I34" s="32"/>
      <c r="J34" s="34"/>
      <c r="K34" s="49"/>
      <c r="L34" s="49"/>
      <c r="M34" s="49"/>
      <c r="N34" s="125"/>
      <c r="O34" s="1"/>
      <c r="P34" s="1"/>
    </row>
    <row r="35" spans="1:16" ht="12.75" customHeight="1">
      <c r="A35" s="18"/>
      <c r="B35" s="32" t="s">
        <v>46</v>
      </c>
      <c r="C35" s="32"/>
      <c r="D35" s="32"/>
      <c r="E35"/>
      <c r="F35" s="109">
        <f>Worksheet!B163</f>
        <v>0</v>
      </c>
      <c r="G35" s="109">
        <f>Worksheet!C163</f>
        <v>0</v>
      </c>
      <c r="H35" s="109">
        <f>Worksheet!D163</f>
        <v>0</v>
      </c>
      <c r="I35" s="32"/>
      <c r="J35" s="34"/>
      <c r="K35" s="49"/>
      <c r="L35" s="49"/>
      <c r="M35" s="49"/>
      <c r="N35" s="125"/>
      <c r="O35" s="1"/>
      <c r="P35" s="1"/>
    </row>
    <row r="36" spans="1:15" ht="12.75" customHeight="1">
      <c r="A36" s="18"/>
      <c r="B36" s="32" t="s">
        <v>47</v>
      </c>
      <c r="C36" s="32"/>
      <c r="D36" s="32"/>
      <c r="E36"/>
      <c r="F36" s="109">
        <f>Worksheet!B164</f>
        <v>0</v>
      </c>
      <c r="G36" s="109">
        <f>Worksheet!C164</f>
        <v>0</v>
      </c>
      <c r="H36" s="109">
        <f>Worksheet!D164</f>
        <v>0</v>
      </c>
      <c r="I36" s="32"/>
      <c r="J36" s="34"/>
      <c r="K36" s="49"/>
      <c r="L36" s="49"/>
      <c r="M36" s="49"/>
      <c r="N36" s="125"/>
      <c r="O36" s="82"/>
    </row>
    <row r="37" spans="1:15" ht="12.75" customHeight="1">
      <c r="A37" s="51" t="s">
        <v>20</v>
      </c>
      <c r="B37" s="95">
        <v>0</v>
      </c>
      <c r="C37" s="46" t="s">
        <v>48</v>
      </c>
      <c r="D37" s="26"/>
      <c r="E37" s="26"/>
      <c r="F37" s="83"/>
      <c r="G37" s="26"/>
      <c r="H37" s="26"/>
      <c r="I37" s="26"/>
      <c r="J37" s="42"/>
      <c r="K37" s="52"/>
      <c r="L37" s="99">
        <f>SUM(F33:F36)</f>
        <v>0</v>
      </c>
      <c r="M37" s="116">
        <f>SUM(G33:G36)</f>
        <v>0</v>
      </c>
      <c r="N37" s="127">
        <f>SUM(H33:H36)</f>
        <v>0</v>
      </c>
      <c r="O37" s="82"/>
    </row>
    <row r="38" spans="1:15" ht="12.75" customHeight="1">
      <c r="A38" s="24" t="s">
        <v>49</v>
      </c>
      <c r="B38" s="26"/>
      <c r="C38" s="26"/>
      <c r="D38" s="26"/>
      <c r="E38" s="26"/>
      <c r="F38" s="26"/>
      <c r="G38" s="26"/>
      <c r="H38" s="26"/>
      <c r="I38" s="26"/>
      <c r="J38" s="42"/>
      <c r="K38" s="48"/>
      <c r="L38" s="48"/>
      <c r="M38" s="48"/>
      <c r="N38" s="128"/>
      <c r="O38" s="82"/>
    </row>
    <row r="39" spans="1:15" ht="12.75" customHeight="1">
      <c r="A39" s="24"/>
      <c r="B39" s="26" t="s">
        <v>50</v>
      </c>
      <c r="C39" s="26"/>
      <c r="D39" s="26"/>
      <c r="E39" s="26"/>
      <c r="F39" s="26"/>
      <c r="G39" s="26"/>
      <c r="H39" s="26"/>
      <c r="I39" s="26"/>
      <c r="J39" s="42"/>
      <c r="K39" s="52"/>
      <c r="L39" s="88">
        <f>Worksheet!B135</f>
        <v>14500</v>
      </c>
      <c r="M39" s="88">
        <f>Worksheet!C135</f>
        <v>10500</v>
      </c>
      <c r="N39" s="88">
        <f>Worksheet!D135</f>
        <v>10500</v>
      </c>
      <c r="O39" s="82"/>
    </row>
    <row r="40" spans="1:15" ht="12.75" customHeight="1">
      <c r="A40" s="24"/>
      <c r="B40" s="26" t="s">
        <v>51</v>
      </c>
      <c r="C40" s="26"/>
      <c r="D40" s="26"/>
      <c r="E40" s="26"/>
      <c r="F40" s="26"/>
      <c r="G40" s="26"/>
      <c r="H40" s="26"/>
      <c r="I40" s="26"/>
      <c r="J40" s="42"/>
      <c r="K40" s="52"/>
      <c r="L40" s="88">
        <f>Worksheet!B89</f>
        <v>0</v>
      </c>
      <c r="M40" s="88">
        <f>Worksheet!C89</f>
        <v>0</v>
      </c>
      <c r="N40" s="88">
        <f>Worksheet!D89</f>
        <v>1000</v>
      </c>
      <c r="O40" s="82"/>
    </row>
    <row r="41" spans="1:15" ht="12.75" customHeight="1">
      <c r="A41" s="24"/>
      <c r="B41" s="26" t="s">
        <v>52</v>
      </c>
      <c r="C41" s="26"/>
      <c r="D41" s="26"/>
      <c r="E41" s="26"/>
      <c r="F41" s="26"/>
      <c r="G41" s="26"/>
      <c r="H41" s="26"/>
      <c r="I41" s="26"/>
      <c r="J41" s="42"/>
      <c r="K41" s="52"/>
      <c r="L41" s="88">
        <f>Worksheet!B80</f>
        <v>3000</v>
      </c>
      <c r="M41" s="88">
        <f>Worksheet!C80</f>
        <v>5000</v>
      </c>
      <c r="N41" s="88">
        <f>Worksheet!D80</f>
        <v>2000</v>
      </c>
      <c r="O41" s="82"/>
    </row>
    <row r="42" spans="1:15" ht="12.75" customHeight="1">
      <c r="A42" s="24"/>
      <c r="B42" s="26" t="s">
        <v>53</v>
      </c>
      <c r="C42" s="26"/>
      <c r="D42" s="26"/>
      <c r="E42" s="26"/>
      <c r="F42" s="26"/>
      <c r="G42" s="26"/>
      <c r="H42" s="26"/>
      <c r="I42" s="26"/>
      <c r="J42" s="42"/>
      <c r="K42" s="52"/>
      <c r="L42" s="88">
        <v>0</v>
      </c>
      <c r="M42" s="88">
        <v>1</v>
      </c>
      <c r="N42" s="88">
        <v>2</v>
      </c>
      <c r="O42" s="82"/>
    </row>
    <row r="43" spans="1:15" ht="12.75" customHeight="1">
      <c r="A43" s="24"/>
      <c r="B43" s="26" t="s">
        <v>54</v>
      </c>
      <c r="C43" s="26"/>
      <c r="D43" s="26"/>
      <c r="E43" s="26"/>
      <c r="F43" s="26"/>
      <c r="G43" s="26"/>
      <c r="H43" s="26"/>
      <c r="I43" s="26"/>
      <c r="J43" s="42"/>
      <c r="K43" s="52"/>
      <c r="L43" s="88">
        <f>Worksheet!B173</f>
        <v>0</v>
      </c>
      <c r="M43" s="88">
        <f>Worksheet!C173</f>
        <v>0</v>
      </c>
      <c r="N43" s="88">
        <f>Worksheet!D173</f>
        <v>0</v>
      </c>
      <c r="O43" s="82"/>
    </row>
    <row r="44" spans="1:14" ht="12.75" customHeight="1">
      <c r="A44" s="24"/>
      <c r="B44" s="26" t="s">
        <v>77</v>
      </c>
      <c r="C44" s="26"/>
      <c r="D44" s="26"/>
      <c r="E44" s="26"/>
      <c r="F44" s="67"/>
      <c r="G44" s="26"/>
      <c r="H44" s="26"/>
      <c r="I44" s="26"/>
      <c r="J44" s="42"/>
      <c r="K44" s="52"/>
      <c r="L44" s="88">
        <f>Worksheet!B153</f>
        <v>5700</v>
      </c>
      <c r="M44" s="88">
        <f>Worksheet!C153</f>
        <v>5804</v>
      </c>
      <c r="N44" s="88">
        <f>Worksheet!D153</f>
        <v>5910.08</v>
      </c>
    </row>
    <row r="45" spans="1:14" ht="12.75" customHeight="1">
      <c r="A45" s="24"/>
      <c r="B45" s="26" t="s">
        <v>76</v>
      </c>
      <c r="C45" s="26"/>
      <c r="D45" s="26"/>
      <c r="E45" s="26"/>
      <c r="F45" s="67"/>
      <c r="G45" s="26"/>
      <c r="H45" s="26"/>
      <c r="I45" s="26"/>
      <c r="J45" s="42"/>
      <c r="K45" s="52"/>
      <c r="L45" s="88">
        <v>0</v>
      </c>
      <c r="M45" s="88">
        <v>1</v>
      </c>
      <c r="N45" s="88">
        <v>2</v>
      </c>
    </row>
    <row r="46" spans="1:14" ht="12.75" customHeight="1">
      <c r="A46" s="24"/>
      <c r="B46" s="26"/>
      <c r="C46" s="26" t="s">
        <v>55</v>
      </c>
      <c r="D46" s="26"/>
      <c r="E46" s="26"/>
      <c r="F46" s="26"/>
      <c r="G46" s="26"/>
      <c r="H46" s="26"/>
      <c r="I46" s="26"/>
      <c r="J46" s="42"/>
      <c r="K46" s="52"/>
      <c r="L46" s="99">
        <f>SUM(L39:L45)</f>
        <v>23200</v>
      </c>
      <c r="M46" s="99">
        <f>SUM(M39:M45)</f>
        <v>21306</v>
      </c>
      <c r="N46" s="122">
        <f>SUM(N39:N45)</f>
        <v>19414.08</v>
      </c>
    </row>
    <row r="47" spans="1:14" ht="12.75" customHeight="1">
      <c r="A47" s="24" t="s">
        <v>56</v>
      </c>
      <c r="B47" s="26"/>
      <c r="C47" s="26"/>
      <c r="D47" s="26"/>
      <c r="E47" s="26"/>
      <c r="F47" s="26"/>
      <c r="G47" s="26"/>
      <c r="H47" s="26"/>
      <c r="I47" s="26"/>
      <c r="J47" s="42"/>
      <c r="K47" s="52"/>
      <c r="L47" s="101">
        <f>L$24+SUM(L$29:L$31)+L$37+L$46</f>
        <v>160684.9111111111</v>
      </c>
      <c r="M47" s="101">
        <f>M$24+SUM(M$29:M$31)+M$37+M$46</f>
        <v>159703.6213333333</v>
      </c>
      <c r="N47" s="122">
        <f>N$24+SUM(N$29:N$31)+N$37+N$46</f>
        <v>132727.63040000002</v>
      </c>
    </row>
    <row r="48" spans="1:14" ht="12.75" customHeight="1">
      <c r="A48" s="18" t="s">
        <v>57</v>
      </c>
      <c r="B48" s="32"/>
      <c r="C48" s="32"/>
      <c r="D48" s="32"/>
      <c r="E48" s="32"/>
      <c r="F48" s="32"/>
      <c r="G48" s="32"/>
      <c r="H48" s="32"/>
      <c r="I48" s="32"/>
      <c r="J48" s="34"/>
      <c r="K48" s="61"/>
      <c r="L48" s="61"/>
      <c r="M48" s="61"/>
      <c r="N48" s="130"/>
    </row>
    <row r="49" spans="1:14" ht="12.75" customHeight="1">
      <c r="A49" s="18"/>
      <c r="B49" s="32"/>
      <c r="C49" s="32" t="s">
        <v>58</v>
      </c>
      <c r="D49" s="32"/>
      <c r="E49" s="32"/>
      <c r="F49" s="32" t="s">
        <v>59</v>
      </c>
      <c r="G49" s="32" t="s">
        <v>60</v>
      </c>
      <c r="J49" s="34"/>
      <c r="K49" s="61"/>
      <c r="L49" s="61"/>
      <c r="M49" s="61"/>
      <c r="N49" s="130"/>
    </row>
    <row r="50" spans="1:14" ht="12.75" customHeight="1">
      <c r="A50" s="18"/>
      <c r="B50" s="189" t="s">
        <v>159</v>
      </c>
      <c r="C50" s="93" t="s">
        <v>80</v>
      </c>
      <c r="E50" s="64"/>
      <c r="F50" s="96">
        <f>L47-L29-L44</f>
        <v>154984.9111111111</v>
      </c>
      <c r="G50" s="111">
        <v>0.44</v>
      </c>
      <c r="H50" s="197">
        <f>($F50*$G50)</f>
        <v>68193.36088888888</v>
      </c>
      <c r="I50" s="190"/>
      <c r="J50" s="191"/>
      <c r="K50" s="61"/>
      <c r="L50" s="61"/>
      <c r="M50" s="61"/>
      <c r="N50" s="130"/>
    </row>
    <row r="51" spans="1:14" ht="12.75" customHeight="1">
      <c r="A51" s="18"/>
      <c r="B51" s="189" t="s">
        <v>160</v>
      </c>
      <c r="C51" s="93" t="s">
        <v>80</v>
      </c>
      <c r="E51" s="64"/>
      <c r="F51" s="96">
        <f>M47-M29-M44-M37</f>
        <v>153899.6213333333</v>
      </c>
      <c r="G51" s="111">
        <v>0.44</v>
      </c>
      <c r="H51" s="197">
        <f>($F51*$G51)</f>
        <v>67715.83338666667</v>
      </c>
      <c r="J51" s="34"/>
      <c r="K51" s="61"/>
      <c r="L51" s="61"/>
      <c r="M51" s="61"/>
      <c r="N51" s="130"/>
    </row>
    <row r="52" spans="1:14" ht="12.75" customHeight="1">
      <c r="A52" s="18"/>
      <c r="B52" s="189" t="s">
        <v>161</v>
      </c>
      <c r="C52" s="93" t="s">
        <v>80</v>
      </c>
      <c r="E52" s="64"/>
      <c r="F52" s="96">
        <f>N47-N29-N37-N44</f>
        <v>126817.55040000002</v>
      </c>
      <c r="G52" s="111">
        <v>0.44</v>
      </c>
      <c r="H52" s="197">
        <f>($F52*$G52)</f>
        <v>55799.72217600001</v>
      </c>
      <c r="J52" s="34"/>
      <c r="K52" s="61"/>
      <c r="L52" s="61"/>
      <c r="M52" s="61"/>
      <c r="N52" s="130"/>
    </row>
    <row r="53" spans="1:14" ht="12.75" customHeight="1">
      <c r="A53" s="18"/>
      <c r="E53" s="64"/>
      <c r="F53" s="66"/>
      <c r="G53" s="65"/>
      <c r="H53" s="63"/>
      <c r="J53" s="34"/>
      <c r="K53" s="61"/>
      <c r="L53" s="61"/>
      <c r="M53" s="61"/>
      <c r="N53" s="130"/>
    </row>
    <row r="54" spans="1:14" ht="12.75" customHeight="1">
      <c r="A54" s="24" t="s">
        <v>61</v>
      </c>
      <c r="B54" s="26"/>
      <c r="C54" s="26"/>
      <c r="D54" s="26"/>
      <c r="E54" s="26"/>
      <c r="F54" s="26"/>
      <c r="G54" s="26"/>
      <c r="H54" s="26"/>
      <c r="I54" s="26"/>
      <c r="J54" s="42"/>
      <c r="K54" s="62"/>
      <c r="L54" s="102">
        <f>H50</f>
        <v>68193.36088888888</v>
      </c>
      <c r="M54" s="102">
        <f>H51</f>
        <v>67715.83338666667</v>
      </c>
      <c r="N54" s="126">
        <f>H52</f>
        <v>55799.72217600001</v>
      </c>
    </row>
    <row r="55" spans="1:14" ht="12.75" customHeight="1">
      <c r="A55" s="24" t="s">
        <v>62</v>
      </c>
      <c r="B55" s="26"/>
      <c r="C55" s="26"/>
      <c r="D55" s="26"/>
      <c r="E55" s="26"/>
      <c r="F55" s="26"/>
      <c r="G55" s="26"/>
      <c r="H55" s="26"/>
      <c r="I55" s="26"/>
      <c r="J55" s="42"/>
      <c r="K55" s="52"/>
      <c r="L55" s="101">
        <f>L$47+L$54</f>
        <v>228878.272</v>
      </c>
      <c r="M55" s="101">
        <f>M$47+M$54</f>
        <v>227419.45471999998</v>
      </c>
      <c r="N55" s="122">
        <f>N$47+N$54</f>
        <v>188527.35257600003</v>
      </c>
    </row>
    <row r="56" spans="1:15" ht="12.75" customHeight="1">
      <c r="A56" s="24" t="s">
        <v>63</v>
      </c>
      <c r="B56" s="26"/>
      <c r="C56" s="26"/>
      <c r="D56" s="26"/>
      <c r="E56" s="26"/>
      <c r="F56" s="26"/>
      <c r="G56" s="26"/>
      <c r="H56" s="26"/>
      <c r="I56" s="26"/>
      <c r="J56" s="42"/>
      <c r="K56" s="52"/>
      <c r="L56" s="98">
        <v>0</v>
      </c>
      <c r="M56" s="98">
        <v>0</v>
      </c>
      <c r="N56" s="129">
        <v>0</v>
      </c>
      <c r="O56" s="64" t="s">
        <v>175</v>
      </c>
    </row>
    <row r="57" spans="1:15" ht="12.75" customHeight="1" thickBot="1">
      <c r="A57" s="56" t="s">
        <v>64</v>
      </c>
      <c r="B57" s="28"/>
      <c r="C57" s="28"/>
      <c r="D57" s="28"/>
      <c r="E57" s="28"/>
      <c r="F57" s="28"/>
      <c r="G57" s="28"/>
      <c r="H57" s="28"/>
      <c r="I57" s="28"/>
      <c r="J57" s="29"/>
      <c r="K57" s="70"/>
      <c r="L57" s="72">
        <f>L$55-L$56</f>
        <v>228878.272</v>
      </c>
      <c r="M57" s="72">
        <f>M$55-M$56</f>
        <v>227419.45471999998</v>
      </c>
      <c r="N57" s="131">
        <f>N$55-N$56</f>
        <v>188527.35257600003</v>
      </c>
      <c r="O57" s="196">
        <f>SUM(L57:N57)</f>
        <v>644825.0792960001</v>
      </c>
    </row>
    <row r="58" spans="1:14" ht="12.75" customHeight="1" thickBot="1">
      <c r="A58" s="56" t="s">
        <v>65</v>
      </c>
      <c r="B58" s="28"/>
      <c r="C58" s="28"/>
      <c r="D58" s="28"/>
      <c r="E58" s="28"/>
      <c r="F58" s="71"/>
      <c r="G58" s="28" t="s">
        <v>66</v>
      </c>
      <c r="H58" s="28"/>
      <c r="I58" s="28"/>
      <c r="J58" s="30"/>
      <c r="K58" s="70"/>
      <c r="L58" s="97">
        <v>0</v>
      </c>
      <c r="M58" s="97">
        <v>0</v>
      </c>
      <c r="N58" s="132">
        <v>0</v>
      </c>
    </row>
    <row r="59" spans="1:14" ht="12.75" customHeight="1">
      <c r="A59" s="18" t="s">
        <v>67</v>
      </c>
      <c r="F59" s="114"/>
      <c r="G59" s="23" t="s">
        <v>68</v>
      </c>
      <c r="H59" s="55" t="s">
        <v>1</v>
      </c>
      <c r="I59" s="14"/>
      <c r="J59" s="14"/>
      <c r="K59" s="14"/>
      <c r="L59" s="14"/>
      <c r="M59" s="44"/>
      <c r="N59" s="44"/>
    </row>
    <row r="60" spans="1:14" ht="12.75" customHeight="1">
      <c r="A60" s="24"/>
      <c r="B60" s="26"/>
      <c r="C60" s="83" t="s">
        <v>69</v>
      </c>
      <c r="D60" s="26"/>
      <c r="E60" s="26"/>
      <c r="F60" s="47"/>
      <c r="G60" s="113">
        <v>34699</v>
      </c>
      <c r="H60" s="14" t="s">
        <v>70</v>
      </c>
      <c r="I60" s="14"/>
      <c r="J60" s="14"/>
      <c r="K60" s="14"/>
      <c r="L60" s="14"/>
      <c r="M60" s="44"/>
      <c r="N60" s="44"/>
    </row>
    <row r="61" spans="1:14" ht="12.75" customHeight="1">
      <c r="A61" s="18" t="s">
        <v>71</v>
      </c>
      <c r="F61" s="34"/>
      <c r="G61" s="23" t="s">
        <v>68</v>
      </c>
      <c r="H61" s="54" t="s">
        <v>72</v>
      </c>
      <c r="I61" s="22"/>
      <c r="J61" s="54" t="s">
        <v>73</v>
      </c>
      <c r="K61" s="54"/>
      <c r="L61" s="22"/>
      <c r="M61" s="38"/>
      <c r="N61" s="38"/>
    </row>
    <row r="62" spans="1:14" ht="12.75" customHeight="1" thickBot="1">
      <c r="A62" s="56"/>
      <c r="B62" s="28"/>
      <c r="C62" s="107" t="s">
        <v>74</v>
      </c>
      <c r="D62" s="28"/>
      <c r="E62" s="28"/>
      <c r="F62" s="29"/>
      <c r="G62" s="108">
        <v>34699</v>
      </c>
      <c r="H62" s="28"/>
      <c r="I62" s="29"/>
      <c r="J62" s="28"/>
      <c r="K62" s="28"/>
      <c r="L62" s="29"/>
      <c r="M62" s="31"/>
      <c r="N62" s="31"/>
    </row>
    <row r="63" spans="1:13" ht="12.75" customHeight="1">
      <c r="A63" s="57"/>
      <c r="B63" s="57"/>
      <c r="C63" s="57"/>
      <c r="D63" s="57"/>
      <c r="E63" s="58"/>
      <c r="G63"/>
      <c r="M63" s="68" t="s">
        <v>75</v>
      </c>
    </row>
  </sheetData>
  <sheetProtection/>
  <printOptions horizontalCentered="1" verticalCentered="1"/>
  <pageMargins left="0.3" right="0.3" top="0.5" bottom="0.5" header="0.3" footer="0.5"/>
  <pageSetup firstPageNumber="1" useFirstPageNumber="1" horizontalDpi="120" verticalDpi="120" orientation="portrait" scale="87"/>
  <headerFooter alignWithMargins="0">
    <oddHeader>&amp;L&amp;"Palatino,Italic"NSF 96-115&amp;R&amp;"Palatino,Italic"Smith</oddHeader>
    <oddFooter>&amp;C&amp;"Palatino,Regular"F-&amp;P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11">
      <selection activeCell="A40" sqref="A40"/>
    </sheetView>
  </sheetViews>
  <sheetFormatPr defaultColWidth="9.00390625" defaultRowHeight="12.75"/>
  <cols>
    <col min="1" max="1" width="53.75390625" style="0" bestFit="1" customWidth="1"/>
    <col min="2" max="7" width="11.375" style="0" customWidth="1"/>
    <col min="8" max="8" width="10.75390625" style="192" customWidth="1"/>
    <col min="9" max="16384" width="11.375" style="0" customWidth="1"/>
  </cols>
  <sheetData>
    <row r="1" spans="1:10" ht="18.75">
      <c r="A1" s="134" t="s">
        <v>81</v>
      </c>
      <c r="B1" s="134"/>
      <c r="C1" s="134"/>
      <c r="D1" s="134"/>
      <c r="E1" s="134"/>
      <c r="F1" s="135"/>
      <c r="G1" s="134"/>
      <c r="H1" s="135"/>
      <c r="I1" s="134"/>
      <c r="J1" s="134"/>
    </row>
    <row r="2" spans="1:10" ht="15.75">
      <c r="A2" s="136" t="s">
        <v>82</v>
      </c>
      <c r="B2" s="137"/>
      <c r="C2" s="137"/>
      <c r="D2" s="137"/>
      <c r="E2" s="137"/>
      <c r="F2" s="137"/>
      <c r="G2" s="138"/>
      <c r="H2" s="137"/>
      <c r="I2" s="138"/>
      <c r="J2" s="138"/>
    </row>
    <row r="3" spans="1:10" ht="15.75">
      <c r="A3" s="136"/>
      <c r="B3" s="139" t="s">
        <v>83</v>
      </c>
      <c r="C3" s="139" t="s">
        <v>84</v>
      </c>
      <c r="D3" s="139" t="s">
        <v>85</v>
      </c>
      <c r="E3" s="139" t="s">
        <v>86</v>
      </c>
      <c r="F3" s="140" t="s">
        <v>87</v>
      </c>
      <c r="G3" s="138"/>
      <c r="H3" s="137"/>
      <c r="I3" s="138"/>
      <c r="J3" s="138"/>
    </row>
    <row r="4" spans="1:10" ht="15.75">
      <c r="A4" s="141" t="s">
        <v>88</v>
      </c>
      <c r="B4" s="142">
        <f>70000/9</f>
        <v>7777.777777777777</v>
      </c>
      <c r="C4" s="142">
        <f>B4*$D$60</f>
        <v>7933.333333333333</v>
      </c>
      <c r="D4" s="142">
        <f>C4*$D$60</f>
        <v>8092</v>
      </c>
      <c r="E4" s="142">
        <f>D4*$D$60</f>
        <v>8253.84</v>
      </c>
      <c r="F4" s="142">
        <f>E4*$D$60</f>
        <v>8418.9168</v>
      </c>
      <c r="G4" s="138"/>
      <c r="H4" s="137" t="s">
        <v>162</v>
      </c>
      <c r="I4" s="138"/>
      <c r="J4" s="138"/>
    </row>
    <row r="5" spans="1:10" ht="15.75">
      <c r="A5" s="141" t="s">
        <v>89</v>
      </c>
      <c r="B5" s="143"/>
      <c r="C5" s="143"/>
      <c r="D5" s="143"/>
      <c r="E5" s="143"/>
      <c r="F5" s="143"/>
      <c r="G5" s="138"/>
      <c r="H5" s="137"/>
      <c r="I5" s="138"/>
      <c r="J5" s="138"/>
    </row>
    <row r="6" spans="1:10" ht="15.75">
      <c r="A6" s="141" t="s">
        <v>90</v>
      </c>
      <c r="B6" s="194">
        <v>2</v>
      </c>
      <c r="C6" s="194">
        <v>2</v>
      </c>
      <c r="D6" s="194">
        <v>2</v>
      </c>
      <c r="E6" s="194"/>
      <c r="F6" s="194"/>
      <c r="G6" s="138"/>
      <c r="H6" s="137" t="s">
        <v>163</v>
      </c>
      <c r="I6" s="138"/>
      <c r="J6" s="138"/>
    </row>
    <row r="7" spans="1:10" ht="15.75">
      <c r="A7" s="141" t="s">
        <v>91</v>
      </c>
      <c r="B7" s="144"/>
      <c r="C7" s="142"/>
      <c r="D7" s="145"/>
      <c r="E7" s="145"/>
      <c r="F7" s="137"/>
      <c r="G7" s="138"/>
      <c r="H7" s="146"/>
      <c r="I7" s="138"/>
      <c r="J7" s="138"/>
    </row>
    <row r="8" spans="1:10" ht="15.75">
      <c r="A8" s="136" t="s">
        <v>92</v>
      </c>
      <c r="B8" s="147">
        <f>B4*B5+B4*B6+B4*B7</f>
        <v>15555.555555555555</v>
      </c>
      <c r="C8" s="147">
        <f>C4*C5+C4*C6+C4*C7</f>
        <v>15866.666666666666</v>
      </c>
      <c r="D8" s="147">
        <f>D4*D5+D4*D6+D4*D7</f>
        <v>16184</v>
      </c>
      <c r="E8" s="147">
        <f>E4*E5+E4*E6+E4*E7</f>
        <v>0</v>
      </c>
      <c r="F8" s="147">
        <f>F4*F5+F4*F6+F4*F7</f>
        <v>0</v>
      </c>
      <c r="G8" s="138"/>
      <c r="H8" s="146">
        <f>SUM(B8:F8)</f>
        <v>47606.22222222222</v>
      </c>
      <c r="I8" s="138"/>
      <c r="J8" s="138"/>
    </row>
    <row r="9" spans="1:10" ht="15.75">
      <c r="A9" s="136"/>
      <c r="B9" s="147"/>
      <c r="C9" s="147"/>
      <c r="D9" s="147"/>
      <c r="E9" s="147"/>
      <c r="F9" s="137"/>
      <c r="G9" s="138"/>
      <c r="H9" s="146"/>
      <c r="I9" s="138"/>
      <c r="J9" s="138"/>
    </row>
    <row r="10" spans="1:10" ht="15.75">
      <c r="A10" s="136" t="s">
        <v>82</v>
      </c>
      <c r="B10" s="137"/>
      <c r="C10" s="137"/>
      <c r="D10" s="137"/>
      <c r="E10" s="137"/>
      <c r="F10" s="137"/>
      <c r="G10" s="138"/>
      <c r="H10" s="137"/>
      <c r="I10" s="138"/>
      <c r="J10" s="138"/>
    </row>
    <row r="11" spans="1:10" ht="15.75">
      <c r="A11" s="136"/>
      <c r="B11" s="139" t="s">
        <v>83</v>
      </c>
      <c r="C11" s="139" t="s">
        <v>84</v>
      </c>
      <c r="D11" s="139" t="s">
        <v>85</v>
      </c>
      <c r="E11" s="139" t="s">
        <v>86</v>
      </c>
      <c r="F11" s="140" t="s">
        <v>87</v>
      </c>
      <c r="G11" s="138"/>
      <c r="H11" s="137"/>
      <c r="I11" s="138"/>
      <c r="J11" s="138"/>
    </row>
    <row r="12" spans="1:10" ht="15.75">
      <c r="A12" s="141" t="s">
        <v>88</v>
      </c>
      <c r="B12" s="142">
        <v>0</v>
      </c>
      <c r="C12" s="142">
        <f>B12*$D$60</f>
        <v>0</v>
      </c>
      <c r="D12" s="142">
        <f>C12*$D$60</f>
        <v>0</v>
      </c>
      <c r="E12" s="142">
        <f>D12*$D$60</f>
        <v>0</v>
      </c>
      <c r="F12" s="142">
        <f>E12*$D$60</f>
        <v>0</v>
      </c>
      <c r="G12" s="138"/>
      <c r="H12" s="137"/>
      <c r="I12" s="138"/>
      <c r="J12" s="138"/>
    </row>
    <row r="13" spans="1:10" ht="15.75">
      <c r="A13" s="141" t="s">
        <v>89</v>
      </c>
      <c r="B13" s="143"/>
      <c r="C13" s="143"/>
      <c r="D13" s="143"/>
      <c r="E13" s="143"/>
      <c r="F13" s="143"/>
      <c r="G13" s="138"/>
      <c r="H13" s="137"/>
      <c r="I13" s="138"/>
      <c r="J13" s="138"/>
    </row>
    <row r="14" spans="1:10" ht="15.75">
      <c r="A14" s="141" t="s">
        <v>90</v>
      </c>
      <c r="B14" s="143"/>
      <c r="C14" s="143"/>
      <c r="D14" s="143"/>
      <c r="E14" s="143"/>
      <c r="F14" s="143"/>
      <c r="G14" s="138"/>
      <c r="H14" s="137"/>
      <c r="I14" s="138"/>
      <c r="J14" s="138"/>
    </row>
    <row r="15" spans="1:10" ht="15.75">
      <c r="A15" s="141" t="s">
        <v>91</v>
      </c>
      <c r="B15" s="144"/>
      <c r="C15" s="142"/>
      <c r="D15" s="145"/>
      <c r="E15" s="145"/>
      <c r="F15" s="137"/>
      <c r="G15" s="138"/>
      <c r="H15" s="146"/>
      <c r="I15" s="138"/>
      <c r="J15" s="138"/>
    </row>
    <row r="16" spans="1:10" ht="15.75">
      <c r="A16" s="136" t="s">
        <v>92</v>
      </c>
      <c r="B16" s="147">
        <f>B12*B13+B12*B14+B12*B15</f>
        <v>0</v>
      </c>
      <c r="C16" s="147">
        <f>C12*C13+C12*C14+C12*C15</f>
        <v>0</v>
      </c>
      <c r="D16" s="147">
        <f>D12*D13+D12*D14+D12*D15</f>
        <v>0</v>
      </c>
      <c r="E16" s="147">
        <f>E12*E13+E12*E14+E12*E15</f>
        <v>0</v>
      </c>
      <c r="F16" s="147">
        <f>F12*F13+F12*F14+F12*F15</f>
        <v>0</v>
      </c>
      <c r="G16" s="138"/>
      <c r="H16" s="146">
        <f>SUM(B16:F16)</f>
        <v>0</v>
      </c>
      <c r="I16" s="138"/>
      <c r="J16" s="138"/>
    </row>
    <row r="17" spans="1:10" ht="15.75">
      <c r="A17" s="136"/>
      <c r="B17" s="147"/>
      <c r="C17" s="147"/>
      <c r="D17" s="147"/>
      <c r="E17" s="147"/>
      <c r="F17" s="137"/>
      <c r="G17" s="138"/>
      <c r="H17" s="146"/>
      <c r="I17" s="138"/>
      <c r="J17" s="138"/>
    </row>
    <row r="18" spans="1:10" ht="15.75">
      <c r="A18" s="136" t="s">
        <v>82</v>
      </c>
      <c r="B18" s="137"/>
      <c r="C18" s="137"/>
      <c r="D18" s="137"/>
      <c r="E18" s="137"/>
      <c r="F18" s="137"/>
      <c r="G18" s="138"/>
      <c r="H18" s="137"/>
      <c r="I18" s="138"/>
      <c r="J18" s="138"/>
    </row>
    <row r="19" spans="1:10" ht="15.75">
      <c r="A19" s="136"/>
      <c r="B19" s="139" t="s">
        <v>83</v>
      </c>
      <c r="C19" s="139" t="s">
        <v>84</v>
      </c>
      <c r="D19" s="139" t="s">
        <v>85</v>
      </c>
      <c r="E19" s="139" t="s">
        <v>86</v>
      </c>
      <c r="F19" s="140" t="s">
        <v>87</v>
      </c>
      <c r="G19" s="138"/>
      <c r="H19" s="137"/>
      <c r="I19" s="138"/>
      <c r="J19" s="138"/>
    </row>
    <row r="20" spans="1:10" ht="15.75">
      <c r="A20" s="141" t="s">
        <v>88</v>
      </c>
      <c r="B20" s="142">
        <v>0</v>
      </c>
      <c r="C20" s="142">
        <f>B20*$D$60</f>
        <v>0</v>
      </c>
      <c r="D20" s="142">
        <f>C20*$D$60</f>
        <v>0</v>
      </c>
      <c r="E20" s="142">
        <f>D20*$D$60</f>
        <v>0</v>
      </c>
      <c r="F20" s="142">
        <f>E20*$D$60</f>
        <v>0</v>
      </c>
      <c r="G20" s="138"/>
      <c r="H20" s="137"/>
      <c r="I20" s="138"/>
      <c r="J20" s="138"/>
    </row>
    <row r="21" spans="1:10" ht="15.75">
      <c r="A21" s="141" t="s">
        <v>89</v>
      </c>
      <c r="B21" s="143"/>
      <c r="C21" s="143"/>
      <c r="D21" s="143"/>
      <c r="E21" s="143"/>
      <c r="F21" s="143"/>
      <c r="G21" s="138"/>
      <c r="H21" s="137"/>
      <c r="I21" s="138"/>
      <c r="J21" s="138"/>
    </row>
    <row r="22" spans="1:10" ht="15.75">
      <c r="A22" s="141" t="s">
        <v>90</v>
      </c>
      <c r="B22" s="143"/>
      <c r="C22" s="143"/>
      <c r="D22" s="143"/>
      <c r="E22" s="143"/>
      <c r="F22" s="143"/>
      <c r="G22" s="138"/>
      <c r="H22" s="137"/>
      <c r="I22" s="138"/>
      <c r="J22" s="138"/>
    </row>
    <row r="23" spans="1:10" ht="15.75">
      <c r="A23" s="141" t="s">
        <v>91</v>
      </c>
      <c r="B23" s="144"/>
      <c r="C23" s="142"/>
      <c r="D23" s="145"/>
      <c r="E23" s="145"/>
      <c r="F23" s="137"/>
      <c r="G23" s="138"/>
      <c r="H23" s="146"/>
      <c r="I23" s="138"/>
      <c r="J23" s="138"/>
    </row>
    <row r="24" spans="1:10" ht="15.75">
      <c r="A24" s="136" t="s">
        <v>92</v>
      </c>
      <c r="B24" s="147">
        <f>B20*B21+B20*B22+B20*B23</f>
        <v>0</v>
      </c>
      <c r="C24" s="147">
        <f>C20*C21+C20*C22+C20*C23</f>
        <v>0</v>
      </c>
      <c r="D24" s="147">
        <f>D20*D21+D20*D22+D20*D23</f>
        <v>0</v>
      </c>
      <c r="E24" s="147">
        <f>E20*E21+E20*E22+E20*E23</f>
        <v>0</v>
      </c>
      <c r="F24" s="147">
        <f>F20*F21+F20*F22+F20*F23</f>
        <v>0</v>
      </c>
      <c r="G24" s="138"/>
      <c r="H24" s="146">
        <f>SUM(B24:F24)</f>
        <v>0</v>
      </c>
      <c r="I24" s="138"/>
      <c r="J24" s="138"/>
    </row>
    <row r="25" spans="1:10" ht="15.75">
      <c r="A25" s="136"/>
      <c r="B25" s="147"/>
      <c r="C25" s="147"/>
      <c r="D25" s="147"/>
      <c r="E25" s="147"/>
      <c r="F25" s="137"/>
      <c r="G25" s="138"/>
      <c r="H25" s="146"/>
      <c r="I25" s="138"/>
      <c r="J25" s="138"/>
    </row>
    <row r="26" spans="1:10" ht="15.75">
      <c r="A26" s="136" t="s">
        <v>93</v>
      </c>
      <c r="B26" s="137"/>
      <c r="C26" s="137"/>
      <c r="D26" s="137"/>
      <c r="E26" s="137"/>
      <c r="F26" s="137"/>
      <c r="G26" s="138"/>
      <c r="H26" s="137"/>
      <c r="I26" s="138"/>
      <c r="J26" s="138"/>
    </row>
    <row r="27" spans="1:10" ht="15.75">
      <c r="A27" s="137"/>
      <c r="B27" s="139" t="s">
        <v>83</v>
      </c>
      <c r="C27" s="139" t="s">
        <v>84</v>
      </c>
      <c r="D27" s="139" t="s">
        <v>85</v>
      </c>
      <c r="E27" s="139" t="s">
        <v>86</v>
      </c>
      <c r="F27" s="139" t="s">
        <v>87</v>
      </c>
      <c r="G27" s="138"/>
      <c r="H27" s="137"/>
      <c r="I27" s="138"/>
      <c r="J27" s="138"/>
    </row>
    <row r="28" spans="1:10" ht="15.75">
      <c r="A28" s="141" t="s">
        <v>94</v>
      </c>
      <c r="B28" s="142">
        <v>45000</v>
      </c>
      <c r="C28" s="142">
        <f>B28*$D$60</f>
        <v>45900</v>
      </c>
      <c r="D28" s="142">
        <f>C28*$D$60</f>
        <v>46818</v>
      </c>
      <c r="E28" s="142">
        <f>D28*$D$60</f>
        <v>47754.36</v>
      </c>
      <c r="F28" s="142">
        <f>E28*$D$60</f>
        <v>48709.4472</v>
      </c>
      <c r="G28" s="138"/>
      <c r="H28" s="137"/>
      <c r="I28" s="138"/>
      <c r="J28" s="138"/>
    </row>
    <row r="29" spans="1:10" ht="15.75">
      <c r="A29" s="141" t="s">
        <v>95</v>
      </c>
      <c r="B29" s="193">
        <v>0.5</v>
      </c>
      <c r="C29" s="193">
        <v>1</v>
      </c>
      <c r="D29" s="193">
        <v>1</v>
      </c>
      <c r="E29" s="193"/>
      <c r="F29" s="193"/>
      <c r="G29" s="138"/>
      <c r="H29" s="137"/>
      <c r="I29" s="138"/>
      <c r="J29" s="138"/>
    </row>
    <row r="30" spans="1:10" ht="15.75">
      <c r="A30" s="136" t="s">
        <v>92</v>
      </c>
      <c r="B30" s="147">
        <f>B28*B29</f>
        <v>22500</v>
      </c>
      <c r="C30" s="147">
        <f>C28*C29</f>
        <v>45900</v>
      </c>
      <c r="D30" s="147">
        <f>D28*D29</f>
        <v>46818</v>
      </c>
      <c r="E30" s="147">
        <f>E28*E29</f>
        <v>0</v>
      </c>
      <c r="F30" s="147">
        <f>F28*F29</f>
        <v>0</v>
      </c>
      <c r="G30" s="138"/>
      <c r="H30" s="146">
        <f>SUM(B30:F30)</f>
        <v>115218</v>
      </c>
      <c r="I30" s="138"/>
      <c r="J30" s="138"/>
    </row>
    <row r="31" spans="1:10" ht="15.75">
      <c r="A31" s="136"/>
      <c r="B31" s="147"/>
      <c r="C31" s="147"/>
      <c r="D31" s="147"/>
      <c r="E31" s="147"/>
      <c r="F31" s="137"/>
      <c r="G31" s="138"/>
      <c r="H31" s="146"/>
      <c r="I31" s="138"/>
      <c r="J31" s="138"/>
    </row>
    <row r="32" spans="1:10" ht="15.75">
      <c r="A32" s="136" t="s">
        <v>96</v>
      </c>
      <c r="B32" s="137"/>
      <c r="C32" s="137"/>
      <c r="D32" s="137"/>
      <c r="E32" s="137"/>
      <c r="F32" s="137"/>
      <c r="G32" s="138"/>
      <c r="H32" s="137"/>
      <c r="I32" s="138"/>
      <c r="J32" s="138"/>
    </row>
    <row r="33" spans="1:10" ht="15.75">
      <c r="A33" s="137"/>
      <c r="B33" s="139" t="s">
        <v>83</v>
      </c>
      <c r="C33" s="139" t="s">
        <v>84</v>
      </c>
      <c r="D33" s="139" t="s">
        <v>85</v>
      </c>
      <c r="E33" s="139" t="s">
        <v>86</v>
      </c>
      <c r="F33" s="139" t="s">
        <v>87</v>
      </c>
      <c r="G33" s="138"/>
      <c r="H33" s="137"/>
      <c r="I33" s="138"/>
      <c r="J33" s="138"/>
    </row>
    <row r="34" spans="1:10" ht="15.75">
      <c r="A34" s="141" t="s">
        <v>94</v>
      </c>
      <c r="B34" s="142">
        <v>18000</v>
      </c>
      <c r="C34" s="142">
        <f>B34*$D$60</f>
        <v>18360</v>
      </c>
      <c r="D34" s="142">
        <f>C34*$D$60</f>
        <v>18727.2</v>
      </c>
      <c r="E34" s="142"/>
      <c r="F34" s="142"/>
      <c r="G34" s="138"/>
      <c r="H34" s="137"/>
      <c r="I34" s="138"/>
      <c r="J34" s="138"/>
    </row>
    <row r="35" spans="1:10" ht="15.75">
      <c r="A35" s="141" t="s">
        <v>97</v>
      </c>
      <c r="B35" s="142">
        <f>B34*9/12</f>
        <v>13500</v>
      </c>
      <c r="C35" s="142">
        <f>C34*9/12</f>
        <v>13770</v>
      </c>
      <c r="D35" s="142">
        <f>D34*9/12</f>
        <v>14045.400000000001</v>
      </c>
      <c r="E35" s="142"/>
      <c r="F35" s="142"/>
      <c r="G35" s="138"/>
      <c r="H35" s="137"/>
      <c r="I35" s="138"/>
      <c r="J35" s="138"/>
    </row>
    <row r="36" spans="1:10" ht="15.75">
      <c r="A36" s="141" t="s">
        <v>98</v>
      </c>
      <c r="B36" s="142">
        <f>B34*3/12</f>
        <v>4500</v>
      </c>
      <c r="C36" s="142">
        <f>C34*3/12</f>
        <v>4590</v>
      </c>
      <c r="D36" s="142">
        <f>D34*3/12</f>
        <v>4681.8</v>
      </c>
      <c r="E36" s="142"/>
      <c r="F36" s="142"/>
      <c r="G36" s="138"/>
      <c r="H36" s="137"/>
      <c r="I36" s="138"/>
      <c r="J36" s="138"/>
    </row>
    <row r="37" spans="1:10" ht="15.75">
      <c r="A37" s="136" t="s">
        <v>92</v>
      </c>
      <c r="B37" s="147">
        <f>SUM(B35:B36)</f>
        <v>18000</v>
      </c>
      <c r="C37" s="147">
        <f>SUM(C35:C36)</f>
        <v>18360</v>
      </c>
      <c r="D37" s="147">
        <f>SUM(D35:D36)</f>
        <v>18727.2</v>
      </c>
      <c r="E37" s="147"/>
      <c r="F37" s="147"/>
      <c r="G37" s="138"/>
      <c r="H37" s="146">
        <f>SUM(B37:F37)</f>
        <v>55087.2</v>
      </c>
      <c r="I37" s="138"/>
      <c r="J37" s="138"/>
    </row>
    <row r="38" spans="1:10" ht="15.75">
      <c r="A38" s="136"/>
      <c r="B38" s="147"/>
      <c r="C38" s="147"/>
      <c r="D38" s="147"/>
      <c r="E38" s="147"/>
      <c r="F38" s="137"/>
      <c r="G38" s="138"/>
      <c r="H38" s="137"/>
      <c r="I38" s="138"/>
      <c r="J38" s="138"/>
    </row>
    <row r="39" spans="1:10" ht="15.75">
      <c r="A39" s="136" t="s">
        <v>96</v>
      </c>
      <c r="B39" s="137"/>
      <c r="C39" s="137"/>
      <c r="D39" s="137"/>
      <c r="E39" s="137"/>
      <c r="F39" s="137"/>
      <c r="G39" s="138"/>
      <c r="H39" s="137"/>
      <c r="I39" s="138"/>
      <c r="J39" s="138"/>
    </row>
    <row r="40" spans="1:10" ht="15.75">
      <c r="A40" s="137"/>
      <c r="B40" s="139" t="s">
        <v>83</v>
      </c>
      <c r="C40" s="139" t="s">
        <v>84</v>
      </c>
      <c r="D40" s="139" t="s">
        <v>85</v>
      </c>
      <c r="E40" s="139" t="s">
        <v>86</v>
      </c>
      <c r="F40" s="139" t="s">
        <v>87</v>
      </c>
      <c r="G40" s="138"/>
      <c r="H40" s="137"/>
      <c r="I40" s="138"/>
      <c r="J40" s="138"/>
    </row>
    <row r="41" spans="1:10" ht="15.75">
      <c r="A41" s="141" t="s">
        <v>94</v>
      </c>
      <c r="B41" s="142">
        <v>0</v>
      </c>
      <c r="C41" s="142">
        <f>B41*$D$60</f>
        <v>0</v>
      </c>
      <c r="D41" s="142">
        <f>C41*$D$60</f>
        <v>0</v>
      </c>
      <c r="E41" s="142"/>
      <c r="F41" s="142"/>
      <c r="G41" s="138"/>
      <c r="H41" s="137"/>
      <c r="I41" s="138"/>
      <c r="J41" s="138"/>
    </row>
    <row r="42" spans="1:10" ht="15.75">
      <c r="A42" s="141" t="s">
        <v>97</v>
      </c>
      <c r="B42" s="142">
        <f>B41*9/12</f>
        <v>0</v>
      </c>
      <c r="C42" s="142">
        <f>C41*9/12</f>
        <v>0</v>
      </c>
      <c r="D42" s="142">
        <f>D41*9/12</f>
        <v>0</v>
      </c>
      <c r="E42" s="142"/>
      <c r="F42" s="142"/>
      <c r="G42" s="138"/>
      <c r="H42" s="137"/>
      <c r="I42" s="138"/>
      <c r="J42" s="138"/>
    </row>
    <row r="43" spans="1:10" ht="15.75">
      <c r="A43" s="141" t="s">
        <v>98</v>
      </c>
      <c r="B43" s="142">
        <f>B41*3/12</f>
        <v>0</v>
      </c>
      <c r="C43" s="142">
        <f>C41*3/12</f>
        <v>0</v>
      </c>
      <c r="D43" s="142">
        <f>D41*3/12</f>
        <v>0</v>
      </c>
      <c r="E43" s="142"/>
      <c r="F43" s="142"/>
      <c r="G43" s="138"/>
      <c r="H43" s="137"/>
      <c r="I43" s="138"/>
      <c r="J43" s="138"/>
    </row>
    <row r="44" spans="1:10" ht="15.75">
      <c r="A44" s="136" t="s">
        <v>92</v>
      </c>
      <c r="B44" s="147">
        <f>SUM(B42:B43)</f>
        <v>0</v>
      </c>
      <c r="C44" s="147">
        <f>SUM(C42:C43)</f>
        <v>0</v>
      </c>
      <c r="D44" s="147">
        <f>SUM(D42:D43)</f>
        <v>0</v>
      </c>
      <c r="E44" s="147">
        <f>SUM(E42:E43)</f>
        <v>0</v>
      </c>
      <c r="F44" s="147">
        <f>SUM(F42:F43)</f>
        <v>0</v>
      </c>
      <c r="G44" s="138"/>
      <c r="H44" s="146">
        <f>SUM(B44:F44)</f>
        <v>0</v>
      </c>
      <c r="I44" s="138"/>
      <c r="J44" s="138"/>
    </row>
    <row r="45" spans="1:10" ht="15.75">
      <c r="A45" s="136"/>
      <c r="B45" s="147"/>
      <c r="C45" s="147"/>
      <c r="D45" s="147"/>
      <c r="E45" s="147"/>
      <c r="F45" s="137"/>
      <c r="G45" s="138"/>
      <c r="H45" s="137"/>
      <c r="I45" s="138"/>
      <c r="J45" s="138"/>
    </row>
    <row r="46" spans="1:10" ht="15.75">
      <c r="A46" s="136" t="s">
        <v>99</v>
      </c>
      <c r="B46" s="147"/>
      <c r="C46" s="147"/>
      <c r="D46" s="147"/>
      <c r="E46" s="147"/>
      <c r="F46" s="137"/>
      <c r="G46" s="138"/>
      <c r="H46" s="137"/>
      <c r="I46" s="138"/>
      <c r="J46" s="138"/>
    </row>
    <row r="47" spans="1:10" ht="15.75">
      <c r="A47" s="137"/>
      <c r="B47" s="139" t="s">
        <v>83</v>
      </c>
      <c r="C47" s="139" t="s">
        <v>84</v>
      </c>
      <c r="D47" s="139" t="s">
        <v>85</v>
      </c>
      <c r="E47" s="139" t="s">
        <v>86</v>
      </c>
      <c r="F47" s="139" t="s">
        <v>87</v>
      </c>
      <c r="G47" s="138"/>
      <c r="H47" s="137"/>
      <c r="I47" s="138"/>
      <c r="J47" s="138"/>
    </row>
    <row r="48" spans="1:10" ht="15.75">
      <c r="A48" s="141" t="s">
        <v>100</v>
      </c>
      <c r="B48" s="148">
        <v>9</v>
      </c>
      <c r="C48" s="142">
        <f>B48*$D$60</f>
        <v>9.18</v>
      </c>
      <c r="D48" s="142">
        <f>C48*$D$60</f>
        <v>9.3636</v>
      </c>
      <c r="E48" s="142">
        <f>D48*$D$60</f>
        <v>9.550872</v>
      </c>
      <c r="F48" s="142">
        <f>E48*$D$60</f>
        <v>9.74188944</v>
      </c>
      <c r="G48" s="138"/>
      <c r="H48" s="137"/>
      <c r="I48" s="138"/>
      <c r="J48" s="138"/>
    </row>
    <row r="49" spans="1:10" ht="15.75">
      <c r="A49" s="141" t="s">
        <v>101</v>
      </c>
      <c r="B49" s="142">
        <f>20*15</f>
        <v>300</v>
      </c>
      <c r="C49" s="142">
        <v>150</v>
      </c>
      <c r="D49" s="147">
        <v>300</v>
      </c>
      <c r="E49" s="147"/>
      <c r="F49" s="147"/>
      <c r="G49" s="138"/>
      <c r="H49" s="137" t="s">
        <v>164</v>
      </c>
      <c r="I49" s="138"/>
      <c r="J49" s="138"/>
    </row>
    <row r="50" spans="1:10" ht="15.75">
      <c r="A50" s="141" t="s">
        <v>102</v>
      </c>
      <c r="B50" s="142">
        <v>2</v>
      </c>
      <c r="C50" s="142">
        <v>2</v>
      </c>
      <c r="D50" s="195">
        <v>1</v>
      </c>
      <c r="E50" s="147"/>
      <c r="F50" s="147"/>
      <c r="G50" s="138"/>
      <c r="H50" s="137" t="s">
        <v>165</v>
      </c>
      <c r="I50" s="138"/>
      <c r="J50" s="138"/>
    </row>
    <row r="51" spans="1:10" ht="15.75">
      <c r="A51" s="136" t="s">
        <v>92</v>
      </c>
      <c r="B51" s="147">
        <f>B48*(B49*2)*B50</f>
        <v>10800</v>
      </c>
      <c r="C51" s="147">
        <f>C48*(C49*2)*C50</f>
        <v>5508</v>
      </c>
      <c r="D51" s="147">
        <f>D48*(D49*2)*D50</f>
        <v>5618.16</v>
      </c>
      <c r="E51" s="147">
        <f>E48*(E49*2)*E50</f>
        <v>0</v>
      </c>
      <c r="F51" s="147">
        <f>F48*(F49*2)*F50</f>
        <v>0</v>
      </c>
      <c r="G51" s="138"/>
      <c r="H51" s="146">
        <f>SUM(B51:F51)</f>
        <v>21926.16</v>
      </c>
      <c r="I51" s="138"/>
      <c r="J51" s="138"/>
    </row>
    <row r="52" spans="1:10" ht="15.75">
      <c r="A52" s="136"/>
      <c r="B52" s="147"/>
      <c r="C52" s="147"/>
      <c r="D52" s="147"/>
      <c r="E52" s="147"/>
      <c r="F52" s="137"/>
      <c r="G52" s="138"/>
      <c r="H52" s="137"/>
      <c r="I52" s="138"/>
      <c r="J52" s="138"/>
    </row>
    <row r="53" spans="1:10" ht="15.75">
      <c r="A53" s="136" t="s">
        <v>103</v>
      </c>
      <c r="B53" s="147"/>
      <c r="C53" s="147"/>
      <c r="D53" s="147"/>
      <c r="E53" s="147"/>
      <c r="F53" s="137"/>
      <c r="G53" s="138"/>
      <c r="H53" s="137"/>
      <c r="I53" s="138"/>
      <c r="J53" s="138"/>
    </row>
    <row r="54" spans="1:10" ht="15.75">
      <c r="A54" s="137"/>
      <c r="B54" s="139" t="s">
        <v>83</v>
      </c>
      <c r="C54" s="139" t="s">
        <v>84</v>
      </c>
      <c r="D54" s="139" t="s">
        <v>85</v>
      </c>
      <c r="E54" s="139" t="s">
        <v>86</v>
      </c>
      <c r="F54" s="139" t="s">
        <v>87</v>
      </c>
      <c r="G54" s="138"/>
      <c r="H54" s="137"/>
      <c r="I54" s="138"/>
      <c r="J54" s="138"/>
    </row>
    <row r="55" spans="1:10" ht="15.75">
      <c r="A55" s="141" t="s">
        <v>104</v>
      </c>
      <c r="B55" s="142">
        <v>18</v>
      </c>
      <c r="C55" s="142">
        <f>B55*$D$60</f>
        <v>18.36</v>
      </c>
      <c r="D55" s="142">
        <f>C55*$D$60</f>
        <v>18.7272</v>
      </c>
      <c r="E55" s="142">
        <f>D55*$D$60</f>
        <v>19.101744</v>
      </c>
      <c r="F55" s="142">
        <f>E55*$D$60</f>
        <v>19.48377888</v>
      </c>
      <c r="G55" s="138"/>
      <c r="H55" s="137"/>
      <c r="I55" s="138"/>
      <c r="J55" s="138"/>
    </row>
    <row r="56" spans="1:10" ht="15.75">
      <c r="A56" s="141" t="s">
        <v>105</v>
      </c>
      <c r="B56" s="142">
        <v>40</v>
      </c>
      <c r="C56" s="142">
        <v>20</v>
      </c>
      <c r="D56" s="142"/>
      <c r="E56" s="142"/>
      <c r="F56" s="142"/>
      <c r="G56" s="138"/>
      <c r="H56" s="137"/>
      <c r="I56" s="138"/>
      <c r="J56" s="138"/>
    </row>
    <row r="57" spans="1:10" ht="15.75">
      <c r="A57" s="141" t="s">
        <v>106</v>
      </c>
      <c r="B57" s="142">
        <v>52</v>
      </c>
      <c r="C57" s="142">
        <v>52</v>
      </c>
      <c r="D57" s="142"/>
      <c r="E57" s="142"/>
      <c r="F57" s="142"/>
      <c r="G57" s="138"/>
      <c r="H57" s="137"/>
      <c r="I57" s="138"/>
      <c r="J57" s="138"/>
    </row>
    <row r="58" spans="1:10" ht="15.75">
      <c r="A58" s="136" t="s">
        <v>92</v>
      </c>
      <c r="B58" s="147">
        <f>B55*B56*B57</f>
        <v>37440</v>
      </c>
      <c r="C58" s="147">
        <f>C55*C56*C57</f>
        <v>19094.399999999998</v>
      </c>
      <c r="D58" s="147">
        <f>D55*D56*D57</f>
        <v>0</v>
      </c>
      <c r="E58" s="147">
        <f>E55*E56*E57</f>
        <v>0</v>
      </c>
      <c r="F58" s="147">
        <f>F55*F56*F57</f>
        <v>0</v>
      </c>
      <c r="G58" s="138"/>
      <c r="H58" s="146">
        <f>SUM(B58:F58)</f>
        <v>56534.399999999994</v>
      </c>
      <c r="I58" s="138"/>
      <c r="J58" s="138"/>
    </row>
    <row r="59" spans="1:10" ht="15.75">
      <c r="A59" s="138"/>
      <c r="B59" s="138"/>
      <c r="C59" s="138"/>
      <c r="D59" s="138"/>
      <c r="E59" s="138"/>
      <c r="F59" s="137"/>
      <c r="G59" s="138"/>
      <c r="H59" s="137"/>
      <c r="I59" s="138"/>
      <c r="J59" s="138"/>
    </row>
    <row r="60" spans="1:10" ht="15.75">
      <c r="A60" s="149" t="s">
        <v>107</v>
      </c>
      <c r="B60" s="150">
        <v>0.02</v>
      </c>
      <c r="C60" s="149" t="s">
        <v>108</v>
      </c>
      <c r="D60" s="137">
        <v>1.02</v>
      </c>
      <c r="E60" s="137"/>
      <c r="F60" s="137"/>
      <c r="G60" s="138"/>
      <c r="H60" s="137"/>
      <c r="I60" s="138"/>
      <c r="J60" s="138"/>
    </row>
    <row r="61" spans="1:10" ht="15.75">
      <c r="A61" s="138"/>
      <c r="B61" s="138"/>
      <c r="C61" s="138"/>
      <c r="D61" s="138"/>
      <c r="E61" s="138"/>
      <c r="F61" s="137"/>
      <c r="G61" s="138"/>
      <c r="H61" s="137"/>
      <c r="I61" s="138"/>
      <c r="J61" s="138"/>
    </row>
    <row r="62" spans="1:10" ht="18.75">
      <c r="A62" s="134" t="s">
        <v>109</v>
      </c>
      <c r="B62" s="134"/>
      <c r="C62" s="134"/>
      <c r="D62" s="134"/>
      <c r="E62" s="134"/>
      <c r="F62" s="135"/>
      <c r="G62" s="134"/>
      <c r="H62" s="135"/>
      <c r="I62" s="134"/>
      <c r="J62" s="134"/>
    </row>
    <row r="63" spans="1:10" ht="15.75">
      <c r="A63" s="138"/>
      <c r="B63" s="151">
        <v>2015</v>
      </c>
      <c r="C63" s="138"/>
      <c r="D63" s="138"/>
      <c r="E63" s="138"/>
      <c r="F63" s="137"/>
      <c r="G63" s="138"/>
      <c r="H63" s="137"/>
      <c r="I63" s="138"/>
      <c r="J63" s="138"/>
    </row>
    <row r="64" spans="1:10" ht="15.75">
      <c r="A64" s="152"/>
      <c r="B64" s="153" t="s">
        <v>110</v>
      </c>
      <c r="C64" s="139" t="s">
        <v>83</v>
      </c>
      <c r="D64" s="139" t="s">
        <v>84</v>
      </c>
      <c r="E64" s="139" t="s">
        <v>85</v>
      </c>
      <c r="F64" s="139" t="s">
        <v>86</v>
      </c>
      <c r="G64" s="139" t="s">
        <v>87</v>
      </c>
      <c r="H64" s="137"/>
      <c r="I64" s="138"/>
      <c r="J64" s="138"/>
    </row>
    <row r="65" spans="1:10" ht="15.75">
      <c r="A65" s="141" t="s">
        <v>82</v>
      </c>
      <c r="B65" s="154">
        <v>0.37</v>
      </c>
      <c r="C65" s="155">
        <f>(B8+B16+B24)*$B$65</f>
        <v>5755.555555555555</v>
      </c>
      <c r="D65" s="155">
        <f>(C8+C16+C24)*$B$65</f>
        <v>5870.666666666666</v>
      </c>
      <c r="E65" s="155">
        <f>(D8+D16+D24)*$B$65</f>
        <v>5988.08</v>
      </c>
      <c r="F65" s="155">
        <f>(E8+E16+E24)*$B$65</f>
        <v>0</v>
      </c>
      <c r="G65" s="155">
        <f>(F8+F16+F24)*$B$65</f>
        <v>0</v>
      </c>
      <c r="H65" s="137"/>
      <c r="I65" s="138"/>
      <c r="J65" s="138"/>
    </row>
    <row r="66" spans="1:10" ht="15.75">
      <c r="A66" s="141" t="s">
        <v>93</v>
      </c>
      <c r="B66" s="154">
        <v>0.37</v>
      </c>
      <c r="C66" s="155">
        <f>B30*$B$66</f>
        <v>8325</v>
      </c>
      <c r="D66" s="155">
        <f>C30*$B$66</f>
        <v>16983</v>
      </c>
      <c r="E66" s="155">
        <f>D30*$B$66</f>
        <v>17322.66</v>
      </c>
      <c r="F66" s="155">
        <f>E30*$B$66</f>
        <v>0</v>
      </c>
      <c r="G66" s="155">
        <f>F30*$B$66</f>
        <v>0</v>
      </c>
      <c r="H66" s="137"/>
      <c r="I66" s="138"/>
      <c r="J66" s="138"/>
    </row>
    <row r="67" spans="1:10" ht="15.75">
      <c r="A67" s="141" t="s">
        <v>111</v>
      </c>
      <c r="B67" s="154">
        <v>0.01</v>
      </c>
      <c r="C67" s="155">
        <f>(B35+B42)*$B$67</f>
        <v>135</v>
      </c>
      <c r="D67" s="155">
        <f>(C35+C42)*$B$67</f>
        <v>137.70000000000002</v>
      </c>
      <c r="E67" s="155">
        <f>(D35+D42)*$B$67</f>
        <v>140.454</v>
      </c>
      <c r="F67" s="155">
        <f>(E35+E42)*$B$67</f>
        <v>0</v>
      </c>
      <c r="G67" s="155">
        <f>(F35+F42)*$B$67</f>
        <v>0</v>
      </c>
      <c r="H67" s="137"/>
      <c r="I67" s="138"/>
      <c r="J67" s="138"/>
    </row>
    <row r="68" spans="1:10" ht="15.75">
      <c r="A68" s="141" t="s">
        <v>112</v>
      </c>
      <c r="B68" s="154">
        <v>0.09</v>
      </c>
      <c r="C68" s="155">
        <f>(B36+B43)*$B$68</f>
        <v>405</v>
      </c>
      <c r="D68" s="155">
        <f>(C36+C43)*$B$68</f>
        <v>413.09999999999997</v>
      </c>
      <c r="E68" s="155">
        <f>(D36+D43)*$B$68</f>
        <v>421.362</v>
      </c>
      <c r="F68" s="155">
        <f>(E36+E43)*$B$68</f>
        <v>0</v>
      </c>
      <c r="G68" s="155">
        <f>(F36+F43)*$B$68</f>
        <v>0</v>
      </c>
      <c r="H68" s="137"/>
      <c r="I68" s="138"/>
      <c r="J68" s="138"/>
    </row>
    <row r="69" spans="1:10" ht="15.75">
      <c r="A69" s="141" t="s">
        <v>113</v>
      </c>
      <c r="B69" s="154">
        <v>0.09</v>
      </c>
      <c r="C69" s="155">
        <f>B51*$B$69</f>
        <v>972</v>
      </c>
      <c r="D69" s="155">
        <f>C51*$B$69</f>
        <v>495.71999999999997</v>
      </c>
      <c r="E69" s="155">
        <f>D51*$B$69</f>
        <v>505.63439999999997</v>
      </c>
      <c r="F69" s="155">
        <f>E51*$B$69</f>
        <v>0</v>
      </c>
      <c r="G69" s="155">
        <f>F51*$B$69</f>
        <v>0</v>
      </c>
      <c r="H69" s="137"/>
      <c r="I69" s="138"/>
      <c r="J69" s="138"/>
    </row>
    <row r="70" spans="1:10" ht="15.75">
      <c r="A70" s="141" t="s">
        <v>114</v>
      </c>
      <c r="B70" s="154">
        <v>0.47</v>
      </c>
      <c r="C70" s="155">
        <f>B58*$B$70</f>
        <v>17596.8</v>
      </c>
      <c r="D70" s="155">
        <f>C58*$B$70</f>
        <v>8974.367999999999</v>
      </c>
      <c r="E70" s="155">
        <f>D58*$B$70</f>
        <v>0</v>
      </c>
      <c r="F70" s="155">
        <f>E58*$B$70</f>
        <v>0</v>
      </c>
      <c r="G70" s="155">
        <f>F58*$B$70</f>
        <v>0</v>
      </c>
      <c r="H70" s="137"/>
      <c r="I70" s="138"/>
      <c r="J70" s="138"/>
    </row>
    <row r="71" spans="1:10" ht="15.75">
      <c r="A71" s="156" t="s">
        <v>115</v>
      </c>
      <c r="B71" s="139"/>
      <c r="C71" s="147">
        <f>SUM(C65:C70)</f>
        <v>33189.35555555555</v>
      </c>
      <c r="D71" s="147">
        <f>SUM(D65:D70)</f>
        <v>32874.55466666666</v>
      </c>
      <c r="E71" s="147">
        <f>SUM(E65:E70)</f>
        <v>24378.1904</v>
      </c>
      <c r="F71" s="147">
        <f>SUM(F65:F70)</f>
        <v>0</v>
      </c>
      <c r="G71" s="147">
        <f>SUM(G65:G70)</f>
        <v>0</v>
      </c>
      <c r="H71" s="146">
        <f>SUM(C71:G71)</f>
        <v>90442.1006222222</v>
      </c>
      <c r="I71" s="138"/>
      <c r="J71" s="138"/>
    </row>
    <row r="72" spans="1:10" ht="15.75">
      <c r="A72" s="156"/>
      <c r="B72" s="139"/>
      <c r="C72" s="147"/>
      <c r="D72" s="147"/>
      <c r="E72" s="147"/>
      <c r="F72" s="147"/>
      <c r="G72" s="138"/>
      <c r="H72" s="146"/>
      <c r="I72" s="138"/>
      <c r="J72" s="138"/>
    </row>
    <row r="73" spans="1:10" ht="18.75">
      <c r="A73" s="134" t="s">
        <v>116</v>
      </c>
      <c r="B73" s="134"/>
      <c r="C73" s="134"/>
      <c r="D73" s="134"/>
      <c r="E73" s="134"/>
      <c r="F73" s="135"/>
      <c r="G73" s="134"/>
      <c r="H73" s="135"/>
      <c r="I73" s="134"/>
      <c r="J73" s="134"/>
    </row>
    <row r="74" spans="1:10" ht="15.75">
      <c r="A74" s="136"/>
      <c r="B74" s="157"/>
      <c r="C74" s="157"/>
      <c r="D74" s="157"/>
      <c r="E74" s="157"/>
      <c r="F74" s="137"/>
      <c r="G74" s="138"/>
      <c r="H74" s="137"/>
      <c r="I74" s="138"/>
      <c r="J74" s="138"/>
    </row>
    <row r="75" spans="1:10" ht="15.75">
      <c r="A75" s="136" t="s">
        <v>117</v>
      </c>
      <c r="B75" s="139" t="s">
        <v>83</v>
      </c>
      <c r="C75" s="139" t="s">
        <v>84</v>
      </c>
      <c r="D75" s="139" t="s">
        <v>85</v>
      </c>
      <c r="E75" s="139" t="s">
        <v>86</v>
      </c>
      <c r="F75" s="139" t="s">
        <v>87</v>
      </c>
      <c r="G75" s="138"/>
      <c r="H75" s="137"/>
      <c r="I75" s="138"/>
      <c r="J75" s="138"/>
    </row>
    <row r="76" spans="1:10" ht="15.75">
      <c r="A76" s="136" t="s">
        <v>166</v>
      </c>
      <c r="B76" s="158">
        <v>3000</v>
      </c>
      <c r="C76" s="159">
        <v>5000</v>
      </c>
      <c r="D76" s="157"/>
      <c r="E76" s="157"/>
      <c r="F76" s="157"/>
      <c r="G76" s="138"/>
      <c r="H76" s="137"/>
      <c r="I76" s="138"/>
      <c r="J76" s="138"/>
    </row>
    <row r="77" spans="1:10" ht="15.75">
      <c r="A77" s="136" t="s">
        <v>167</v>
      </c>
      <c r="B77" s="158"/>
      <c r="C77" s="158"/>
      <c r="D77" s="158">
        <v>2000</v>
      </c>
      <c r="E77" s="158"/>
      <c r="F77" s="158"/>
      <c r="G77" s="138"/>
      <c r="H77" s="137"/>
      <c r="I77" s="138"/>
      <c r="J77" s="138"/>
    </row>
    <row r="78" spans="1:10" ht="15.75">
      <c r="A78" s="136"/>
      <c r="B78" s="158"/>
      <c r="C78" s="158"/>
      <c r="D78" s="158"/>
      <c r="E78" s="158"/>
      <c r="F78" s="158"/>
      <c r="G78" s="138"/>
      <c r="H78" s="137"/>
      <c r="I78" s="138"/>
      <c r="J78" s="138"/>
    </row>
    <row r="79" spans="1:10" ht="16.5" thickBot="1">
      <c r="A79" s="136"/>
      <c r="B79" s="160"/>
      <c r="C79" s="160"/>
      <c r="D79" s="160"/>
      <c r="E79" s="160"/>
      <c r="F79" s="160"/>
      <c r="G79" s="138"/>
      <c r="H79" s="137"/>
      <c r="I79" s="138"/>
      <c r="J79" s="138"/>
    </row>
    <row r="80" spans="1:10" ht="16.5" thickTop="1">
      <c r="A80" s="149" t="s">
        <v>118</v>
      </c>
      <c r="B80" s="161">
        <f>SUM(B76:B79)</f>
        <v>3000</v>
      </c>
      <c r="C80" s="161">
        <f>SUM(C76:C79)</f>
        <v>5000</v>
      </c>
      <c r="D80" s="161">
        <f>SUM(D76:D79)</f>
        <v>2000</v>
      </c>
      <c r="E80" s="161">
        <f>SUM(E76:E79)</f>
        <v>0</v>
      </c>
      <c r="F80" s="161">
        <f>SUM(F76:F79)</f>
        <v>0</v>
      </c>
      <c r="G80" s="138"/>
      <c r="H80" s="137"/>
      <c r="I80" s="138"/>
      <c r="J80" s="138"/>
    </row>
    <row r="81" spans="1:10" ht="15.75">
      <c r="A81" s="149"/>
      <c r="B81" s="161"/>
      <c r="C81" s="161"/>
      <c r="D81" s="161"/>
      <c r="E81" s="161"/>
      <c r="F81" s="161"/>
      <c r="G81" s="138"/>
      <c r="H81" s="137"/>
      <c r="I81" s="138"/>
      <c r="J81" s="138"/>
    </row>
    <row r="82" spans="1:10" ht="18.75">
      <c r="A82" s="134" t="s">
        <v>119</v>
      </c>
      <c r="B82" s="134"/>
      <c r="C82" s="134"/>
      <c r="D82" s="134"/>
      <c r="E82" s="134"/>
      <c r="F82" s="135"/>
      <c r="G82" s="134"/>
      <c r="H82" s="135"/>
      <c r="I82" s="134"/>
      <c r="J82" s="134"/>
    </row>
    <row r="83" spans="1:10" ht="15.75">
      <c r="A83" s="136" t="s">
        <v>117</v>
      </c>
      <c r="B83" s="139" t="s">
        <v>83</v>
      </c>
      <c r="C83" s="139" t="s">
        <v>84</v>
      </c>
      <c r="D83" s="139" t="s">
        <v>85</v>
      </c>
      <c r="E83" s="139" t="s">
        <v>86</v>
      </c>
      <c r="F83" s="139" t="s">
        <v>87</v>
      </c>
      <c r="G83" s="138"/>
      <c r="H83" s="137"/>
      <c r="I83" s="138"/>
      <c r="J83" s="138"/>
    </row>
    <row r="84" spans="1:10" ht="15.75">
      <c r="A84" s="141" t="s">
        <v>176</v>
      </c>
      <c r="B84" s="161"/>
      <c r="C84" s="161"/>
      <c r="D84" s="161">
        <v>1000</v>
      </c>
      <c r="E84" s="161"/>
      <c r="F84" s="161"/>
      <c r="G84" s="138"/>
      <c r="H84" s="137"/>
      <c r="I84" s="138"/>
      <c r="J84" s="138"/>
    </row>
    <row r="85" spans="1:10" ht="15.75">
      <c r="A85" s="162"/>
      <c r="B85" s="161"/>
      <c r="C85" s="161"/>
      <c r="D85" s="161"/>
      <c r="E85" s="161"/>
      <c r="F85" s="161"/>
      <c r="G85" s="138"/>
      <c r="H85" s="137"/>
      <c r="I85" s="138"/>
      <c r="J85" s="138"/>
    </row>
    <row r="86" spans="1:10" ht="15.75">
      <c r="A86" s="162"/>
      <c r="B86" s="161"/>
      <c r="C86" s="161"/>
      <c r="D86" s="161"/>
      <c r="E86" s="161"/>
      <c r="F86" s="161"/>
      <c r="G86" s="138"/>
      <c r="H86" s="137"/>
      <c r="I86" s="138"/>
      <c r="J86" s="138"/>
    </row>
    <row r="87" spans="1:10" ht="15.75">
      <c r="A87" s="162"/>
      <c r="B87" s="161"/>
      <c r="C87" s="161"/>
      <c r="D87" s="161"/>
      <c r="E87" s="161"/>
      <c r="F87" s="161"/>
      <c r="G87" s="138"/>
      <c r="H87" s="137"/>
      <c r="I87" s="138"/>
      <c r="J87" s="138"/>
    </row>
    <row r="88" spans="1:10" ht="16.5" thickBot="1">
      <c r="A88" s="162"/>
      <c r="B88" s="163"/>
      <c r="C88" s="163"/>
      <c r="D88" s="163"/>
      <c r="E88" s="163"/>
      <c r="F88" s="163"/>
      <c r="G88" s="138"/>
      <c r="H88" s="137"/>
      <c r="I88" s="138"/>
      <c r="J88" s="138"/>
    </row>
    <row r="89" spans="1:10" ht="16.5" thickTop="1">
      <c r="A89" s="156" t="s">
        <v>118</v>
      </c>
      <c r="B89" s="161">
        <f>SUM(B84:B88)</f>
        <v>0</v>
      </c>
      <c r="C89" s="161">
        <f>SUM(C84:C88)</f>
        <v>0</v>
      </c>
      <c r="D89" s="161">
        <f>SUM(D84:D88)</f>
        <v>1000</v>
      </c>
      <c r="E89" s="161">
        <f>SUM(E84:E88)</f>
        <v>0</v>
      </c>
      <c r="F89" s="161">
        <f>SUM(F84:F88)</f>
        <v>0</v>
      </c>
      <c r="G89" s="138"/>
      <c r="H89" s="137"/>
      <c r="I89" s="138"/>
      <c r="J89" s="138"/>
    </row>
    <row r="90" spans="1:10" ht="15.75">
      <c r="A90" s="141"/>
      <c r="B90" s="147"/>
      <c r="C90" s="157"/>
      <c r="D90" s="157"/>
      <c r="E90" s="147"/>
      <c r="F90" s="137"/>
      <c r="G90" s="138"/>
      <c r="H90" s="137"/>
      <c r="I90" s="138"/>
      <c r="J90" s="138"/>
    </row>
    <row r="91" spans="1:10" ht="18.75">
      <c r="A91" s="134" t="s">
        <v>120</v>
      </c>
      <c r="B91" s="134"/>
      <c r="C91" s="134"/>
      <c r="D91" s="134"/>
      <c r="E91" s="134"/>
      <c r="F91" s="135"/>
      <c r="G91" s="134"/>
      <c r="H91" s="135"/>
      <c r="I91" s="134"/>
      <c r="J91" s="134"/>
    </row>
    <row r="92" spans="1:10" ht="15.75">
      <c r="A92" s="136" t="s">
        <v>117</v>
      </c>
      <c r="B92" s="139" t="s">
        <v>83</v>
      </c>
      <c r="C92" s="139" t="s">
        <v>84</v>
      </c>
      <c r="D92" s="139" t="s">
        <v>85</v>
      </c>
      <c r="E92" s="139" t="s">
        <v>86</v>
      </c>
      <c r="F92" s="139" t="s">
        <v>87</v>
      </c>
      <c r="G92" s="138"/>
      <c r="H92" s="137"/>
      <c r="I92" s="138"/>
      <c r="J92" s="138"/>
    </row>
    <row r="93" spans="1:10" ht="15.75">
      <c r="A93" s="141" t="s">
        <v>177</v>
      </c>
      <c r="B93" s="161"/>
      <c r="C93" s="161"/>
      <c r="D93" s="161"/>
      <c r="E93" s="161"/>
      <c r="F93" s="161"/>
      <c r="G93" s="138"/>
      <c r="H93" s="137"/>
      <c r="I93" s="138"/>
      <c r="J93" s="138"/>
    </row>
    <row r="94" spans="1:10" ht="15.75">
      <c r="A94" s="162"/>
      <c r="B94" s="161"/>
      <c r="C94" s="161"/>
      <c r="D94" s="161"/>
      <c r="E94" s="161"/>
      <c r="F94" s="161"/>
      <c r="G94" s="138"/>
      <c r="H94" s="137"/>
      <c r="I94" s="138"/>
      <c r="J94" s="138"/>
    </row>
    <row r="95" spans="1:10" ht="15.75">
      <c r="A95" s="162"/>
      <c r="B95" s="161"/>
      <c r="C95" s="161"/>
      <c r="D95" s="161"/>
      <c r="E95" s="161"/>
      <c r="F95" s="161"/>
      <c r="G95" s="138"/>
      <c r="H95" s="137"/>
      <c r="I95" s="138"/>
      <c r="J95" s="138"/>
    </row>
    <row r="96" spans="1:10" ht="15.75">
      <c r="A96" s="162"/>
      <c r="B96" s="161"/>
      <c r="C96" s="161"/>
      <c r="D96" s="161"/>
      <c r="E96" s="161"/>
      <c r="F96" s="161"/>
      <c r="G96" s="138"/>
      <c r="H96" s="137"/>
      <c r="I96" s="138"/>
      <c r="J96" s="138"/>
    </row>
    <row r="97" spans="1:10" ht="16.5" thickBot="1">
      <c r="A97" s="162"/>
      <c r="B97" s="163"/>
      <c r="C97" s="163"/>
      <c r="D97" s="163"/>
      <c r="E97" s="163"/>
      <c r="F97" s="163"/>
      <c r="G97" s="138"/>
      <c r="H97" s="137"/>
      <c r="I97" s="138"/>
      <c r="J97" s="138"/>
    </row>
    <row r="98" spans="1:10" ht="16.5" thickTop="1">
      <c r="A98" s="156" t="s">
        <v>118</v>
      </c>
      <c r="B98" s="161">
        <f>SUM(B93:B97)</f>
        <v>0</v>
      </c>
      <c r="C98" s="161">
        <f>SUM(C93:C97)</f>
        <v>0</v>
      </c>
      <c r="D98" s="161">
        <f>SUM(D93:D97)</f>
        <v>0</v>
      </c>
      <c r="E98" s="161">
        <f>SUM(E93:E97)</f>
        <v>0</v>
      </c>
      <c r="F98" s="161">
        <f>SUM(F93:F97)</f>
        <v>0</v>
      </c>
      <c r="G98" s="138"/>
      <c r="H98" s="137"/>
      <c r="I98" s="138"/>
      <c r="J98" s="138"/>
    </row>
    <row r="99" spans="1:10" ht="15.75">
      <c r="A99" s="141"/>
      <c r="B99" s="147"/>
      <c r="C99" s="157"/>
      <c r="D99" s="157"/>
      <c r="E99" s="147"/>
      <c r="F99" s="137"/>
      <c r="G99" s="138"/>
      <c r="H99" s="137"/>
      <c r="I99" s="138"/>
      <c r="J99" s="138"/>
    </row>
    <row r="100" spans="1:10" ht="18.75">
      <c r="A100" s="134" t="s">
        <v>121</v>
      </c>
      <c r="B100" s="134"/>
      <c r="C100" s="134"/>
      <c r="D100" s="134"/>
      <c r="E100" s="134"/>
      <c r="F100" s="135"/>
      <c r="G100" s="134"/>
      <c r="H100" s="135"/>
      <c r="I100" s="134"/>
      <c r="J100" s="134"/>
    </row>
    <row r="101" spans="1:10" ht="15.75">
      <c r="A101" s="136" t="s">
        <v>117</v>
      </c>
      <c r="B101" s="139" t="s">
        <v>83</v>
      </c>
      <c r="C101" s="139" t="s">
        <v>84</v>
      </c>
      <c r="D101" s="139" t="s">
        <v>85</v>
      </c>
      <c r="E101" s="139" t="s">
        <v>86</v>
      </c>
      <c r="F101" s="139" t="s">
        <v>87</v>
      </c>
      <c r="G101" s="157"/>
      <c r="H101" s="137"/>
      <c r="I101" s="138"/>
      <c r="J101" s="138"/>
    </row>
    <row r="102" spans="1:10" ht="15.75">
      <c r="A102" s="164" t="s">
        <v>122</v>
      </c>
      <c r="B102" s="157"/>
      <c r="C102" s="157">
        <f>4*91</f>
        <v>364</v>
      </c>
      <c r="D102" s="157">
        <f>4*91</f>
        <v>364</v>
      </c>
      <c r="E102" s="157"/>
      <c r="F102" s="157"/>
      <c r="G102" s="165" t="s">
        <v>123</v>
      </c>
      <c r="H102" s="139"/>
      <c r="I102" s="138"/>
      <c r="J102" s="138"/>
    </row>
    <row r="103" spans="1:10" ht="15.75">
      <c r="A103" s="164" t="s">
        <v>124</v>
      </c>
      <c r="B103" s="158"/>
      <c r="C103" s="159">
        <f>4*50</f>
        <v>200</v>
      </c>
      <c r="D103" s="159">
        <f>4*50</f>
        <v>200</v>
      </c>
      <c r="E103" s="157"/>
      <c r="F103" s="166"/>
      <c r="G103" s="157"/>
      <c r="H103" s="161"/>
      <c r="I103" s="138"/>
      <c r="J103" s="138"/>
    </row>
    <row r="104" spans="1:10" ht="31.5">
      <c r="A104" s="164" t="s">
        <v>125</v>
      </c>
      <c r="B104" s="158"/>
      <c r="C104" s="158">
        <f>5*46</f>
        <v>230</v>
      </c>
      <c r="D104" s="158">
        <f>5*46</f>
        <v>230</v>
      </c>
      <c r="E104" s="158"/>
      <c r="F104" s="166"/>
      <c r="G104" s="167"/>
      <c r="H104" s="161"/>
      <c r="I104" s="138"/>
      <c r="J104" s="138"/>
    </row>
    <row r="105" spans="1:10" ht="15.75">
      <c r="A105" s="156" t="s">
        <v>126</v>
      </c>
      <c r="B105" s="168">
        <f>SUM(B102:B104)</f>
        <v>0</v>
      </c>
      <c r="C105" s="168">
        <f>SUM(C102:C104)</f>
        <v>794</v>
      </c>
      <c r="D105" s="168">
        <f>SUM(D102:D104)</f>
        <v>794</v>
      </c>
      <c r="E105" s="168">
        <f>SUM(E102:E104)</f>
        <v>0</v>
      </c>
      <c r="F105" s="168">
        <f>SUM(F102:F104)</f>
        <v>0</v>
      </c>
      <c r="G105" s="167"/>
      <c r="H105" s="161"/>
      <c r="I105" s="138"/>
      <c r="J105" s="138"/>
    </row>
    <row r="106" spans="1:10" ht="16.5" thickBot="1">
      <c r="A106" s="164" t="s">
        <v>127</v>
      </c>
      <c r="B106" s="160"/>
      <c r="C106" s="160">
        <v>1</v>
      </c>
      <c r="D106" s="160">
        <v>2</v>
      </c>
      <c r="E106" s="160"/>
      <c r="F106" s="169"/>
      <c r="G106" s="167"/>
      <c r="H106" s="161"/>
      <c r="I106" s="138"/>
      <c r="J106" s="138"/>
    </row>
    <row r="107" spans="1:10" ht="16.5" thickTop="1">
      <c r="A107" s="156" t="s">
        <v>115</v>
      </c>
      <c r="B107" s="167">
        <f>B105*B106</f>
        <v>0</v>
      </c>
      <c r="C107" s="167">
        <f>C105*C106</f>
        <v>794</v>
      </c>
      <c r="D107" s="167">
        <f>D105*D106</f>
        <v>1588</v>
      </c>
      <c r="E107" s="167">
        <f>E105*E106</f>
        <v>0</v>
      </c>
      <c r="F107" s="167">
        <f>F105*F106</f>
        <v>0</v>
      </c>
      <c r="G107" s="137"/>
      <c r="H107" s="170"/>
      <c r="I107" s="138"/>
      <c r="J107" s="138"/>
    </row>
    <row r="108" spans="1:10" ht="15.75">
      <c r="A108" s="171"/>
      <c r="B108" s="137"/>
      <c r="C108" s="137"/>
      <c r="D108" s="137"/>
      <c r="E108" s="137"/>
      <c r="F108" s="137"/>
      <c r="G108" s="137"/>
      <c r="H108" s="172"/>
      <c r="I108" s="138"/>
      <c r="J108" s="138"/>
    </row>
    <row r="109" spans="1:10" ht="18.75">
      <c r="A109" s="134" t="s">
        <v>128</v>
      </c>
      <c r="B109" s="134"/>
      <c r="C109" s="134"/>
      <c r="D109" s="134"/>
      <c r="E109" s="134"/>
      <c r="F109" s="135"/>
      <c r="G109" s="134"/>
      <c r="H109" s="135"/>
      <c r="I109" s="134"/>
      <c r="J109" s="134"/>
    </row>
    <row r="110" spans="1:10" ht="15.75">
      <c r="A110" s="136" t="s">
        <v>117</v>
      </c>
      <c r="B110" s="139" t="s">
        <v>83</v>
      </c>
      <c r="C110" s="139" t="s">
        <v>84</v>
      </c>
      <c r="D110" s="139" t="s">
        <v>85</v>
      </c>
      <c r="E110" s="139" t="s">
        <v>86</v>
      </c>
      <c r="F110" s="139" t="s">
        <v>87</v>
      </c>
      <c r="G110" s="157"/>
      <c r="H110" s="137"/>
      <c r="I110" s="138"/>
      <c r="J110" s="138"/>
    </row>
    <row r="111" spans="1:10" ht="15.75">
      <c r="A111" s="164" t="s">
        <v>129</v>
      </c>
      <c r="B111" s="157"/>
      <c r="C111" s="157"/>
      <c r="D111" s="157"/>
      <c r="E111" s="157"/>
      <c r="F111" s="157"/>
      <c r="G111" s="165" t="s">
        <v>123</v>
      </c>
      <c r="H111" s="139"/>
      <c r="I111" s="138"/>
      <c r="J111" s="138"/>
    </row>
    <row r="112" spans="1:10" ht="15.75">
      <c r="A112" s="164" t="s">
        <v>130</v>
      </c>
      <c r="B112" s="158"/>
      <c r="C112" s="159"/>
      <c r="D112" s="157"/>
      <c r="E112" s="157"/>
      <c r="F112" s="166"/>
      <c r="G112" s="157"/>
      <c r="H112" s="161"/>
      <c r="I112" s="138"/>
      <c r="J112" s="138"/>
    </row>
    <row r="113" spans="1:10" ht="15.75">
      <c r="A113" s="164" t="s">
        <v>131</v>
      </c>
      <c r="B113" s="158"/>
      <c r="C113" s="158"/>
      <c r="D113" s="158"/>
      <c r="E113" s="158"/>
      <c r="F113" s="166"/>
      <c r="G113" s="167"/>
      <c r="H113" s="161"/>
      <c r="I113" s="138"/>
      <c r="J113" s="138"/>
    </row>
    <row r="114" spans="1:10" ht="15.75">
      <c r="A114" s="156" t="s">
        <v>126</v>
      </c>
      <c r="B114" s="168">
        <f>SUM(B111:B113)</f>
        <v>0</v>
      </c>
      <c r="C114" s="168">
        <f>SUM(C111:C113)</f>
        <v>0</v>
      </c>
      <c r="D114" s="168">
        <f>SUM(D111:D113)</f>
        <v>0</v>
      </c>
      <c r="E114" s="168">
        <f>SUM(E111:E113)</f>
        <v>0</v>
      </c>
      <c r="F114" s="168">
        <f>SUM(F111:F113)</f>
        <v>0</v>
      </c>
      <c r="G114" s="167"/>
      <c r="H114" s="161"/>
      <c r="I114" s="138"/>
      <c r="J114" s="138"/>
    </row>
    <row r="115" spans="1:10" ht="16.5" thickBot="1">
      <c r="A115" s="164" t="s">
        <v>127</v>
      </c>
      <c r="B115" s="160"/>
      <c r="C115" s="160"/>
      <c r="D115" s="160"/>
      <c r="E115" s="160"/>
      <c r="F115" s="169"/>
      <c r="G115" s="167"/>
      <c r="H115" s="161"/>
      <c r="I115" s="138"/>
      <c r="J115" s="138"/>
    </row>
    <row r="116" spans="1:10" ht="16.5" thickTop="1">
      <c r="A116" s="156" t="s">
        <v>115</v>
      </c>
      <c r="B116" s="167">
        <f>B114*B115</f>
        <v>0</v>
      </c>
      <c r="C116" s="167">
        <f>C114*C115</f>
        <v>0</v>
      </c>
      <c r="D116" s="167">
        <f>D114*D115</f>
        <v>0</v>
      </c>
      <c r="E116" s="167">
        <f>E114*E115</f>
        <v>0</v>
      </c>
      <c r="F116" s="167">
        <f>F114*F115</f>
        <v>0</v>
      </c>
      <c r="G116" s="137"/>
      <c r="H116" s="170"/>
      <c r="I116" s="138"/>
      <c r="J116" s="138"/>
    </row>
    <row r="117" spans="1:10" ht="15.75">
      <c r="A117" s="137"/>
      <c r="B117" s="137"/>
      <c r="C117" s="137"/>
      <c r="D117" s="137"/>
      <c r="E117" s="137"/>
      <c r="F117" s="137"/>
      <c r="G117" s="149"/>
      <c r="H117" s="172"/>
      <c r="I117" s="138"/>
      <c r="J117" s="138"/>
    </row>
    <row r="118" spans="1:10" ht="15.75">
      <c r="A118" s="137"/>
      <c r="B118" s="137"/>
      <c r="C118" s="137"/>
      <c r="D118" s="137"/>
      <c r="E118" s="137"/>
      <c r="F118" s="137"/>
      <c r="G118" s="149"/>
      <c r="H118" s="172"/>
      <c r="I118" s="138"/>
      <c r="J118" s="138"/>
    </row>
    <row r="119" spans="1:10" ht="18.75">
      <c r="A119" s="134" t="s">
        <v>132</v>
      </c>
      <c r="B119" s="134"/>
      <c r="C119" s="134"/>
      <c r="D119" s="134"/>
      <c r="E119" s="134"/>
      <c r="F119" s="135"/>
      <c r="G119" s="134"/>
      <c r="H119" s="135"/>
      <c r="I119" s="134"/>
      <c r="J119" s="134"/>
    </row>
    <row r="120" spans="1:10" ht="15.75">
      <c r="A120" s="136" t="s">
        <v>117</v>
      </c>
      <c r="B120" s="139" t="s">
        <v>83</v>
      </c>
      <c r="C120" s="139" t="s">
        <v>84</v>
      </c>
      <c r="D120" s="139" t="s">
        <v>85</v>
      </c>
      <c r="E120" s="139" t="s">
        <v>86</v>
      </c>
      <c r="F120" s="139" t="s">
        <v>87</v>
      </c>
      <c r="G120" s="137"/>
      <c r="H120" s="137"/>
      <c r="I120" s="138"/>
      <c r="J120" s="138"/>
    </row>
    <row r="121" spans="1:10" ht="15.75">
      <c r="A121" s="162"/>
      <c r="B121" s="161"/>
      <c r="C121" s="161"/>
      <c r="D121" s="161"/>
      <c r="E121" s="161"/>
      <c r="F121" s="161"/>
      <c r="G121" s="137"/>
      <c r="H121" s="137"/>
      <c r="I121" s="138"/>
      <c r="J121" s="138"/>
    </row>
    <row r="122" spans="1:10" ht="15.75">
      <c r="A122" s="162"/>
      <c r="B122" s="161"/>
      <c r="C122" s="161"/>
      <c r="D122" s="161"/>
      <c r="E122" s="161"/>
      <c r="F122" s="161"/>
      <c r="G122" s="137"/>
      <c r="H122" s="137"/>
      <c r="I122" s="138"/>
      <c r="J122" s="138"/>
    </row>
    <row r="123" spans="1:10" ht="15.75">
      <c r="A123" s="162"/>
      <c r="B123" s="161"/>
      <c r="C123" s="161"/>
      <c r="D123" s="161"/>
      <c r="E123" s="161"/>
      <c r="F123" s="161"/>
      <c r="G123" s="137"/>
      <c r="H123" s="137"/>
      <c r="I123" s="138"/>
      <c r="J123" s="138"/>
    </row>
    <row r="124" spans="1:10" ht="15.75">
      <c r="A124" s="162"/>
      <c r="B124" s="161"/>
      <c r="C124" s="161"/>
      <c r="D124" s="161"/>
      <c r="E124" s="161"/>
      <c r="F124" s="161"/>
      <c r="G124" s="137"/>
      <c r="H124" s="137"/>
      <c r="I124" s="138"/>
      <c r="J124" s="138"/>
    </row>
    <row r="125" spans="1:10" ht="15.75">
      <c r="A125" s="162"/>
      <c r="B125" s="161"/>
      <c r="C125" s="161"/>
      <c r="D125" s="161"/>
      <c r="E125" s="161"/>
      <c r="F125" s="161"/>
      <c r="G125" s="137"/>
      <c r="H125" s="137"/>
      <c r="I125" s="138"/>
      <c r="J125" s="138"/>
    </row>
    <row r="126" spans="1:10" ht="15.75">
      <c r="A126" s="156" t="s">
        <v>118</v>
      </c>
      <c r="B126" s="161">
        <f>SUM(B121:B125)</f>
        <v>0</v>
      </c>
      <c r="C126" s="161">
        <f>SUM(C121:C125)</f>
        <v>0</v>
      </c>
      <c r="D126" s="161">
        <f>SUM(D121:D125)</f>
        <v>0</v>
      </c>
      <c r="E126" s="161">
        <f>SUM(E121:E125)</f>
        <v>0</v>
      </c>
      <c r="F126" s="161">
        <f>SUM(F121:F125)</f>
        <v>0</v>
      </c>
      <c r="G126" s="137"/>
      <c r="H126" s="173">
        <f>SUM(B126:F126)</f>
        <v>0</v>
      </c>
      <c r="I126" s="138"/>
      <c r="J126" s="138"/>
    </row>
    <row r="127" spans="1:10" ht="15.75">
      <c r="A127" s="136"/>
      <c r="B127" s="161"/>
      <c r="C127" s="137"/>
      <c r="D127" s="137"/>
      <c r="E127" s="137"/>
      <c r="F127" s="137"/>
      <c r="G127" s="137"/>
      <c r="H127" s="137"/>
      <c r="I127" s="138"/>
      <c r="J127" s="138"/>
    </row>
    <row r="128" spans="1:10" ht="18.75">
      <c r="A128" s="134" t="s">
        <v>133</v>
      </c>
      <c r="B128" s="134"/>
      <c r="C128" s="134"/>
      <c r="D128" s="134"/>
      <c r="E128" s="134"/>
      <c r="F128" s="135"/>
      <c r="G128" s="134"/>
      <c r="H128" s="135"/>
      <c r="I128" s="134"/>
      <c r="J128" s="134"/>
    </row>
    <row r="129" spans="1:10" ht="15.75">
      <c r="A129" s="136" t="s">
        <v>117</v>
      </c>
      <c r="B129" s="139" t="s">
        <v>83</v>
      </c>
      <c r="C129" s="139" t="s">
        <v>84</v>
      </c>
      <c r="D129" s="139" t="s">
        <v>85</v>
      </c>
      <c r="E129" s="139" t="s">
        <v>86</v>
      </c>
      <c r="F129" s="139" t="s">
        <v>87</v>
      </c>
      <c r="G129" s="137"/>
      <c r="H129" s="137"/>
      <c r="I129" s="138"/>
      <c r="J129" s="138"/>
    </row>
    <row r="130" spans="1:10" ht="15.75">
      <c r="A130" s="141" t="s">
        <v>168</v>
      </c>
      <c r="B130" s="161">
        <v>500</v>
      </c>
      <c r="C130" s="161">
        <v>500</v>
      </c>
      <c r="D130" s="161">
        <v>500</v>
      </c>
      <c r="E130" s="161"/>
      <c r="F130" s="161"/>
      <c r="G130" s="137"/>
      <c r="H130" s="137"/>
      <c r="I130" s="138"/>
      <c r="J130" s="138"/>
    </row>
    <row r="131" spans="1:10" ht="15.75">
      <c r="A131" s="141" t="s">
        <v>169</v>
      </c>
      <c r="B131" s="161">
        <v>4000</v>
      </c>
      <c r="C131" s="161"/>
      <c r="D131" s="161"/>
      <c r="E131" s="161"/>
      <c r="F131" s="161"/>
      <c r="G131" s="137"/>
      <c r="H131" s="137"/>
      <c r="I131" s="138"/>
      <c r="J131" s="138"/>
    </row>
    <row r="132" spans="1:10" ht="15.75">
      <c r="A132" s="141" t="s">
        <v>170</v>
      </c>
      <c r="B132" s="161">
        <v>10000</v>
      </c>
      <c r="C132" s="161">
        <v>10000</v>
      </c>
      <c r="D132" s="161">
        <v>10000</v>
      </c>
      <c r="E132" s="161"/>
      <c r="F132" s="161"/>
      <c r="G132" s="137"/>
      <c r="H132" s="137"/>
      <c r="I132" s="138"/>
      <c r="J132" s="138"/>
    </row>
    <row r="133" spans="1:10" ht="15.75">
      <c r="A133" s="141" t="s">
        <v>171</v>
      </c>
      <c r="B133" s="161"/>
      <c r="C133" s="161"/>
      <c r="D133" s="161"/>
      <c r="E133" s="161"/>
      <c r="F133" s="161"/>
      <c r="G133" s="137"/>
      <c r="H133" s="137"/>
      <c r="I133" s="138"/>
      <c r="J133" s="138"/>
    </row>
    <row r="134" spans="1:10" ht="15.75">
      <c r="A134" s="141"/>
      <c r="B134" s="161"/>
      <c r="C134" s="161"/>
      <c r="D134" s="161"/>
      <c r="E134" s="161"/>
      <c r="F134" s="161"/>
      <c r="G134" s="137"/>
      <c r="H134" s="137"/>
      <c r="I134" s="138"/>
      <c r="J134" s="138"/>
    </row>
    <row r="135" spans="1:10" ht="15.75">
      <c r="A135" s="144" t="s">
        <v>118</v>
      </c>
      <c r="B135" s="161">
        <f>SUM(B130:B134)</f>
        <v>14500</v>
      </c>
      <c r="C135" s="161">
        <f>SUM(C130:C134)</f>
        <v>10500</v>
      </c>
      <c r="D135" s="161">
        <f>SUM(D130:D134)</f>
        <v>10500</v>
      </c>
      <c r="E135" s="161">
        <f>SUM(E130:E134)</f>
        <v>0</v>
      </c>
      <c r="F135" s="161">
        <f>SUM(F130:F134)</f>
        <v>0</v>
      </c>
      <c r="G135" s="137"/>
      <c r="H135" s="173">
        <f>SUM(B135:F135)</f>
        <v>35500</v>
      </c>
      <c r="I135" s="138"/>
      <c r="J135" s="138"/>
    </row>
    <row r="136" spans="1:10" ht="15.75">
      <c r="A136" s="162"/>
      <c r="B136" s="161"/>
      <c r="C136" s="161"/>
      <c r="D136" s="161"/>
      <c r="E136" s="161"/>
      <c r="F136" s="137"/>
      <c r="G136" s="138"/>
      <c r="H136" s="137"/>
      <c r="I136" s="138"/>
      <c r="J136" s="138"/>
    </row>
    <row r="137" spans="1:10" ht="18.75">
      <c r="A137" s="134" t="s">
        <v>134</v>
      </c>
      <c r="B137" s="134"/>
      <c r="C137" s="134"/>
      <c r="D137" s="134"/>
      <c r="E137" s="134"/>
      <c r="F137" s="135"/>
      <c r="G137" s="134"/>
      <c r="H137" s="135"/>
      <c r="I137" s="134"/>
      <c r="J137" s="134"/>
    </row>
    <row r="138" spans="1:10" ht="15.75">
      <c r="A138" s="136" t="s">
        <v>117</v>
      </c>
      <c r="B138" s="139" t="s">
        <v>83</v>
      </c>
      <c r="C138" s="139" t="s">
        <v>84</v>
      </c>
      <c r="D138" s="139" t="s">
        <v>85</v>
      </c>
      <c r="E138" s="139" t="s">
        <v>86</v>
      </c>
      <c r="F138" s="139" t="s">
        <v>87</v>
      </c>
      <c r="G138" s="137"/>
      <c r="H138" s="137"/>
      <c r="I138" s="138"/>
      <c r="J138" s="138"/>
    </row>
    <row r="139" spans="1:10" ht="15.75">
      <c r="A139" s="162"/>
      <c r="B139" s="161"/>
      <c r="C139" s="161"/>
      <c r="D139" s="161"/>
      <c r="E139" s="161"/>
      <c r="F139" s="161"/>
      <c r="G139" s="137"/>
      <c r="H139" s="137"/>
      <c r="I139" s="138"/>
      <c r="J139" s="138"/>
    </row>
    <row r="140" spans="1:10" ht="15.75">
      <c r="A140" s="162"/>
      <c r="B140" s="161"/>
      <c r="C140" s="161"/>
      <c r="D140" s="161"/>
      <c r="E140" s="161"/>
      <c r="F140" s="161"/>
      <c r="G140" s="137"/>
      <c r="H140" s="137"/>
      <c r="I140" s="138"/>
      <c r="J140" s="138"/>
    </row>
    <row r="141" spans="1:10" ht="15.75">
      <c r="A141" s="162"/>
      <c r="B141" s="161"/>
      <c r="C141" s="161"/>
      <c r="D141" s="161"/>
      <c r="E141" s="161"/>
      <c r="F141" s="161"/>
      <c r="G141" s="137"/>
      <c r="H141" s="137"/>
      <c r="I141" s="138"/>
      <c r="J141" s="138"/>
    </row>
    <row r="142" spans="1:10" ht="15.75">
      <c r="A142" s="162"/>
      <c r="B142" s="161"/>
      <c r="C142" s="161"/>
      <c r="D142" s="161"/>
      <c r="E142" s="161"/>
      <c r="F142" s="161"/>
      <c r="G142" s="137"/>
      <c r="H142" s="137"/>
      <c r="I142" s="138"/>
      <c r="J142" s="138"/>
    </row>
    <row r="143" spans="1:10" ht="15.75">
      <c r="A143" s="162"/>
      <c r="B143" s="161"/>
      <c r="C143" s="161"/>
      <c r="D143" s="161"/>
      <c r="E143" s="161"/>
      <c r="F143" s="161"/>
      <c r="G143" s="137"/>
      <c r="H143" s="137"/>
      <c r="I143" s="138"/>
      <c r="J143" s="138"/>
    </row>
    <row r="144" spans="1:10" ht="15.75">
      <c r="A144" s="156" t="s">
        <v>118</v>
      </c>
      <c r="B144" s="161">
        <f>SUM(B139:B143)</f>
        <v>0</v>
      </c>
      <c r="C144" s="161">
        <f>SUM(C139:C143)</f>
        <v>0</v>
      </c>
      <c r="D144" s="161">
        <f>SUM(D139:D143)</f>
        <v>0</v>
      </c>
      <c r="E144" s="161">
        <f>SUM(E139:E143)</f>
        <v>0</v>
      </c>
      <c r="F144" s="161">
        <f>SUM(F139:F143)</f>
        <v>0</v>
      </c>
      <c r="G144" s="137"/>
      <c r="H144" s="173">
        <f>SUM(B144:F144)</f>
        <v>0</v>
      </c>
      <c r="I144" s="138"/>
      <c r="J144" s="138"/>
    </row>
    <row r="145" spans="1:10" ht="15.75">
      <c r="A145" s="174" t="s">
        <v>135</v>
      </c>
      <c r="B145" s="161"/>
      <c r="C145" s="161"/>
      <c r="D145" s="161"/>
      <c r="E145" s="161"/>
      <c r="F145" s="137"/>
      <c r="G145" s="138"/>
      <c r="H145" s="137"/>
      <c r="I145" s="138"/>
      <c r="J145" s="138"/>
    </row>
    <row r="146" spans="1:10" ht="15.75">
      <c r="A146" s="162"/>
      <c r="B146" s="161"/>
      <c r="C146" s="161"/>
      <c r="D146" s="161"/>
      <c r="E146" s="161"/>
      <c r="F146" s="137"/>
      <c r="G146" s="138"/>
      <c r="H146" s="137"/>
      <c r="I146" s="138"/>
      <c r="J146" s="138"/>
    </row>
    <row r="147" spans="1:10" ht="18.75">
      <c r="A147" s="134" t="s">
        <v>136</v>
      </c>
      <c r="B147" s="134"/>
      <c r="C147" s="134"/>
      <c r="D147" s="134"/>
      <c r="E147" s="134"/>
      <c r="F147" s="135"/>
      <c r="G147" s="134"/>
      <c r="H147" s="135"/>
      <c r="I147" s="134"/>
      <c r="J147" s="134"/>
    </row>
    <row r="148" spans="1:10" ht="15.75">
      <c r="A148" s="137"/>
      <c r="B148" s="137"/>
      <c r="C148" s="137"/>
      <c r="D148" s="137"/>
      <c r="E148" s="137"/>
      <c r="F148" s="137"/>
      <c r="G148" s="138"/>
      <c r="H148" s="137"/>
      <c r="I148" s="138"/>
      <c r="J148" s="138"/>
    </row>
    <row r="149" spans="1:10" ht="15.75">
      <c r="A149" s="175" t="s">
        <v>137</v>
      </c>
      <c r="B149" s="139" t="s">
        <v>83</v>
      </c>
      <c r="C149" s="139" t="s">
        <v>84</v>
      </c>
      <c r="D149" s="139" t="s">
        <v>85</v>
      </c>
      <c r="E149" s="139" t="s">
        <v>86</v>
      </c>
      <c r="F149" s="139" t="s">
        <v>87</v>
      </c>
      <c r="G149" s="138"/>
      <c r="H149" s="137"/>
      <c r="I149" s="138"/>
      <c r="J149" s="138"/>
    </row>
    <row r="150" spans="1:10" ht="15.75">
      <c r="A150" s="136" t="s">
        <v>138</v>
      </c>
      <c r="B150" s="176">
        <v>5200</v>
      </c>
      <c r="C150" s="142">
        <f>B150*$D$60</f>
        <v>5304</v>
      </c>
      <c r="D150" s="142">
        <f>C150*$D$60</f>
        <v>5410.08</v>
      </c>
      <c r="E150" s="142">
        <f>D150*$D$60</f>
        <v>5518.2816</v>
      </c>
      <c r="F150" s="142">
        <f>E150*$D$60</f>
        <v>5628.647232</v>
      </c>
      <c r="G150" s="138"/>
      <c r="H150" s="137"/>
      <c r="I150" s="138"/>
      <c r="J150" s="138"/>
    </row>
    <row r="151" spans="1:10" ht="15.75">
      <c r="A151" s="136" t="s">
        <v>139</v>
      </c>
      <c r="B151" s="176">
        <v>500</v>
      </c>
      <c r="C151" s="176">
        <v>500</v>
      </c>
      <c r="D151" s="176">
        <v>500</v>
      </c>
      <c r="E151" s="176"/>
      <c r="F151" s="176"/>
      <c r="G151" s="138"/>
      <c r="H151" s="137"/>
      <c r="I151" s="138"/>
      <c r="J151" s="138"/>
    </row>
    <row r="152" spans="1:10" ht="15.75">
      <c r="A152" s="136" t="s">
        <v>140</v>
      </c>
      <c r="B152" s="177">
        <v>1</v>
      </c>
      <c r="C152" s="177">
        <v>1</v>
      </c>
      <c r="D152" s="177">
        <v>1</v>
      </c>
      <c r="E152" s="177"/>
      <c r="F152" s="177"/>
      <c r="G152" s="138"/>
      <c r="H152" s="137"/>
      <c r="I152" s="138"/>
      <c r="J152" s="138"/>
    </row>
    <row r="153" spans="1:10" ht="15.75">
      <c r="A153" s="178" t="s">
        <v>118</v>
      </c>
      <c r="B153" s="179">
        <f>SUM(B150:B151)*B152</f>
        <v>5700</v>
      </c>
      <c r="C153" s="179">
        <f>SUM(C150:C151)*C152</f>
        <v>5804</v>
      </c>
      <c r="D153" s="179">
        <f>SUM(D150:D151)*D152</f>
        <v>5910.08</v>
      </c>
      <c r="E153" s="179">
        <f>SUM(E150:E151)*E152</f>
        <v>0</v>
      </c>
      <c r="F153" s="179">
        <f>SUM(F150:F151)*F152</f>
        <v>0</v>
      </c>
      <c r="G153" s="138"/>
      <c r="H153" s="180">
        <f>SUM(B153:F153)</f>
        <v>17414.08</v>
      </c>
      <c r="I153" s="138"/>
      <c r="J153" s="138"/>
    </row>
    <row r="154" spans="1:10" ht="15.75">
      <c r="A154" s="181" t="s">
        <v>141</v>
      </c>
      <c r="B154" s="137" t="s">
        <v>142</v>
      </c>
      <c r="C154" s="137"/>
      <c r="D154" s="137"/>
      <c r="E154" s="137"/>
      <c r="F154" s="137"/>
      <c r="G154" s="138"/>
      <c r="H154" s="137"/>
      <c r="I154" s="138"/>
      <c r="J154" s="138"/>
    </row>
    <row r="155" spans="1:10" ht="47.25">
      <c r="A155" s="181"/>
      <c r="B155" s="137"/>
      <c r="C155" s="182" t="s">
        <v>143</v>
      </c>
      <c r="D155" s="182" t="s">
        <v>144</v>
      </c>
      <c r="E155" s="182" t="s">
        <v>145</v>
      </c>
      <c r="F155" s="182" t="s">
        <v>146</v>
      </c>
      <c r="G155" s="182" t="s">
        <v>147</v>
      </c>
      <c r="H155" s="182" t="s">
        <v>148</v>
      </c>
      <c r="I155" s="182" t="s">
        <v>149</v>
      </c>
      <c r="J155" s="138"/>
    </row>
    <row r="156" spans="1:10" ht="15.75">
      <c r="A156" s="137"/>
      <c r="B156" s="137" t="s">
        <v>150</v>
      </c>
      <c r="C156" s="183">
        <v>2600</v>
      </c>
      <c r="D156" s="183">
        <f>C156*2</f>
        <v>5200</v>
      </c>
      <c r="E156" s="183">
        <v>1400</v>
      </c>
      <c r="F156" s="183">
        <f>E156*2</f>
        <v>2800</v>
      </c>
      <c r="G156" s="183">
        <v>500</v>
      </c>
      <c r="H156" s="183">
        <f>G156*2</f>
        <v>1000</v>
      </c>
      <c r="I156" s="183">
        <f>D156+F156+H156</f>
        <v>9000</v>
      </c>
      <c r="J156" s="137"/>
    </row>
    <row r="157" spans="1:10" ht="15.75">
      <c r="A157" s="137"/>
      <c r="B157" s="137" t="s">
        <v>151</v>
      </c>
      <c r="C157" s="183">
        <v>8100</v>
      </c>
      <c r="D157" s="183">
        <v>16200</v>
      </c>
      <c r="E157" s="183">
        <v>1400</v>
      </c>
      <c r="F157" s="183">
        <f>E157*2</f>
        <v>2800</v>
      </c>
      <c r="G157" s="183">
        <v>500</v>
      </c>
      <c r="H157" s="183">
        <f>G157*2</f>
        <v>1000</v>
      </c>
      <c r="I157" s="183">
        <f>D157+F157+H157</f>
        <v>20000</v>
      </c>
      <c r="J157" s="137"/>
    </row>
    <row r="158" spans="1:10" ht="18.75">
      <c r="A158" s="134" t="s">
        <v>152</v>
      </c>
      <c r="B158" s="134"/>
      <c r="C158" s="134"/>
      <c r="D158" s="134"/>
      <c r="E158" s="134"/>
      <c r="F158" s="135"/>
      <c r="G158" s="134"/>
      <c r="H158" s="135"/>
      <c r="I158" s="134"/>
      <c r="J158" s="134"/>
    </row>
    <row r="159" spans="1:10" ht="18.75">
      <c r="A159" s="184"/>
      <c r="B159" s="184"/>
      <c r="C159" s="184"/>
      <c r="D159" s="184"/>
      <c r="E159" s="184"/>
      <c r="F159" s="185"/>
      <c r="G159" s="184"/>
      <c r="H159" s="185"/>
      <c r="I159" s="184"/>
      <c r="J159" s="184"/>
    </row>
    <row r="160" spans="1:10" ht="15.75">
      <c r="A160" s="136" t="s">
        <v>117</v>
      </c>
      <c r="B160" s="139" t="s">
        <v>83</v>
      </c>
      <c r="C160" s="139" t="s">
        <v>84</v>
      </c>
      <c r="D160" s="139" t="s">
        <v>85</v>
      </c>
      <c r="E160" s="139" t="s">
        <v>86</v>
      </c>
      <c r="F160" s="139" t="s">
        <v>87</v>
      </c>
      <c r="G160" s="138"/>
      <c r="H160" s="137"/>
      <c r="I160" s="138"/>
      <c r="J160" s="138"/>
    </row>
    <row r="161" spans="1:10" ht="15.75">
      <c r="A161" s="186" t="s">
        <v>153</v>
      </c>
      <c r="B161" s="161"/>
      <c r="C161" s="161"/>
      <c r="D161" s="161"/>
      <c r="E161" s="161"/>
      <c r="F161" s="161"/>
      <c r="G161" s="138"/>
      <c r="H161" s="137"/>
      <c r="I161" s="138"/>
      <c r="J161" s="138"/>
    </row>
    <row r="162" spans="1:10" ht="15.75">
      <c r="A162" s="186" t="s">
        <v>154</v>
      </c>
      <c r="B162" s="161"/>
      <c r="C162" s="161"/>
      <c r="D162" s="161"/>
      <c r="E162" s="161"/>
      <c r="F162" s="161"/>
      <c r="G162" s="138"/>
      <c r="H162" s="137"/>
      <c r="I162" s="138"/>
      <c r="J162" s="138"/>
    </row>
    <row r="163" spans="1:10" ht="15.75">
      <c r="A163" s="186" t="s">
        <v>155</v>
      </c>
      <c r="B163" s="161"/>
      <c r="C163" s="161"/>
      <c r="D163" s="161"/>
      <c r="E163" s="161"/>
      <c r="F163" s="161"/>
      <c r="G163" s="138"/>
      <c r="H163" s="137"/>
      <c r="I163" s="138"/>
      <c r="J163" s="138"/>
    </row>
    <row r="164" spans="1:10" ht="15.75">
      <c r="A164" s="186" t="s">
        <v>156</v>
      </c>
      <c r="B164" s="161"/>
      <c r="C164" s="161"/>
      <c r="D164" s="161"/>
      <c r="E164" s="161"/>
      <c r="F164" s="161"/>
      <c r="G164" s="138"/>
      <c r="H164" s="137"/>
      <c r="I164" s="138"/>
      <c r="J164" s="138"/>
    </row>
    <row r="165" spans="1:10" ht="15.75">
      <c r="A165" s="156" t="s">
        <v>118</v>
      </c>
      <c r="B165" s="161">
        <f>SUM(B161:B164)</f>
        <v>0</v>
      </c>
      <c r="C165" s="161">
        <f>SUM(C161:C164)</f>
        <v>0</v>
      </c>
      <c r="D165" s="161">
        <f>SUM(D161:D164)</f>
        <v>0</v>
      </c>
      <c r="E165" s="161">
        <f>SUM(E161:E164)</f>
        <v>0</v>
      </c>
      <c r="F165" s="161">
        <f>SUM(F161:F164)</f>
        <v>0</v>
      </c>
      <c r="G165" s="138"/>
      <c r="H165" s="180">
        <f>SUM(B165:F165)</f>
        <v>0</v>
      </c>
      <c r="I165" s="138"/>
      <c r="J165" s="138"/>
    </row>
    <row r="166" spans="1:10" ht="15.75">
      <c r="A166" s="138"/>
      <c r="B166" s="138"/>
      <c r="C166" s="138"/>
      <c r="D166" s="138"/>
      <c r="E166" s="138"/>
      <c r="F166" s="137"/>
      <c r="G166" s="138"/>
      <c r="H166" s="137"/>
      <c r="I166" s="138"/>
      <c r="J166" s="138"/>
    </row>
    <row r="167" spans="1:10" ht="18.75">
      <c r="A167" s="134" t="s">
        <v>157</v>
      </c>
      <c r="B167" s="134"/>
      <c r="C167" s="134"/>
      <c r="D167" s="134"/>
      <c r="E167" s="134"/>
      <c r="F167" s="135"/>
      <c r="G167" s="134"/>
      <c r="H167" s="135"/>
      <c r="I167" s="134"/>
      <c r="J167" s="134"/>
    </row>
    <row r="168" spans="1:10" ht="15.75">
      <c r="A168" s="136" t="s">
        <v>117</v>
      </c>
      <c r="B168" s="139" t="s">
        <v>83</v>
      </c>
      <c r="C168" s="139" t="s">
        <v>84</v>
      </c>
      <c r="D168" s="139" t="s">
        <v>85</v>
      </c>
      <c r="E168" s="139" t="s">
        <v>86</v>
      </c>
      <c r="F168" s="139" t="s">
        <v>87</v>
      </c>
      <c r="G168" s="138"/>
      <c r="H168" s="137"/>
      <c r="I168" s="138"/>
      <c r="J168" s="138"/>
    </row>
    <row r="169" spans="1:10" ht="15.75">
      <c r="A169" s="187"/>
      <c r="B169" s="161"/>
      <c r="C169" s="161"/>
      <c r="D169" s="161"/>
      <c r="E169" s="161"/>
      <c r="F169" s="161"/>
      <c r="G169" s="138"/>
      <c r="H169" s="137"/>
      <c r="I169" s="138"/>
      <c r="J169" s="138"/>
    </row>
    <row r="170" spans="1:10" ht="15.75">
      <c r="A170" s="162"/>
      <c r="B170" s="161"/>
      <c r="C170" s="161"/>
      <c r="D170" s="161"/>
      <c r="E170" s="161"/>
      <c r="F170" s="161"/>
      <c r="G170" s="138"/>
      <c r="H170" s="137"/>
      <c r="I170" s="138"/>
      <c r="J170" s="138"/>
    </row>
    <row r="171" spans="1:10" ht="15.75">
      <c r="A171" s="162"/>
      <c r="B171" s="161"/>
      <c r="C171" s="161"/>
      <c r="D171" s="161"/>
      <c r="E171" s="161"/>
      <c r="F171" s="161"/>
      <c r="G171" s="138"/>
      <c r="H171" s="137"/>
      <c r="I171" s="138"/>
      <c r="J171" s="138"/>
    </row>
    <row r="172" spans="1:10" ht="15.75">
      <c r="A172" s="162"/>
      <c r="B172" s="161"/>
      <c r="C172" s="161"/>
      <c r="D172" s="161"/>
      <c r="E172" s="161"/>
      <c r="F172" s="161"/>
      <c r="G172" s="138"/>
      <c r="H172" s="137"/>
      <c r="I172" s="138"/>
      <c r="J172" s="138"/>
    </row>
    <row r="173" spans="1:10" ht="15.75">
      <c r="A173" s="156" t="s">
        <v>118</v>
      </c>
      <c r="B173" s="161">
        <f>SUM(B169:B172)</f>
        <v>0</v>
      </c>
      <c r="C173" s="161">
        <f>SUM(C169:C172)</f>
        <v>0</v>
      </c>
      <c r="D173" s="161">
        <f>SUM(D169:D172)</f>
        <v>0</v>
      </c>
      <c r="E173" s="161">
        <f>SUM(E169:E172)</f>
        <v>0</v>
      </c>
      <c r="F173" s="161">
        <f>SUM(F169:F172)</f>
        <v>0</v>
      </c>
      <c r="G173" s="138"/>
      <c r="H173" s="180">
        <f>SUM(B173:F173)</f>
        <v>0</v>
      </c>
      <c r="I173" s="138"/>
      <c r="J173" s="138"/>
    </row>
    <row r="174" spans="1:10" ht="15.75">
      <c r="A174" s="188"/>
      <c r="B174" s="138"/>
      <c r="C174" s="138"/>
      <c r="D174" s="138"/>
      <c r="E174" s="138"/>
      <c r="F174" s="137"/>
      <c r="G174" s="138"/>
      <c r="H174" s="137"/>
      <c r="I174" s="138"/>
      <c r="J174" s="138"/>
    </row>
    <row r="175" spans="1:10" ht="18.75">
      <c r="A175" s="134" t="s">
        <v>158</v>
      </c>
      <c r="B175" s="134"/>
      <c r="C175" s="134"/>
      <c r="D175" s="134"/>
      <c r="E175" s="134"/>
      <c r="F175" s="135"/>
      <c r="G175" s="134"/>
      <c r="H175" s="135"/>
      <c r="I175" s="134"/>
      <c r="J175" s="134"/>
    </row>
    <row r="176" spans="1:10" ht="15.75">
      <c r="A176" s="136" t="s">
        <v>117</v>
      </c>
      <c r="B176" s="139" t="s">
        <v>83</v>
      </c>
      <c r="C176" s="139" t="s">
        <v>84</v>
      </c>
      <c r="D176" s="139" t="s">
        <v>85</v>
      </c>
      <c r="E176" s="139" t="s">
        <v>86</v>
      </c>
      <c r="F176" s="139" t="s">
        <v>87</v>
      </c>
      <c r="G176" s="138"/>
      <c r="H176" s="137"/>
      <c r="I176" s="138"/>
      <c r="J176" s="138"/>
    </row>
    <row r="177" spans="1:10" ht="15.75">
      <c r="A177" s="187"/>
      <c r="B177" s="161"/>
      <c r="C177" s="161"/>
      <c r="D177" s="161"/>
      <c r="E177" s="161"/>
      <c r="F177" s="161"/>
      <c r="G177" s="138"/>
      <c r="H177" s="137"/>
      <c r="I177" s="138"/>
      <c r="J177" s="138"/>
    </row>
    <row r="178" spans="1:10" ht="15.75">
      <c r="A178" s="162"/>
      <c r="B178" s="161"/>
      <c r="C178" s="161"/>
      <c r="D178" s="161"/>
      <c r="E178" s="161"/>
      <c r="F178" s="161"/>
      <c r="G178" s="138"/>
      <c r="H178" s="137"/>
      <c r="I178" s="138"/>
      <c r="J178" s="138"/>
    </row>
    <row r="179" spans="1:10" ht="15.75">
      <c r="A179" s="162"/>
      <c r="B179" s="161"/>
      <c r="C179" s="161"/>
      <c r="D179" s="161"/>
      <c r="E179" s="161"/>
      <c r="F179" s="161"/>
      <c r="G179" s="138"/>
      <c r="H179" s="137"/>
      <c r="I179" s="138"/>
      <c r="J179" s="138"/>
    </row>
    <row r="180" spans="1:10" ht="15.75">
      <c r="A180" s="162"/>
      <c r="B180" s="161"/>
      <c r="C180" s="161"/>
      <c r="D180" s="161"/>
      <c r="E180" s="161"/>
      <c r="F180" s="161"/>
      <c r="G180" s="138"/>
      <c r="H180" s="137"/>
      <c r="I180" s="138"/>
      <c r="J180" s="138"/>
    </row>
    <row r="181" spans="1:10" ht="15.75">
      <c r="A181" s="156" t="s">
        <v>118</v>
      </c>
      <c r="B181" s="161">
        <f>SUM(B177:B180)</f>
        <v>0</v>
      </c>
      <c r="C181" s="161">
        <f>SUM(C177:C180)</f>
        <v>0</v>
      </c>
      <c r="D181" s="161">
        <f>SUM(D177:D180)</f>
        <v>0</v>
      </c>
      <c r="E181" s="161">
        <f>SUM(E177:E180)</f>
        <v>0</v>
      </c>
      <c r="F181" s="161">
        <f>SUM(F177:F180)</f>
        <v>0</v>
      </c>
      <c r="G181" s="138"/>
      <c r="H181" s="180">
        <f>SUM(B181:F181)</f>
        <v>0</v>
      </c>
      <c r="I181" s="138"/>
      <c r="J181" s="138"/>
    </row>
    <row r="182" spans="1:10" ht="15.75">
      <c r="A182" s="138"/>
      <c r="B182" s="138"/>
      <c r="C182" s="138"/>
      <c r="D182" s="138"/>
      <c r="E182" s="138"/>
      <c r="F182" s="137"/>
      <c r="G182" s="138"/>
      <c r="H182" s="137"/>
      <c r="I182" s="138"/>
      <c r="J182" s="138"/>
    </row>
    <row r="183" spans="1:10" ht="15.75">
      <c r="A183" s="138"/>
      <c r="B183" s="138"/>
      <c r="C183" s="138"/>
      <c r="D183" s="138"/>
      <c r="E183" s="138"/>
      <c r="F183" s="137"/>
      <c r="G183" s="138"/>
      <c r="H183" s="137"/>
      <c r="I183" s="138"/>
      <c r="J183" s="138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</dc:title>
  <dc:subject/>
  <dc:creator>Rich Schneider</dc:creator>
  <cp:keywords/>
  <dc:description/>
  <cp:lastModifiedBy>Young, Micaela</cp:lastModifiedBy>
  <dcterms:created xsi:type="dcterms:W3CDTF">1997-11-13T12:55:54Z</dcterms:created>
  <dcterms:modified xsi:type="dcterms:W3CDTF">2016-11-02T19:58:49Z</dcterms:modified>
  <cp:category/>
  <cp:version/>
  <cp:contentType/>
  <cp:contentStatus/>
</cp:coreProperties>
</file>