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heet4" sheetId="1" r:id="rId1"/>
    <sheet name="complete life table 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Scott Creel</author>
  </authors>
  <commentList>
    <comment ref="V1" authorId="0">
      <text>
        <r>
          <rPr>
            <b/>
            <sz val="8"/>
            <rFont val="Tahoma"/>
            <family val="0"/>
          </rPr>
          <t>Scott Creel:</t>
        </r>
        <r>
          <rPr>
            <sz val="8"/>
            <rFont val="Tahoma"/>
            <family val="0"/>
          </rPr>
          <t xml:space="preserve">
to get generation time
for pop at stable age
distribution</t>
        </r>
      </text>
    </comment>
    <comment ref="W1" authorId="0">
      <text>
        <r>
          <rPr>
            <b/>
            <sz val="8"/>
            <rFont val="Tahoma"/>
            <family val="0"/>
          </rPr>
          <t>Scott Creel:</t>
        </r>
        <r>
          <rPr>
            <sz val="8"/>
            <rFont val="Tahoma"/>
            <family val="0"/>
          </rPr>
          <t xml:space="preserve">
to get generation time
for pop at stable age
distribution</t>
        </r>
      </text>
    </comment>
  </commentList>
</comments>
</file>

<file path=xl/sharedStrings.xml><?xml version="1.0" encoding="utf-8"?>
<sst xmlns="http://schemas.openxmlformats.org/spreadsheetml/2006/main" count="39" uniqueCount="37">
  <si>
    <t>Age</t>
  </si>
  <si>
    <t>Females</t>
  </si>
  <si>
    <t>Alpha Females</t>
  </si>
  <si>
    <t>Sub Females</t>
  </si>
  <si>
    <t>Pr{alpha|age}, females</t>
  </si>
  <si>
    <t>Sx, female</t>
  </si>
  <si>
    <t>L95CI Sx Fem</t>
  </si>
  <si>
    <t>U95CI Sx Fem</t>
  </si>
  <si>
    <t>Sx</t>
  </si>
  <si>
    <t>7+</t>
  </si>
  <si>
    <t>lx</t>
  </si>
  <si>
    <t># pups produced</t>
  </si>
  <si>
    <t>mx</t>
  </si>
  <si>
    <t># yearlings raised</t>
  </si>
  <si>
    <t>GRR =</t>
  </si>
  <si>
    <t xml:space="preserve">R0 = </t>
  </si>
  <si>
    <t>lxmx</t>
  </si>
  <si>
    <t>yearlings/alpha female</t>
  </si>
  <si>
    <t>pups/alpha female</t>
  </si>
  <si>
    <t>xlxmx</t>
  </si>
  <si>
    <t>T =</t>
  </si>
  <si>
    <t>r =</t>
  </si>
  <si>
    <t>Euler</t>
  </si>
  <si>
    <t>Euler =</t>
  </si>
  <si>
    <t>Reproductive Value</t>
  </si>
  <si>
    <t>Life Expectancy</t>
  </si>
  <si>
    <t>Sx/Smax-ad</t>
  </si>
  <si>
    <t>mx*Nx</t>
  </si>
  <si>
    <t>births/year=</t>
  </si>
  <si>
    <t>females=</t>
  </si>
  <si>
    <t>births/female/year=</t>
  </si>
  <si>
    <t>NUM</t>
  </si>
  <si>
    <t>DENOM</t>
  </si>
  <si>
    <t>COHORT T</t>
  </si>
  <si>
    <t>STAB AGE</t>
  </si>
  <si>
    <r>
      <t>l</t>
    </r>
    <r>
      <rPr>
        <sz val="10"/>
        <rFont val="Arial"/>
        <family val="0"/>
      </rPr>
      <t xml:space="preserve"> = </t>
    </r>
  </si>
  <si>
    <t>RRV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</si>
</sst>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2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21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21" fillId="10" borderId="10" xfId="0" applyFont="1" applyFill="1" applyBorder="1" applyAlignment="1">
      <alignment/>
    </xf>
    <xf numFmtId="0" fontId="0" fillId="10" borderId="0" xfId="0" applyFill="1" applyAlignment="1">
      <alignment/>
    </xf>
    <xf numFmtId="0" fontId="0" fillId="37" borderId="0" xfId="0" applyFill="1" applyAlignment="1">
      <alignment/>
    </xf>
    <xf numFmtId="0" fontId="0" fillId="36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037"/>
          <c:w val="0.7965"/>
          <c:h val="0.80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'complete life table '!$H$1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'complete life table '!$A$2:$A$19</c:f>
              <c:numCache/>
            </c:numRef>
          </c:xVal>
          <c:yVal>
            <c:numRef>
              <c:f>'complete life table '!$H$2:$H$19</c:f>
              <c:numCache/>
            </c:numRef>
          </c:yVal>
          <c:smooth val="1"/>
        </c:ser>
        <c:ser>
          <c:idx val="1"/>
          <c:order val="1"/>
          <c:tx>
            <c:strRef>
              <c:f>'complete life table '!$N$1</c:f>
              <c:strCache>
                <c:ptCount val="1"/>
                <c:pt idx="0">
                  <c:v>mx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'complete life table '!$A$2:$A$19</c:f>
              <c:numCache/>
            </c:numRef>
          </c:xVal>
          <c:yVal>
            <c:numRef>
              <c:f>'complete life table '!$N$2:$N$19</c:f>
              <c:numCache/>
            </c:numRef>
          </c:yVal>
          <c:smooth val="1"/>
        </c:ser>
        <c:axId val="13071498"/>
        <c:axId val="50534619"/>
      </c:scatterChart>
      <c:valAx>
        <c:axId val="1307149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Class (years)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4619"/>
        <c:crosses val="autoZero"/>
        <c:crossBetween val="midCat"/>
        <c:dispUnits/>
        <c:majorUnit val="2"/>
      </c:valAx>
      <c:valAx>
        <c:axId val="5053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Survivorship
Fecundity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625"/>
          <c:y val="0.09575"/>
          <c:w val="0.14675"/>
          <c:h val="0.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-0.0085"/>
          <c:w val="0.866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'complete life table '!$H$1</c:f>
              <c:strCache>
                <c:ptCount val="1"/>
                <c:pt idx="0">
                  <c:v>lx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'complete life table '!$A$2:$A$20</c:f>
              <c:numCache/>
            </c:numRef>
          </c:xVal>
          <c:yVal>
            <c:numRef>
              <c:f>'complete life table '!$H$2:$H$20</c:f>
              <c:numCache/>
            </c:numRef>
          </c:yVal>
          <c:smooth val="0"/>
        </c:ser>
        <c:axId val="52158388"/>
        <c:axId val="66772309"/>
      </c:scatterChart>
      <c:valAx>
        <c:axId val="5215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(years)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At val="0.0001"/>
        <c:crossBetween val="midCat"/>
        <c:dispUnits/>
      </c:valAx>
      <c:valAx>
        <c:axId val="667723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Survivorship
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542925</xdr:colOff>
      <xdr:row>24</xdr:row>
      <xdr:rowOff>123825</xdr:rowOff>
    </xdr:from>
    <xdr:ext cx="200025" cy="171450"/>
    <xdr:sp>
      <xdr:nvSpPr>
        <xdr:cNvPr id="1" name="Text Box 3"/>
        <xdr:cNvSpPr txBox="1">
          <a:spLocks noChangeArrowheads="1"/>
        </xdr:cNvSpPr>
      </xdr:nvSpPr>
      <xdr:spPr>
        <a:xfrm>
          <a:off x="6296025" y="40290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9</xdr:col>
      <xdr:colOff>409575</xdr:colOff>
      <xdr:row>17</xdr:row>
      <xdr:rowOff>95250</xdr:rowOff>
    </xdr:from>
    <xdr:to>
      <xdr:col>13</xdr:col>
      <xdr:colOff>495300</xdr:colOff>
      <xdr:row>35</xdr:row>
      <xdr:rowOff>152400</xdr:rowOff>
    </xdr:to>
    <xdr:graphicFrame>
      <xdr:nvGraphicFramePr>
        <xdr:cNvPr id="2" name="Chart 6"/>
        <xdr:cNvGraphicFramePr/>
      </xdr:nvGraphicFramePr>
      <xdr:xfrm>
        <a:off x="7143750" y="2867025"/>
        <a:ext cx="49530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18</xdr:row>
      <xdr:rowOff>66675</xdr:rowOff>
    </xdr:from>
    <xdr:to>
      <xdr:col>8</xdr:col>
      <xdr:colOff>695325</xdr:colOff>
      <xdr:row>35</xdr:row>
      <xdr:rowOff>57150</xdr:rowOff>
    </xdr:to>
    <xdr:graphicFrame>
      <xdr:nvGraphicFramePr>
        <xdr:cNvPr id="3" name="Chart 2"/>
        <xdr:cNvGraphicFramePr/>
      </xdr:nvGraphicFramePr>
      <xdr:xfrm>
        <a:off x="1876425" y="3000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4.00390625" style="5" customWidth="1"/>
    <col min="2" max="2" width="7.8515625" style="0" customWidth="1"/>
    <col min="3" max="3" width="12.00390625" style="0" customWidth="1"/>
    <col min="4" max="4" width="13.421875" style="0" customWidth="1"/>
    <col min="5" max="5" width="19.421875" style="0" customWidth="1"/>
    <col min="7" max="7" width="11.28125" style="0" bestFit="1" customWidth="1"/>
    <col min="9" max="9" width="14.7109375" style="0" bestFit="1" customWidth="1"/>
    <col min="10" max="10" width="19.140625" style="0" bestFit="1" customWidth="1"/>
    <col min="11" max="11" width="15.00390625" style="0" customWidth="1"/>
    <col min="12" max="12" width="19.421875" style="0" bestFit="1" customWidth="1"/>
    <col min="13" max="13" width="19.421875" style="0" customWidth="1"/>
    <col min="14" max="14" width="12.00390625" style="0" bestFit="1" customWidth="1"/>
    <col min="15" max="15" width="9.7109375" style="0" customWidth="1"/>
    <col min="17" max="17" width="8.57421875" style="0" customWidth="1"/>
    <col min="18" max="19" width="16.57421875" style="0" customWidth="1"/>
    <col min="20" max="20" width="14.28125" style="0" bestFit="1" customWidth="1"/>
    <col min="21" max="21" width="11.57421875" style="0" customWidth="1"/>
  </cols>
  <sheetData>
    <row r="1" spans="1:23" s="2" customFormat="1" ht="12.75">
      <c r="A1" s="6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3" t="s">
        <v>8</v>
      </c>
      <c r="G1" s="2" t="s">
        <v>26</v>
      </c>
      <c r="H1" s="8" t="s">
        <v>10</v>
      </c>
      <c r="I1" s="2" t="s">
        <v>11</v>
      </c>
      <c r="J1" s="2" t="s">
        <v>18</v>
      </c>
      <c r="K1" s="2" t="s">
        <v>13</v>
      </c>
      <c r="L1" s="2" t="s">
        <v>17</v>
      </c>
      <c r="M1" s="2" t="s">
        <v>27</v>
      </c>
      <c r="N1" s="12" t="s">
        <v>12</v>
      </c>
      <c r="O1" s="2" t="s">
        <v>16</v>
      </c>
      <c r="P1" s="2" t="s">
        <v>19</v>
      </c>
      <c r="Q1" s="10" t="s">
        <v>22</v>
      </c>
      <c r="R1" s="2" t="s">
        <v>24</v>
      </c>
      <c r="S1" s="2" t="s">
        <v>36</v>
      </c>
      <c r="T1" s="2" t="s">
        <v>25</v>
      </c>
      <c r="U1" s="6" t="s">
        <v>34</v>
      </c>
      <c r="V1" s="10" t="s">
        <v>32</v>
      </c>
      <c r="W1" s="2" t="s">
        <v>31</v>
      </c>
    </row>
    <row r="2" spans="1:23" ht="12.75">
      <c r="A2" s="7">
        <v>0</v>
      </c>
      <c r="B2">
        <v>97</v>
      </c>
      <c r="C2">
        <v>97</v>
      </c>
      <c r="D2">
        <v>0</v>
      </c>
      <c r="E2">
        <v>0</v>
      </c>
      <c r="F2" s="4">
        <f>B3/B2</f>
        <v>0.7525773195876289</v>
      </c>
      <c r="H2" s="9">
        <f>B2/$B$2</f>
        <v>1</v>
      </c>
      <c r="I2">
        <v>0</v>
      </c>
      <c r="J2">
        <v>0</v>
      </c>
      <c r="K2">
        <v>0</v>
      </c>
      <c r="L2">
        <v>0</v>
      </c>
      <c r="M2">
        <f>N2*B2</f>
        <v>0</v>
      </c>
      <c r="N2" s="13">
        <v>0</v>
      </c>
      <c r="O2">
        <f aca="true" t="shared" si="0" ref="O2:O12">N2*H2</f>
        <v>0</v>
      </c>
      <c r="P2">
        <f aca="true" t="shared" si="1" ref="P2:P12">O2*A2</f>
        <v>0</v>
      </c>
      <c r="Q2" s="11">
        <v>0</v>
      </c>
      <c r="R2">
        <v>1.201</v>
      </c>
      <c r="S2">
        <f>R2-N2</f>
        <v>1.201</v>
      </c>
      <c r="T2">
        <f>SUM(H2:H$12)/H2</f>
        <v>3.824742268041237</v>
      </c>
      <c r="U2" s="7">
        <f>H2*EXP(-$Q$18*A2)</f>
        <v>1</v>
      </c>
      <c r="V2" s="11">
        <f>N2*U2</f>
        <v>0</v>
      </c>
      <c r="W2">
        <f>N2*V2*A2</f>
        <v>0</v>
      </c>
    </row>
    <row r="3" spans="1:23" ht="12.75">
      <c r="A3" s="7">
        <v>1</v>
      </c>
      <c r="B3">
        <v>73</v>
      </c>
      <c r="C3">
        <v>73</v>
      </c>
      <c r="D3">
        <v>0</v>
      </c>
      <c r="E3">
        <v>0</v>
      </c>
      <c r="F3" s="4">
        <f aca="true" t="shared" si="2" ref="F3:F12">B4/B3</f>
        <v>0.8356164383561644</v>
      </c>
      <c r="H3" s="9">
        <f aca="true" t="shared" si="3" ref="H3:H12">B3/$B$2</f>
        <v>0.7525773195876289</v>
      </c>
      <c r="I3">
        <v>0</v>
      </c>
      <c r="J3">
        <v>0</v>
      </c>
      <c r="K3">
        <v>0</v>
      </c>
      <c r="L3">
        <v>0</v>
      </c>
      <c r="M3">
        <f aca="true" t="shared" si="4" ref="M3:M13">N3*B3</f>
        <v>0</v>
      </c>
      <c r="N3" s="13">
        <v>0</v>
      </c>
      <c r="O3">
        <f t="shared" si="0"/>
        <v>0</v>
      </c>
      <c r="P3">
        <f t="shared" si="1"/>
        <v>0</v>
      </c>
      <c r="Q3" s="11">
        <v>0</v>
      </c>
      <c r="R3">
        <v>1.6</v>
      </c>
      <c r="S3">
        <f aca="true" t="shared" si="5" ref="S3:S12">R3-N3</f>
        <v>1.6</v>
      </c>
      <c r="T3">
        <f>SUM(H3:H$12)/H3</f>
        <v>3.7534246575342465</v>
      </c>
      <c r="U3" s="7">
        <f aca="true" t="shared" si="6" ref="U3:U12">H3*EXP(-$Q$18*A3)</f>
        <v>0.7275930304525297</v>
      </c>
      <c r="V3" s="11">
        <f aca="true" t="shared" si="7" ref="V3:V12">N3*U3</f>
        <v>0</v>
      </c>
      <c r="W3">
        <f aca="true" t="shared" si="8" ref="W3:W12">N3*V3*A3</f>
        <v>0</v>
      </c>
    </row>
    <row r="4" spans="1:23" ht="12.75">
      <c r="A4" s="7">
        <v>2</v>
      </c>
      <c r="B4">
        <v>61</v>
      </c>
      <c r="C4">
        <v>59</v>
      </c>
      <c r="D4">
        <v>2</v>
      </c>
      <c r="E4">
        <v>0.033</v>
      </c>
      <c r="F4" s="4">
        <f t="shared" si="2"/>
        <v>0.7868852459016393</v>
      </c>
      <c r="G4">
        <f aca="true" t="shared" si="9" ref="G4:G9">F4/$F$4</f>
        <v>1</v>
      </c>
      <c r="H4" s="9">
        <f t="shared" si="3"/>
        <v>0.6288659793814433</v>
      </c>
      <c r="I4">
        <v>9</v>
      </c>
      <c r="J4">
        <f aca="true" t="shared" si="10" ref="J4:J12">I4/D4</f>
        <v>4.5</v>
      </c>
      <c r="K4">
        <v>0</v>
      </c>
      <c r="L4">
        <v>0</v>
      </c>
      <c r="M4">
        <f t="shared" si="4"/>
        <v>4.5</v>
      </c>
      <c r="N4" s="13">
        <f>I4/B4/2</f>
        <v>0.07377049180327869</v>
      </c>
      <c r="O4">
        <f t="shared" si="0"/>
        <v>0.04639175257731958</v>
      </c>
      <c r="P4">
        <f t="shared" si="1"/>
        <v>0.09278350515463916</v>
      </c>
      <c r="Q4" s="11">
        <v>0.04335</v>
      </c>
      <c r="R4">
        <v>1.91</v>
      </c>
      <c r="S4">
        <f t="shared" si="5"/>
        <v>1.8362295081967213</v>
      </c>
      <c r="T4">
        <f>SUM(H4:H$12)/H4</f>
        <v>3.2950819672131146</v>
      </c>
      <c r="U4" s="7">
        <f t="shared" si="6"/>
        <v>0.5878045043136868</v>
      </c>
      <c r="V4" s="11">
        <f t="shared" si="7"/>
        <v>0.04336262736740312</v>
      </c>
      <c r="W4">
        <f t="shared" si="8"/>
        <v>0.00639776469355128</v>
      </c>
    </row>
    <row r="5" spans="1:23" ht="12.75">
      <c r="A5" s="7">
        <v>3</v>
      </c>
      <c r="B5">
        <v>48</v>
      </c>
      <c r="C5">
        <v>39</v>
      </c>
      <c r="D5">
        <v>9</v>
      </c>
      <c r="E5">
        <v>0.188</v>
      </c>
      <c r="F5" s="4">
        <f t="shared" si="2"/>
        <v>0.75</v>
      </c>
      <c r="G5">
        <f t="shared" si="9"/>
        <v>0.953125</v>
      </c>
      <c r="H5" s="9">
        <f t="shared" si="3"/>
        <v>0.4948453608247423</v>
      </c>
      <c r="I5">
        <v>20</v>
      </c>
      <c r="J5">
        <f t="shared" si="10"/>
        <v>2.2222222222222223</v>
      </c>
      <c r="K5">
        <v>14</v>
      </c>
      <c r="L5">
        <f>K5/D5</f>
        <v>1.5555555555555556</v>
      </c>
      <c r="M5">
        <f t="shared" si="4"/>
        <v>10</v>
      </c>
      <c r="N5" s="13">
        <f aca="true" t="shared" si="11" ref="N5:N12">I5/B5/2</f>
        <v>0.20833333333333334</v>
      </c>
      <c r="O5">
        <f t="shared" si="0"/>
        <v>0.10309278350515465</v>
      </c>
      <c r="P5">
        <f t="shared" si="1"/>
        <v>0.30927835051546393</v>
      </c>
      <c r="Q5" s="11">
        <v>0.09315</v>
      </c>
      <c r="R5">
        <v>2.333</v>
      </c>
      <c r="S5">
        <f t="shared" si="5"/>
        <v>2.1246666666666667</v>
      </c>
      <c r="T5">
        <f>SUM(H5:H$12)/H5</f>
        <v>2.916666666666666</v>
      </c>
      <c r="U5" s="7">
        <f t="shared" si="6"/>
        <v>0.44717932553050094</v>
      </c>
      <c r="V5" s="11">
        <f t="shared" si="7"/>
        <v>0.09316235948552103</v>
      </c>
      <c r="W5">
        <f t="shared" si="8"/>
        <v>0.05822647467845064</v>
      </c>
    </row>
    <row r="6" spans="1:23" ht="13.5" thickBot="1">
      <c r="A6" s="7">
        <v>4</v>
      </c>
      <c r="B6">
        <v>36</v>
      </c>
      <c r="C6">
        <v>24</v>
      </c>
      <c r="D6">
        <v>12</v>
      </c>
      <c r="E6">
        <v>0.333</v>
      </c>
      <c r="F6" s="4">
        <f t="shared" si="2"/>
        <v>0.7777777777777778</v>
      </c>
      <c r="G6">
        <f t="shared" si="9"/>
        <v>0.9884259259259259</v>
      </c>
      <c r="H6" s="9">
        <f t="shared" si="3"/>
        <v>0.3711340206185567</v>
      </c>
      <c r="I6">
        <v>32</v>
      </c>
      <c r="J6">
        <f t="shared" si="10"/>
        <v>2.6666666666666665</v>
      </c>
      <c r="K6">
        <v>20</v>
      </c>
      <c r="L6">
        <f aca="true" t="shared" si="12" ref="L6:L12">K6/D6</f>
        <v>1.6666666666666667</v>
      </c>
      <c r="M6">
        <f t="shared" si="4"/>
        <v>16</v>
      </c>
      <c r="N6" s="13">
        <f t="shared" si="11"/>
        <v>0.4444444444444444</v>
      </c>
      <c r="O6">
        <f t="shared" si="0"/>
        <v>0.16494845360824742</v>
      </c>
      <c r="P6">
        <f t="shared" si="1"/>
        <v>0.6597938144329897</v>
      </c>
      <c r="Q6" s="11">
        <v>0.1441</v>
      </c>
      <c r="R6">
        <v>2.833</v>
      </c>
      <c r="S6">
        <f t="shared" si="5"/>
        <v>2.3885555555555555</v>
      </c>
      <c r="T6">
        <f>SUM(H6:H$12)/H6</f>
        <v>2.555555555555556</v>
      </c>
      <c r="U6" s="7">
        <f t="shared" si="6"/>
        <v>0.32425029842455655</v>
      </c>
      <c r="V6" s="11">
        <f t="shared" si="7"/>
        <v>0.14411124374424736</v>
      </c>
      <c r="W6">
        <f t="shared" si="8"/>
        <v>0.25619776665643973</v>
      </c>
    </row>
    <row r="7" spans="1:23" ht="13.5" thickBot="1">
      <c r="A7" s="7">
        <v>5</v>
      </c>
      <c r="B7">
        <v>28</v>
      </c>
      <c r="C7">
        <v>18</v>
      </c>
      <c r="D7">
        <v>10</v>
      </c>
      <c r="E7">
        <v>0.357</v>
      </c>
      <c r="F7" s="4">
        <f t="shared" si="2"/>
        <v>0.4642857142857143</v>
      </c>
      <c r="G7">
        <f t="shared" si="9"/>
        <v>0.590029761904762</v>
      </c>
      <c r="H7" s="9">
        <f t="shared" si="3"/>
        <v>0.28865979381443296</v>
      </c>
      <c r="I7">
        <v>47</v>
      </c>
      <c r="J7">
        <f t="shared" si="10"/>
        <v>4.7</v>
      </c>
      <c r="K7">
        <v>35</v>
      </c>
      <c r="L7">
        <f t="shared" si="12"/>
        <v>3.5</v>
      </c>
      <c r="M7">
        <f t="shared" si="4"/>
        <v>23.5</v>
      </c>
      <c r="N7" s="13">
        <f t="shared" si="11"/>
        <v>0.8392857142857143</v>
      </c>
      <c r="O7">
        <f t="shared" si="0"/>
        <v>0.24226804123711337</v>
      </c>
      <c r="P7">
        <f t="shared" si="1"/>
        <v>1.211340206185567</v>
      </c>
      <c r="Q7" s="15">
        <v>0.20465</v>
      </c>
      <c r="R7">
        <v>3.074</v>
      </c>
      <c r="S7">
        <f t="shared" si="5"/>
        <v>2.2347142857142854</v>
      </c>
      <c r="T7">
        <f>SUM(H7:H$12)/H7</f>
        <v>2.0000000000000004</v>
      </c>
      <c r="U7" s="7">
        <f t="shared" si="6"/>
        <v>0.2438222415170914</v>
      </c>
      <c r="V7" s="15">
        <f t="shared" si="7"/>
        <v>0.204636524130416</v>
      </c>
      <c r="W7">
        <f t="shared" si="8"/>
        <v>0.85874255661871</v>
      </c>
    </row>
    <row r="8" spans="1:23" ht="12.75">
      <c r="A8" s="7">
        <v>6</v>
      </c>
      <c r="B8">
        <v>13</v>
      </c>
      <c r="C8">
        <v>6</v>
      </c>
      <c r="D8">
        <v>7</v>
      </c>
      <c r="E8">
        <v>0.538</v>
      </c>
      <c r="F8" s="4">
        <f t="shared" si="2"/>
        <v>0.6923076923076923</v>
      </c>
      <c r="G8">
        <f t="shared" si="9"/>
        <v>0.8798076923076923</v>
      </c>
      <c r="H8" s="9">
        <f t="shared" si="3"/>
        <v>0.13402061855670103</v>
      </c>
      <c r="I8">
        <v>78</v>
      </c>
      <c r="J8">
        <f t="shared" si="10"/>
        <v>11.142857142857142</v>
      </c>
      <c r="K8">
        <v>30</v>
      </c>
      <c r="L8">
        <f t="shared" si="12"/>
        <v>4.285714285714286</v>
      </c>
      <c r="M8">
        <f t="shared" si="4"/>
        <v>39</v>
      </c>
      <c r="N8" s="13">
        <f t="shared" si="11"/>
        <v>3</v>
      </c>
      <c r="O8">
        <f t="shared" si="0"/>
        <v>0.4020618556701031</v>
      </c>
      <c r="P8">
        <f t="shared" si="1"/>
        <v>2.412371134020619</v>
      </c>
      <c r="Q8" s="11">
        <v>0.32835</v>
      </c>
      <c r="R8">
        <v>4.808</v>
      </c>
      <c r="S8">
        <f t="shared" si="5"/>
        <v>1.8079999999999998</v>
      </c>
      <c r="T8">
        <f>SUM(H8:H$12)/H8</f>
        <v>2.1538461538461537</v>
      </c>
      <c r="U8" s="7">
        <f t="shared" si="6"/>
        <v>0.10944503008610813</v>
      </c>
      <c r="V8" s="11">
        <f t="shared" si="7"/>
        <v>0.3283350902583244</v>
      </c>
      <c r="W8">
        <f t="shared" si="8"/>
        <v>5.910031624649839</v>
      </c>
    </row>
    <row r="9" spans="1:23" ht="12.75">
      <c r="A9" s="7">
        <v>7</v>
      </c>
      <c r="B9">
        <v>9</v>
      </c>
      <c r="C9">
        <v>3</v>
      </c>
      <c r="D9">
        <v>6</v>
      </c>
      <c r="E9">
        <v>0.667</v>
      </c>
      <c r="F9" s="4">
        <f t="shared" si="2"/>
        <v>0.2222222222222222</v>
      </c>
      <c r="G9">
        <f t="shared" si="9"/>
        <v>0.2824074074074074</v>
      </c>
      <c r="H9" s="9">
        <f t="shared" si="3"/>
        <v>0.09278350515463918</v>
      </c>
      <c r="I9">
        <v>29</v>
      </c>
      <c r="J9">
        <f t="shared" si="10"/>
        <v>4.833333333333333</v>
      </c>
      <c r="K9">
        <v>3</v>
      </c>
      <c r="L9">
        <f t="shared" si="12"/>
        <v>0.5</v>
      </c>
      <c r="M9">
        <f t="shared" si="4"/>
        <v>14.5</v>
      </c>
      <c r="N9" s="13">
        <f t="shared" si="11"/>
        <v>1.6111111111111112</v>
      </c>
      <c r="O9">
        <f t="shared" si="0"/>
        <v>0.14948453608247422</v>
      </c>
      <c r="P9">
        <f t="shared" si="1"/>
        <v>1.0463917525773196</v>
      </c>
      <c r="Q9" s="11">
        <v>0.118</v>
      </c>
      <c r="R9">
        <v>2.611</v>
      </c>
      <c r="S9">
        <f t="shared" si="5"/>
        <v>0.999888888888889</v>
      </c>
      <c r="T9">
        <f>SUM(H9:H$12)/H9</f>
        <v>1.6666666666666667</v>
      </c>
      <c r="U9" s="7">
        <f t="shared" si="6"/>
        <v>0.07325421294790632</v>
      </c>
      <c r="V9" s="11">
        <f t="shared" si="7"/>
        <v>0.1180206764160713</v>
      </c>
      <c r="W9">
        <f t="shared" si="8"/>
        <v>1.3310109618034707</v>
      </c>
    </row>
    <row r="10" spans="1:23" ht="12.75">
      <c r="A10" s="7">
        <v>8</v>
      </c>
      <c r="B10">
        <v>2</v>
      </c>
      <c r="C10">
        <v>0</v>
      </c>
      <c r="D10">
        <v>2</v>
      </c>
      <c r="E10">
        <v>1</v>
      </c>
      <c r="F10" s="4">
        <f t="shared" si="2"/>
        <v>1</v>
      </c>
      <c r="H10" s="9">
        <f t="shared" si="3"/>
        <v>0.020618556701030927</v>
      </c>
      <c r="I10">
        <v>10</v>
      </c>
      <c r="J10">
        <f t="shared" si="10"/>
        <v>5</v>
      </c>
      <c r="K10">
        <v>10</v>
      </c>
      <c r="L10">
        <f t="shared" si="12"/>
        <v>5</v>
      </c>
      <c r="M10">
        <f t="shared" si="4"/>
        <v>5</v>
      </c>
      <c r="N10" s="13">
        <f t="shared" si="11"/>
        <v>2.5</v>
      </c>
      <c r="O10">
        <f t="shared" si="0"/>
        <v>0.05154639175257732</v>
      </c>
      <c r="P10">
        <f t="shared" si="1"/>
        <v>0.41237113402061853</v>
      </c>
      <c r="Q10" s="11">
        <v>0.03935</v>
      </c>
      <c r="R10">
        <v>4.5</v>
      </c>
      <c r="S10">
        <f t="shared" si="5"/>
        <v>2</v>
      </c>
      <c r="T10">
        <f>SUM(H10:H$12)/H10</f>
        <v>3</v>
      </c>
      <c r="U10" s="7">
        <f t="shared" si="6"/>
        <v>0.01573828832524098</v>
      </c>
      <c r="V10" s="11">
        <f t="shared" si="7"/>
        <v>0.03934572081310245</v>
      </c>
      <c r="W10">
        <f t="shared" si="8"/>
        <v>0.7869144162620489</v>
      </c>
    </row>
    <row r="11" spans="1:23" ht="12.75">
      <c r="A11" s="7">
        <v>9</v>
      </c>
      <c r="B11">
        <v>2</v>
      </c>
      <c r="C11">
        <v>0</v>
      </c>
      <c r="D11">
        <v>2</v>
      </c>
      <c r="E11">
        <v>1</v>
      </c>
      <c r="F11" s="4">
        <f t="shared" si="2"/>
        <v>1</v>
      </c>
      <c r="H11" s="9">
        <f t="shared" si="3"/>
        <v>0.020618556701030927</v>
      </c>
      <c r="I11">
        <v>8</v>
      </c>
      <c r="J11">
        <f t="shared" si="10"/>
        <v>4</v>
      </c>
      <c r="K11">
        <v>0</v>
      </c>
      <c r="L11">
        <f t="shared" si="12"/>
        <v>0</v>
      </c>
      <c r="M11">
        <f t="shared" si="4"/>
        <v>4</v>
      </c>
      <c r="N11" s="13">
        <f t="shared" si="11"/>
        <v>2</v>
      </c>
      <c r="O11">
        <f t="shared" si="0"/>
        <v>0.041237113402061855</v>
      </c>
      <c r="P11">
        <f t="shared" si="1"/>
        <v>0.3711340206185567</v>
      </c>
      <c r="Q11" s="11">
        <v>0.03045</v>
      </c>
      <c r="R11">
        <v>2</v>
      </c>
      <c r="S11">
        <f t="shared" si="5"/>
        <v>0</v>
      </c>
      <c r="T11">
        <f>SUM(H11:H$12)/H11</f>
        <v>2</v>
      </c>
      <c r="U11" s="7">
        <f t="shared" si="6"/>
        <v>0.015215803876434</v>
      </c>
      <c r="V11" s="11">
        <f t="shared" si="7"/>
        <v>0.030431607752868</v>
      </c>
      <c r="W11">
        <f t="shared" si="8"/>
        <v>0.547768939551624</v>
      </c>
    </row>
    <row r="12" spans="1:23" ht="12.75">
      <c r="A12" s="7">
        <v>10</v>
      </c>
      <c r="B12">
        <v>2</v>
      </c>
      <c r="C12">
        <v>0</v>
      </c>
      <c r="D12">
        <v>2</v>
      </c>
      <c r="E12">
        <v>1</v>
      </c>
      <c r="F12" s="4">
        <f t="shared" si="2"/>
        <v>0</v>
      </c>
      <c r="H12" s="9">
        <f t="shared" si="3"/>
        <v>0.020618556701030927</v>
      </c>
      <c r="I12">
        <v>0</v>
      </c>
      <c r="J12">
        <f t="shared" si="10"/>
        <v>0</v>
      </c>
      <c r="K12">
        <v>0</v>
      </c>
      <c r="L12">
        <f t="shared" si="12"/>
        <v>0</v>
      </c>
      <c r="M12">
        <f t="shared" si="4"/>
        <v>0</v>
      </c>
      <c r="N12" s="13">
        <f t="shared" si="11"/>
        <v>0</v>
      </c>
      <c r="O12">
        <f t="shared" si="0"/>
        <v>0</v>
      </c>
      <c r="P12">
        <f t="shared" si="1"/>
        <v>0</v>
      </c>
      <c r="Q12" s="11">
        <v>0</v>
      </c>
      <c r="R12">
        <v>0</v>
      </c>
      <c r="S12">
        <f t="shared" si="5"/>
        <v>0</v>
      </c>
      <c r="T12">
        <f>SUM(H12:H$12)/H12</f>
        <v>1</v>
      </c>
      <c r="U12" s="7">
        <f t="shared" si="6"/>
        <v>0.014710665024149564</v>
      </c>
      <c r="V12" s="11">
        <f t="shared" si="7"/>
        <v>0</v>
      </c>
      <c r="W12">
        <f t="shared" si="8"/>
        <v>0</v>
      </c>
    </row>
    <row r="13" spans="1:16" ht="12.75">
      <c r="A13" s="7">
        <v>11</v>
      </c>
      <c r="B13">
        <v>0</v>
      </c>
      <c r="C13">
        <v>0</v>
      </c>
      <c r="D13">
        <v>0</v>
      </c>
      <c r="H13" s="9">
        <v>0.0001</v>
      </c>
      <c r="M13">
        <f t="shared" si="4"/>
        <v>0</v>
      </c>
      <c r="O13">
        <f>SUM(O2:O12)</f>
        <v>1.2010309278350517</v>
      </c>
      <c r="P13">
        <f>SUM(P2:P12)</f>
        <v>6.515463917525773</v>
      </c>
    </row>
    <row r="14" spans="22:23" ht="12.75">
      <c r="V14" s="14">
        <f>SUM(V2:V12)</f>
        <v>1.0014058499679535</v>
      </c>
      <c r="W14">
        <f>SUM(W2:W12)</f>
        <v>9.755290504914134</v>
      </c>
    </row>
    <row r="15" spans="12:17" ht="12.75">
      <c r="L15" t="s">
        <v>28</v>
      </c>
      <c r="M15">
        <f>SUM(M2:M13)</f>
        <v>116.5</v>
      </c>
      <c r="P15" t="s">
        <v>14</v>
      </c>
      <c r="Q15">
        <v>10.68</v>
      </c>
    </row>
    <row r="16" spans="12:22" ht="12.75">
      <c r="L16" t="s">
        <v>29</v>
      </c>
      <c r="M16">
        <f>SUM(B2:B13)</f>
        <v>371</v>
      </c>
      <c r="P16" t="s">
        <v>15</v>
      </c>
      <c r="Q16">
        <v>1.201</v>
      </c>
      <c r="U16" t="s">
        <v>33</v>
      </c>
      <c r="V16">
        <f>W14/V14</f>
        <v>9.741595283497015</v>
      </c>
    </row>
    <row r="17" spans="12:17" ht="12.75">
      <c r="L17" t="s">
        <v>30</v>
      </c>
      <c r="M17">
        <f>2*M15/M16</f>
        <v>0.628032345013477</v>
      </c>
      <c r="P17" t="s">
        <v>20</v>
      </c>
      <c r="Q17">
        <f>P13/O13</f>
        <v>5.42489270386266</v>
      </c>
    </row>
    <row r="18" spans="16:18" ht="12.75">
      <c r="P18" t="s">
        <v>21</v>
      </c>
      <c r="Q18">
        <f>LN(R2)/Q17</f>
        <v>0.033761873846359376</v>
      </c>
      <c r="R18">
        <v>0.03376187200334579</v>
      </c>
    </row>
    <row r="19" spans="16:17" ht="12.75">
      <c r="P19" t="s">
        <v>23</v>
      </c>
      <c r="Q19">
        <f>SUM(Q2:Q12)</f>
        <v>1.0014</v>
      </c>
    </row>
    <row r="20" spans="16:17" ht="12.75">
      <c r="P20" s="1" t="s">
        <v>35</v>
      </c>
      <c r="Q20">
        <f>EXP(Q18)</f>
        <v>1.0343382744053502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7.8515625" style="0" customWidth="1"/>
    <col min="3" max="3" width="9.8515625" style="0" customWidth="1"/>
    <col min="4" max="5" width="12.8515625" style="0" customWidth="1"/>
  </cols>
  <sheetData>
    <row r="1" spans="1:5" ht="12.75">
      <c r="A1" t="s">
        <v>0</v>
      </c>
      <c r="B1" t="s">
        <v>1</v>
      </c>
      <c r="C1" t="s">
        <v>5</v>
      </c>
      <c r="D1" t="s">
        <v>6</v>
      </c>
      <c r="E1" t="s">
        <v>7</v>
      </c>
    </row>
    <row r="2" spans="1:5" ht="12.75">
      <c r="A2">
        <v>0</v>
      </c>
      <c r="B2">
        <v>97</v>
      </c>
      <c r="C2">
        <v>0.753</v>
      </c>
      <c r="D2">
        <v>0.66</v>
      </c>
      <c r="E2">
        <v>0.83</v>
      </c>
    </row>
    <row r="3" spans="1:5" ht="12.75">
      <c r="A3">
        <v>1</v>
      </c>
      <c r="B3">
        <v>73</v>
      </c>
      <c r="C3">
        <v>0.836</v>
      </c>
      <c r="D3">
        <v>0.74</v>
      </c>
      <c r="E3">
        <v>0.92</v>
      </c>
    </row>
    <row r="4" spans="1:5" ht="12.75">
      <c r="A4">
        <v>2</v>
      </c>
      <c r="B4">
        <v>61</v>
      </c>
      <c r="C4">
        <v>0.787</v>
      </c>
      <c r="D4">
        <v>0.67</v>
      </c>
      <c r="E4">
        <v>0.88</v>
      </c>
    </row>
    <row r="5" spans="1:5" ht="12.75">
      <c r="A5">
        <v>3</v>
      </c>
      <c r="B5">
        <v>48</v>
      </c>
      <c r="C5">
        <v>0.75</v>
      </c>
      <c r="D5">
        <v>0.63</v>
      </c>
      <c r="E5">
        <v>0.85</v>
      </c>
    </row>
    <row r="6" spans="1:5" ht="12.75">
      <c r="A6">
        <v>4</v>
      </c>
      <c r="B6">
        <v>36</v>
      </c>
      <c r="C6">
        <v>0.778</v>
      </c>
      <c r="D6">
        <v>0.6</v>
      </c>
      <c r="E6">
        <v>0.88</v>
      </c>
    </row>
    <row r="7" spans="1:5" ht="12.75">
      <c r="A7">
        <v>5</v>
      </c>
      <c r="B7">
        <v>28</v>
      </c>
      <c r="C7">
        <v>0.464</v>
      </c>
      <c r="D7">
        <v>0.28</v>
      </c>
      <c r="E7">
        <v>0.66</v>
      </c>
    </row>
    <row r="8" spans="1:5" ht="12.75">
      <c r="A8">
        <v>6</v>
      </c>
      <c r="B8">
        <v>13</v>
      </c>
      <c r="C8">
        <v>0.692</v>
      </c>
      <c r="D8">
        <v>0.41</v>
      </c>
      <c r="E8">
        <v>0.89</v>
      </c>
    </row>
    <row r="9" spans="1:5" ht="12.75">
      <c r="A9" t="s">
        <v>9</v>
      </c>
      <c r="B9">
        <v>15</v>
      </c>
      <c r="C9">
        <v>0.4</v>
      </c>
      <c r="D9">
        <v>0.19</v>
      </c>
      <c r="E9">
        <v>0.67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Creel</dc:creator>
  <cp:keywords/>
  <dc:description/>
  <cp:lastModifiedBy>Creel, Scott</cp:lastModifiedBy>
  <cp:lastPrinted>1999-06-09T22:28:38Z</cp:lastPrinted>
  <dcterms:created xsi:type="dcterms:W3CDTF">1999-06-09T20:25:38Z</dcterms:created>
  <dcterms:modified xsi:type="dcterms:W3CDTF">2015-10-21T17:31:57Z</dcterms:modified>
  <cp:category/>
  <cp:version/>
  <cp:contentType/>
  <cp:contentStatus/>
</cp:coreProperties>
</file>