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0" windowWidth="11235" windowHeight="6570" activeTab="0"/>
  </bookViews>
  <sheets>
    <sheet name="HayPriceEffect" sheetId="1" r:id="rId1"/>
    <sheet name="SPAData" sheetId="2" r:id="rId2"/>
  </sheets>
  <definedNames/>
  <calcPr fullCalcOnLoad="1"/>
</workbook>
</file>

<file path=xl/comments1.xml><?xml version="1.0" encoding="utf-8"?>
<comments xmlns="http://schemas.openxmlformats.org/spreadsheetml/2006/main">
  <authors>
    <author>Duane Griffith</author>
  </authors>
  <commentList>
    <comment ref="G24" authorId="0">
      <text>
        <r>
          <rPr>
            <sz val="10"/>
            <rFont val="Tahoma"/>
            <family val="2"/>
          </rPr>
          <t>This number is not the same as the net income per cow that had a calf.  This is total calf income divided by total cows in the herd.</t>
        </r>
      </text>
    </comment>
    <comment ref="G27" authorId="0">
      <text>
        <r>
          <rPr>
            <sz val="10"/>
            <rFont val="Tahoma"/>
            <family val="2"/>
          </rPr>
          <t xml:space="preserve">Enter the amount of hay (in tons per cow) that is typically fed during the winter feeding period.  This is an average per cow/bull/replacement in the herd.  </t>
        </r>
      </text>
    </comment>
    <comment ref="G28" authorId="0">
      <text>
        <r>
          <rPr>
            <sz val="10"/>
            <rFont val="Tahoma"/>
            <family val="2"/>
          </rPr>
          <t xml:space="preserve">Enter the starting price of hay for the table below.  The value you enter here will display in the second column in the table and this value is then incremented by the next entry, i.e. "Hay price increment…." below.  
This value should be the </t>
        </r>
        <r>
          <rPr>
            <b/>
            <sz val="10"/>
            <color indexed="10"/>
            <rFont val="Tahoma"/>
            <family val="2"/>
          </rPr>
          <t>Net Hay Price Per Ton</t>
        </r>
        <r>
          <rPr>
            <sz val="10"/>
            <rFont val="Tahoma"/>
            <family val="2"/>
          </rPr>
          <t xml:space="preserve"> expected.  Examples where you would want to adjust the quoted market price of hay would include:
1) If you receive some type of monetary assistance to help purchase the hay. Example: If hay is selling for $80 per ton, delivered, and you receive $50 per ton through a feed assistance program, enter $30 per ton here to show the lowest price at which you would have to buy hay.  
2) If you eliminate expenses you would typically incurr for haying because you do not spend the money to put up your typical hay crop in a drought impacted year.</t>
        </r>
      </text>
    </comment>
    <comment ref="G29" authorId="0">
      <text>
        <r>
          <rPr>
            <sz val="10"/>
            <rFont val="Tahoma"/>
            <family val="2"/>
          </rPr>
          <t xml:space="preserve">Enter the value in dollars per ton which you wish to use as an increment for hay prices in the sensitivity table below.  Whatever value you enter is used to establish the values for hay in the columns under the "Hay price per ton" heading.  </t>
        </r>
      </text>
    </comment>
    <comment ref="G30" authorId="0">
      <text>
        <r>
          <rPr>
            <sz val="10"/>
            <rFont val="Tahoma"/>
            <family val="2"/>
          </rPr>
          <t xml:space="preserve">Enter the value you wish to use as a starting value for calf prices in the first column of the sensitivity table below.  Enter the lowest value you think may occur for an average calf price.  The price you select should be the weighted average price of steer and heifer calves sold.  Do not spend to much time with precise calculations to get this price as this spreadsheet is not intended for detailed analysis.  A ball park figure will due for the sensitivity table. </t>
        </r>
      </text>
    </comment>
    <comment ref="G31" authorId="0">
      <text>
        <r>
          <rPr>
            <sz val="10"/>
            <rFont val="Tahoma"/>
            <family val="2"/>
          </rPr>
          <t xml:space="preserve">Enter the increment value for calf prices to use in  the first column of the sensitivity table below. </t>
        </r>
      </text>
    </comment>
    <comment ref="B23" authorId="0">
      <text>
        <r>
          <rPr>
            <sz val="10"/>
            <rFont val="Tahoma"/>
            <family val="2"/>
          </rPr>
          <t>NCR is Non Calf Revenue, I.e. revenue from cull cows, cull bulls, etc.</t>
        </r>
      </text>
    </comment>
    <comment ref="A36" authorId="0">
      <text>
        <r>
          <rPr>
            <b/>
            <sz val="10"/>
            <rFont val="Tahoma"/>
            <family val="2"/>
          </rPr>
          <t>Table prices for hay (columns) and for Average Calf prices (rows) are driven off from data entered in rows 23 through 27. The values in the table are derived using the given price for hay and calves in each row and column.</t>
        </r>
        <r>
          <rPr>
            <sz val="10"/>
            <rFont val="Tahoma"/>
            <family val="2"/>
          </rPr>
          <t xml:space="preserve">
</t>
        </r>
      </text>
    </comment>
  </commentList>
</comments>
</file>

<file path=xl/sharedStrings.xml><?xml version="1.0" encoding="utf-8"?>
<sst xmlns="http://schemas.openxmlformats.org/spreadsheetml/2006/main" count="162" uniqueCount="129">
  <si>
    <t>Revenue Items</t>
  </si>
  <si>
    <t>Price Per Cwt. (All Calves)</t>
  </si>
  <si>
    <t xml:space="preserve">to change for this spreadsheet.  </t>
  </si>
  <si>
    <t>Average Weaning Weight (Steers and Heifers)</t>
  </si>
  <si>
    <t>Revenue From Calves</t>
  </si>
  <si>
    <t>Non-Calf Revenue Per Cow From Cull cows/bulls/rep Heifers</t>
  </si>
  <si>
    <t>Gross Revenue For Each Cow</t>
  </si>
  <si>
    <t>Expenses:</t>
  </si>
  <si>
    <t>Raised and Purchased Feed Costs Per Cow</t>
  </si>
  <si>
    <t>Grazing Costs Per Cow</t>
  </si>
  <si>
    <t>table shown below.</t>
  </si>
  <si>
    <t>Other Operating Costs Per Cow (Vet/Med/Fuel/labor/etc.)</t>
  </si>
  <si>
    <t>Total Expenses Per Cow</t>
  </si>
  <si>
    <t>The table below shows net income per cow using the average weaning weight, calving percentage and the other costs</t>
  </si>
  <si>
    <t>Tons of Hay Per cow (Average ton for each cow in herd)</t>
  </si>
  <si>
    <t>Hay price increment -- used in the table below</t>
  </si>
  <si>
    <t>Calf Price Increment -- used in the table below</t>
  </si>
  <si>
    <t>Hay price per ton</t>
  </si>
  <si>
    <t>Pounds of hay fed per day</t>
  </si>
  <si>
    <t>Months hay fed</t>
  </si>
  <si>
    <t>Tons of hay required/cow</t>
  </si>
  <si>
    <t>Beginning Calf Price Per Cwt -- used in table below (avg strs &amp; hfrs)</t>
  </si>
  <si>
    <t>Calf Crop or Weaning Percentage Based on Exposed Females</t>
  </si>
  <si>
    <t>Net Financial Income Per Cow in the Herd</t>
  </si>
  <si>
    <t>Simple</t>
  </si>
  <si>
    <t xml:space="preserve">Weighted </t>
  </si>
  <si>
    <t>Standard</t>
  </si>
  <si>
    <t>Minimum</t>
  </si>
  <si>
    <t>Average</t>
  </si>
  <si>
    <t>Deviation</t>
  </si>
  <si>
    <t>Value</t>
  </si>
  <si>
    <t>Production Measures</t>
  </si>
  <si>
    <t>Pregnancy percentage</t>
  </si>
  <si>
    <t>Calving percentage</t>
  </si>
  <si>
    <t>Calving death loss based on exposed females</t>
  </si>
  <si>
    <t>Calf crop or weaning percentage</t>
  </si>
  <si>
    <t>Weaning weight, steers and bulls</t>
  </si>
  <si>
    <t>Weaning weight, heifers</t>
  </si>
  <si>
    <t>Average weaning weight</t>
  </si>
  <si>
    <t>Pounds weaned per exposed female</t>
  </si>
  <si>
    <t>Raised feed acres per exposed female</t>
  </si>
  <si>
    <t>Grazing feed acres per exposed female</t>
  </si>
  <si>
    <t>Pounds weaned per acre</t>
  </si>
  <si>
    <t>Weaned calf pay weight -steers/bulls</t>
  </si>
  <si>
    <t>Weaned calf pay weight - heifers</t>
  </si>
  <si>
    <t>Weaned calf pay weight - weighted average</t>
  </si>
  <si>
    <t>Total Investment Per Breeding Cow - cost basis</t>
  </si>
  <si>
    <t>Percent Return on Assets - cost basis</t>
  </si>
  <si>
    <t>Total Investment Per Breeding Cow - market value</t>
  </si>
  <si>
    <t>Percent Return on Assets - market value</t>
  </si>
  <si>
    <t>Raised/Purchased Feed Cost per cow</t>
  </si>
  <si>
    <t>Grazing Cost per cow</t>
  </si>
  <si>
    <t>Total Cost Before Noncalf Revenue Adj. per cow</t>
  </si>
  <si>
    <t>Total Cost Before Noncalf Revenue Adj. per cwt</t>
  </si>
  <si>
    <t>Total Cost Noncalf Revenue Adjusted per cow</t>
  </si>
  <si>
    <t>Net Income After Withdrawals per cow</t>
  </si>
  <si>
    <t>Net Income After Withdrawals per cwt</t>
  </si>
  <si>
    <t>Economic Measures</t>
  </si>
  <si>
    <t>Economic Total Cost Noncalf Rev Adj per cow</t>
  </si>
  <si>
    <t>Economic Net Income After Withdrawals per cow</t>
  </si>
  <si>
    <t>Economic Net Income After Withdrawals per cwt</t>
  </si>
  <si>
    <t>Chemicals</t>
  </si>
  <si>
    <t>Custom Hire</t>
  </si>
  <si>
    <t>Depreciation Expense</t>
  </si>
  <si>
    <t>Fertilizer &amp; Lime</t>
  </si>
  <si>
    <t>Freight</t>
  </si>
  <si>
    <t>Gas, Fuel, Oil</t>
  </si>
  <si>
    <t>Insurance</t>
  </si>
  <si>
    <t>Total labor-management-family living</t>
  </si>
  <si>
    <t>Rents and Leases</t>
  </si>
  <si>
    <t>Lease cost for Grazing --total dollars</t>
  </si>
  <si>
    <t>Lease Cost for Raised Feed--total dollars</t>
  </si>
  <si>
    <t>Lease Cost for Land--total dollars</t>
  </si>
  <si>
    <t>Lease Cost for Livestock--total dollars</t>
  </si>
  <si>
    <t>Repairs and Maintenance</t>
  </si>
  <si>
    <t xml:space="preserve">Seed </t>
  </si>
  <si>
    <t>Supplies</t>
  </si>
  <si>
    <t>Property Taxes</t>
  </si>
  <si>
    <t>Utilities</t>
  </si>
  <si>
    <t xml:space="preserve">Vet, Med, Breeding </t>
  </si>
  <si>
    <t>Professional Fees</t>
  </si>
  <si>
    <t>Miscellaneous</t>
  </si>
  <si>
    <t>Net Accrual Expense</t>
  </si>
  <si>
    <t>Other Non-Cash Operating Expense</t>
  </si>
  <si>
    <t>Interest Expense</t>
  </si>
  <si>
    <t>Capital Gain-Loss</t>
  </si>
  <si>
    <t>Income Taxes</t>
  </si>
  <si>
    <t>Extraordinary Items</t>
  </si>
  <si>
    <t>Breakeven for data shown above, NCR adjusted</t>
  </si>
  <si>
    <t>Pounds of calf sold per breeding cow (after holding replacements)</t>
  </si>
  <si>
    <t>Summary of SPA Data as of October 2001</t>
  </si>
  <si>
    <t>Number of Herds = 60, Herd Sizes:  from 20 to 7066</t>
  </si>
  <si>
    <t>Average *</t>
  </si>
  <si>
    <t>Financial Measures**</t>
  </si>
  <si>
    <t>Total Cost Noncalf Revenue Adjusted per Cwt-Unit Cost</t>
  </si>
  <si>
    <t>Economic Total Cost Noncalf Rev Adj per cwt</t>
  </si>
  <si>
    <t>*Weighted Averages are calculated on using beginning fiscal year breeding cows on hand</t>
  </si>
  <si>
    <t>**Measures are calculated on a pretax basis.</t>
  </si>
  <si>
    <t>Number of herds = 60, Herd sizes from 20 to 7066 head, data from 1991 to 1999</t>
  </si>
  <si>
    <t>Please see the "SPAData" tab in this worksheet to view</t>
  </si>
  <si>
    <t xml:space="preserve">averages and ranges of figures for cost of production data </t>
  </si>
  <si>
    <t xml:space="preserve">for Montana cow herds.  This data is provided as a guideline </t>
  </si>
  <si>
    <t xml:space="preserve">for entering values request in column G.  </t>
  </si>
  <si>
    <t>Data values entered in column G are used to calculate the sensitivity</t>
  </si>
  <si>
    <r>
      <t xml:space="preserve">Numbers in </t>
    </r>
    <r>
      <rPr>
        <sz val="10"/>
        <color indexed="12"/>
        <rFont val="Arial"/>
        <family val="2"/>
      </rPr>
      <t>blue</t>
    </r>
    <r>
      <rPr>
        <sz val="10"/>
        <rFont val="Arial"/>
        <family val="0"/>
      </rPr>
      <t xml:space="preserve"> are those you are allowed/required </t>
    </r>
  </si>
  <si>
    <t xml:space="preserve">The sensitivity table below uses 10% of the dollar value entered in </t>
  </si>
  <si>
    <t>Raised and Purchased Feed Cost Per Cow (at left) and the remaining</t>
  </si>
  <si>
    <t>feed costs are calculated using the hay price on the top row of the table</t>
  </si>
  <si>
    <t xml:space="preserve">and the amount of hay (tons fed) entered in cell G21.  </t>
  </si>
  <si>
    <t>Table Values are Net Income Per Cow as Hay Price Per Ton Varies as Shown on the Hay price per ton line</t>
  </si>
  <si>
    <t>The tables below show the values from detailed cost of production analysis on 60 ranches in Montana.  This data is provided as a guideline</t>
  </si>
  <si>
    <t>to values requested on the HayPriceEffect tab of this worksheet and to show the variation that exists among cow-calf operations in Montana.</t>
  </si>
  <si>
    <t xml:space="preserve">It is not the case that the average cost of production is $350 per cow and there is only minor variation in this figure among producers.  Using </t>
  </si>
  <si>
    <t xml:space="preserve">averages (what this spreadsheet does) can be very misleading for an individual producer.  </t>
  </si>
  <si>
    <t>Replacement rate (cull rate on mother cows)</t>
  </si>
  <si>
    <t xml:space="preserve">shown above but varying the cost of "Raised and Purchased Feed" based on different hay prices. </t>
  </si>
  <si>
    <t>Average Calf Price</t>
  </si>
  <si>
    <t>Maximum</t>
  </si>
  <si>
    <t>Summary of SPA data by type of expense</t>
  </si>
  <si>
    <t>Feed Purchased</t>
  </si>
  <si>
    <t>To check for updates of this spreadsheet, visit the link below.</t>
  </si>
  <si>
    <t>http://www.montana.edu/extensionecon/farmmgt/software.html</t>
  </si>
  <si>
    <t>Values for</t>
  </si>
  <si>
    <t>Your Herd</t>
  </si>
  <si>
    <t>Help</t>
  </si>
  <si>
    <r>
      <t>Starting hay price (</t>
    </r>
    <r>
      <rPr>
        <b/>
        <sz val="10"/>
        <color indexed="10"/>
        <rFont val="Arial"/>
        <family val="2"/>
      </rPr>
      <t>Net</t>
    </r>
    <r>
      <rPr>
        <sz val="10"/>
        <rFont val="Arial"/>
        <family val="0"/>
      </rPr>
      <t xml:space="preserve"> Price per ton) -- used in the table below</t>
    </r>
  </si>
  <si>
    <t>See the SPAData tab in this spreadsheet for average values for cow-calf operations</t>
  </si>
  <si>
    <t xml:space="preserve">as a guide.  </t>
  </si>
  <si>
    <t>for much of the data you are required to enter below.  This average data is provided only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</si>
</sst>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quot;$&quot;#,##0.00;[Red]&quot;$&quot;#,##0.00"/>
    <numFmt numFmtId="167" formatCode="#,##0.00;[Red]#,##0.00"/>
    <numFmt numFmtId="168" formatCode="&quot;$&quot;#,##0"/>
    <numFmt numFmtId="169" formatCode="0.0"/>
    <numFmt numFmtId="170" formatCode="_(&quot;$&quot;* #,##0.0_);_(&quot;$&quot;* \(#,##0.0\);_(&quot;$&quot;* &quot;-&quot;??_);_(@_)"/>
    <numFmt numFmtId="171" formatCode="_(&quot;$&quot;* #,##0_);_(&quot;$&quot;* \(#,##0\);_(&quot;$&quot;* &quot;-&quot;??_);_(@_)"/>
  </numFmts>
  <fonts count="17">
    <font>
      <sz val="10"/>
      <name val="Arial"/>
      <family val="0"/>
    </font>
    <font>
      <b/>
      <sz val="10"/>
      <name val="Arial"/>
      <family val="0"/>
    </font>
    <font>
      <i/>
      <sz val="10"/>
      <name val="Arial"/>
      <family val="0"/>
    </font>
    <font>
      <b/>
      <i/>
      <sz val="10"/>
      <name val="Arial"/>
      <family val="0"/>
    </font>
    <font>
      <sz val="10"/>
      <color indexed="12"/>
      <name val="Arial"/>
      <family val="2"/>
    </font>
    <font>
      <b/>
      <sz val="12"/>
      <name val="Arial"/>
      <family val="2"/>
    </font>
    <font>
      <b/>
      <sz val="18"/>
      <name val="Arial"/>
      <family val="2"/>
    </font>
    <font>
      <b/>
      <sz val="11"/>
      <name val="Times New Roman"/>
      <family val="1"/>
    </font>
    <font>
      <sz val="10"/>
      <name val="MS Sans Serif"/>
      <family val="2"/>
    </font>
    <font>
      <sz val="10"/>
      <name val="Tahoma"/>
      <family val="2"/>
    </font>
    <font>
      <b/>
      <sz val="14"/>
      <name val="Times New Roman"/>
      <family val="1"/>
    </font>
    <font>
      <b/>
      <sz val="10"/>
      <name val="Times New Roman"/>
      <family val="1"/>
    </font>
    <font>
      <u val="single"/>
      <sz val="8"/>
      <color indexed="12"/>
      <name val="Arial"/>
      <family val="0"/>
    </font>
    <font>
      <b/>
      <sz val="10"/>
      <name val="Tahoma"/>
      <family val="2"/>
    </font>
    <font>
      <b/>
      <sz val="10"/>
      <color indexed="10"/>
      <name val="Tahoma"/>
      <family val="2"/>
    </font>
    <font>
      <b/>
      <sz val="10"/>
      <color indexed="10"/>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3">
    <border>
      <left/>
      <right/>
      <top/>
      <bottom/>
      <diagonal/>
    </border>
    <border>
      <left style="thin"/>
      <right style="thin"/>
      <top style="thin"/>
      <bottom style="hair">
        <color indexed="12"/>
      </bottom>
    </border>
    <border>
      <left style="thin"/>
      <right style="thin"/>
      <top style="hair">
        <color indexed="12"/>
      </top>
      <bottom style="hair">
        <color indexed="12"/>
      </bottom>
    </border>
    <border>
      <left style="thin"/>
      <right style="thin"/>
      <top style="hair">
        <color indexed="12"/>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thick"/>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43" fontId="0" fillId="0" borderId="0" xfId="0" applyNumberFormat="1" applyAlignment="1">
      <alignment/>
    </xf>
    <xf numFmtId="0" fontId="0" fillId="0" borderId="0" xfId="0" applyAlignment="1">
      <alignment horizontal="center"/>
    </xf>
    <xf numFmtId="1" fontId="0" fillId="0" borderId="0" xfId="0" applyNumberFormat="1" applyFont="1" applyAlignment="1">
      <alignment horizontal="center"/>
    </xf>
    <xf numFmtId="164" fontId="0" fillId="0" borderId="0" xfId="0" applyNumberFormat="1" applyAlignment="1">
      <alignment horizontal="center"/>
    </xf>
    <xf numFmtId="8" fontId="0" fillId="0" borderId="0" xfId="0" applyNumberFormat="1" applyFont="1" applyAlignment="1">
      <alignment horizontal="center"/>
    </xf>
    <xf numFmtId="4" fontId="0" fillId="0" borderId="0" xfId="0" applyNumberFormat="1" applyAlignment="1">
      <alignment/>
    </xf>
    <xf numFmtId="9" fontId="4" fillId="0" borderId="1" xfId="0" applyNumberFormat="1" applyFont="1" applyBorder="1" applyAlignment="1">
      <alignment horizontal="center"/>
    </xf>
    <xf numFmtId="168" fontId="4" fillId="0" borderId="2" xfId="0" applyNumberFormat="1" applyFont="1" applyBorder="1" applyAlignment="1">
      <alignment horizontal="center"/>
    </xf>
    <xf numFmtId="9" fontId="4" fillId="0" borderId="2" xfId="0" applyNumberFormat="1" applyFont="1" applyBorder="1" applyAlignment="1">
      <alignment horizontal="center"/>
    </xf>
    <xf numFmtId="3" fontId="4" fillId="0" borderId="3" xfId="0" applyNumberFormat="1"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9" fontId="4" fillId="0" borderId="1" xfId="0" applyNumberFormat="1" applyFont="1" applyBorder="1" applyAlignment="1">
      <alignment horizontal="center"/>
    </xf>
    <xf numFmtId="168" fontId="4" fillId="0" borderId="3" xfId="0" applyNumberFormat="1" applyFont="1" applyBorder="1" applyAlignment="1">
      <alignment horizontal="center"/>
    </xf>
    <xf numFmtId="168" fontId="0" fillId="2" borderId="4" xfId="0" applyNumberFormat="1" applyFill="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168" fontId="0" fillId="2" borderId="5" xfId="0" applyNumberFormat="1" applyFont="1" applyFill="1" applyBorder="1" applyAlignment="1">
      <alignment horizontal="center"/>
    </xf>
    <xf numFmtId="40" fontId="0" fillId="0" borderId="0" xfId="0" applyNumberFormat="1" applyAlignment="1">
      <alignment horizontal="center"/>
    </xf>
    <xf numFmtId="168" fontId="4" fillId="0" borderId="6" xfId="0" applyNumberFormat="1" applyFont="1" applyBorder="1" applyAlignment="1">
      <alignment horizontal="center"/>
    </xf>
    <xf numFmtId="0" fontId="0" fillId="0" borderId="7" xfId="0" applyBorder="1" applyAlignment="1">
      <alignment horizontal="center"/>
    </xf>
    <xf numFmtId="49" fontId="0" fillId="0" borderId="0" xfId="0" applyNumberFormat="1" applyAlignment="1">
      <alignment/>
    </xf>
    <xf numFmtId="0" fontId="8" fillId="0" borderId="0" xfId="0" applyFont="1" applyAlignment="1">
      <alignment/>
    </xf>
    <xf numFmtId="2" fontId="0" fillId="0" borderId="0" xfId="0" applyNumberFormat="1" applyAlignment="1">
      <alignment horizontal="center"/>
    </xf>
    <xf numFmtId="8" fontId="0" fillId="0" borderId="0" xfId="0" applyNumberFormat="1" applyAlignment="1">
      <alignment horizontal="center"/>
    </xf>
    <xf numFmtId="10" fontId="0" fillId="0" borderId="0" xfId="0" applyNumberFormat="1" applyAlignment="1">
      <alignment horizontal="center"/>
    </xf>
    <xf numFmtId="164" fontId="4" fillId="0" borderId="2" xfId="0" applyNumberFormat="1" applyFont="1" applyBorder="1" applyAlignment="1" applyProtection="1">
      <alignment horizontal="center"/>
      <protection locked="0"/>
    </xf>
    <xf numFmtId="49" fontId="7" fillId="0" borderId="4" xfId="0" applyNumberFormat="1" applyFont="1" applyBorder="1" applyAlignment="1">
      <alignment horizontal="center"/>
    </xf>
    <xf numFmtId="0" fontId="0" fillId="0" borderId="4" xfId="0" applyBorder="1" applyAlignment="1">
      <alignment horizontal="center"/>
    </xf>
    <xf numFmtId="164" fontId="0" fillId="0" borderId="0" xfId="17" applyNumberFormat="1" applyAlignment="1">
      <alignment horizontal="center"/>
    </xf>
    <xf numFmtId="164" fontId="0" fillId="0" borderId="0" xfId="0" applyNumberFormat="1" applyAlignment="1">
      <alignment/>
    </xf>
    <xf numFmtId="2" fontId="0" fillId="0" borderId="0" xfId="0" applyNumberFormat="1" applyAlignment="1">
      <alignment/>
    </xf>
    <xf numFmtId="0" fontId="12" fillId="0" borderId="0" xfId="19" applyAlignment="1">
      <alignment/>
    </xf>
    <xf numFmtId="0" fontId="1" fillId="3" borderId="0" xfId="0" applyFont="1" applyFill="1" applyAlignment="1">
      <alignment horizontal="center"/>
    </xf>
    <xf numFmtId="0" fontId="1" fillId="0" borderId="0" xfId="0" applyFont="1" applyBorder="1" applyAlignment="1">
      <alignment horizontal="center" wrapText="1"/>
    </xf>
    <xf numFmtId="0" fontId="1" fillId="0" borderId="8" xfId="0" applyFont="1" applyBorder="1" applyAlignment="1">
      <alignment horizontal="center"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5" fillId="4" borderId="12" xfId="0" applyFont="1" applyFill="1" applyBorder="1" applyAlignment="1">
      <alignment horizontal="center"/>
    </xf>
    <xf numFmtId="0" fontId="1" fillId="0" borderId="0" xfId="0" applyFont="1" applyAlignment="1">
      <alignment/>
    </xf>
    <xf numFmtId="0" fontId="1" fillId="0" borderId="0" xfId="0" applyFont="1" applyAlignment="1">
      <alignment/>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25</xdr:row>
      <xdr:rowOff>57150</xdr:rowOff>
    </xdr:from>
    <xdr:to>
      <xdr:col>21</xdr:col>
      <xdr:colOff>47625</xdr:colOff>
      <xdr:row>35</xdr:row>
      <xdr:rowOff>0</xdr:rowOff>
    </xdr:to>
    <xdr:sp>
      <xdr:nvSpPr>
        <xdr:cNvPr id="1" name="TextBox 8"/>
        <xdr:cNvSpPr txBox="1">
          <a:spLocks noChangeArrowheads="1"/>
        </xdr:cNvSpPr>
      </xdr:nvSpPr>
      <xdr:spPr>
        <a:xfrm>
          <a:off x="8077200" y="4105275"/>
          <a:ext cx="5314950" cy="156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&lt;&lt;&lt;These two cells allow you estimate (in a ball park sense) the affect of purchasing hay on the profitability of your current year's operation.  You can vary the pounds of hay consumed and the number of months for which you might expect to provide your animals their full nutritional requirements through feeding.  The tons of hay required per cow is calculated for you.  You can then enter this calculated value in cell G21 at left to show the affects on profitability if that much hay had to be fed at a given price.  Remember, the variation among individual producer situations will be tremendous and this spreadsheet is not designed to provide detailed analysis.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tana.edu/extensionecon/farmmgt/softwar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Q58"/>
  <sheetViews>
    <sheetView showGridLines="0" tabSelected="1" workbookViewId="0" topLeftCell="A1">
      <selection activeCell="A6" sqref="A6"/>
    </sheetView>
  </sheetViews>
  <sheetFormatPr defaultColWidth="9.140625" defaultRowHeight="12.75"/>
  <cols>
    <col min="1" max="1" width="13.8515625" style="0" customWidth="1"/>
    <col min="6" max="6" width="11.421875" style="0" customWidth="1"/>
    <col min="7" max="7" width="10.28125" style="0" bestFit="1" customWidth="1"/>
  </cols>
  <sheetData>
    <row r="3" ht="12.75">
      <c r="A3" t="s">
        <v>126</v>
      </c>
    </row>
    <row r="4" ht="12.75">
      <c r="A4" t="s">
        <v>128</v>
      </c>
    </row>
    <row r="5" spans="1:10" ht="12.75" customHeight="1">
      <c r="A5" t="s">
        <v>127</v>
      </c>
      <c r="J5" t="s">
        <v>120</v>
      </c>
    </row>
    <row r="6" spans="7:10" ht="12.75" customHeight="1">
      <c r="G6" s="3" t="s">
        <v>28</v>
      </c>
      <c r="J6" s="35" t="s">
        <v>121</v>
      </c>
    </row>
    <row r="7" ht="12.75" customHeight="1">
      <c r="G7" s="3" t="s">
        <v>122</v>
      </c>
    </row>
    <row r="8" spans="1:7" ht="12.75" customHeight="1">
      <c r="A8" s="1" t="s">
        <v>0</v>
      </c>
      <c r="G8" s="3" t="s">
        <v>123</v>
      </c>
    </row>
    <row r="9" spans="1:9" ht="12.75">
      <c r="A9" t="s">
        <v>22</v>
      </c>
      <c r="G9" s="8">
        <v>0.9</v>
      </c>
      <c r="I9" t="s">
        <v>104</v>
      </c>
    </row>
    <row r="10" spans="1:9" ht="12.75">
      <c r="A10" t="s">
        <v>1</v>
      </c>
      <c r="G10" s="29">
        <v>90</v>
      </c>
      <c r="I10" t="s">
        <v>2</v>
      </c>
    </row>
    <row r="11" spans="1:7" ht="12.75">
      <c r="A11" t="s">
        <v>114</v>
      </c>
      <c r="G11" s="10">
        <v>0.15</v>
      </c>
    </row>
    <row r="12" spans="1:7" ht="12.75">
      <c r="A12" t="s">
        <v>3</v>
      </c>
      <c r="G12" s="11">
        <v>550</v>
      </c>
    </row>
    <row r="13" spans="1:7" ht="12.75">
      <c r="A13" t="s">
        <v>89</v>
      </c>
      <c r="G13" s="4">
        <f>G9*G12-(G12*G11)</f>
        <v>412.5</v>
      </c>
    </row>
    <row r="14" spans="3:9" ht="12.75">
      <c r="C14" s="1" t="s">
        <v>4</v>
      </c>
      <c r="G14" s="5">
        <f>G10*(G13/100)</f>
        <v>371.25</v>
      </c>
      <c r="I14" t="s">
        <v>99</v>
      </c>
    </row>
    <row r="15" spans="1:9" ht="12.75">
      <c r="A15" t="s">
        <v>5</v>
      </c>
      <c r="G15" s="22">
        <v>64</v>
      </c>
      <c r="I15" t="s">
        <v>100</v>
      </c>
    </row>
    <row r="16" spans="3:9" ht="12.75">
      <c r="C16" s="1" t="s">
        <v>6</v>
      </c>
      <c r="G16" s="5">
        <f>SUM(G14:G15)</f>
        <v>435.25</v>
      </c>
      <c r="I16" t="s">
        <v>101</v>
      </c>
    </row>
    <row r="17" spans="7:9" ht="12.75">
      <c r="G17" s="3"/>
      <c r="I17" t="s">
        <v>102</v>
      </c>
    </row>
    <row r="18" spans="1:7" ht="12.75">
      <c r="A18" s="1" t="s">
        <v>7</v>
      </c>
      <c r="G18" s="3"/>
    </row>
    <row r="19" spans="1:9" ht="12.75">
      <c r="A19" t="s">
        <v>8</v>
      </c>
      <c r="G19" s="12">
        <v>82</v>
      </c>
      <c r="I19" t="s">
        <v>103</v>
      </c>
    </row>
    <row r="20" spans="1:9" ht="12.75">
      <c r="A20" t="s">
        <v>9</v>
      </c>
      <c r="G20" s="13">
        <v>75</v>
      </c>
      <c r="I20" t="s">
        <v>10</v>
      </c>
    </row>
    <row r="21" spans="1:7" ht="12.75">
      <c r="A21" t="s">
        <v>11</v>
      </c>
      <c r="G21" s="14">
        <v>176</v>
      </c>
    </row>
    <row r="22" spans="2:9" ht="12.75">
      <c r="B22" s="43" t="s">
        <v>12</v>
      </c>
      <c r="C22" s="43"/>
      <c r="D22" s="43"/>
      <c r="E22" s="43"/>
      <c r="F22" s="43"/>
      <c r="G22" s="5">
        <f>SUM(G19:G21)</f>
        <v>333</v>
      </c>
      <c r="I22" t="s">
        <v>105</v>
      </c>
    </row>
    <row r="23" spans="2:9" ht="12.75">
      <c r="B23" s="44" t="s">
        <v>88</v>
      </c>
      <c r="C23" s="44"/>
      <c r="D23" s="44"/>
      <c r="E23" s="44"/>
      <c r="F23" s="44"/>
      <c r="G23" s="5">
        <f>(G22-G15)/G13</f>
        <v>0.6521212121212121</v>
      </c>
      <c r="I23" t="s">
        <v>106</v>
      </c>
    </row>
    <row r="24" spans="2:9" ht="12.75">
      <c r="B24" s="43" t="s">
        <v>23</v>
      </c>
      <c r="C24" s="43"/>
      <c r="D24" s="43"/>
      <c r="E24" s="43"/>
      <c r="F24" s="43"/>
      <c r="G24" s="6">
        <f>G16-G22</f>
        <v>102.25</v>
      </c>
      <c r="I24" t="s">
        <v>107</v>
      </c>
    </row>
    <row r="25" ht="12.75">
      <c r="I25" t="s">
        <v>108</v>
      </c>
    </row>
    <row r="27" spans="1:12" ht="12.75">
      <c r="A27" t="s">
        <v>14</v>
      </c>
      <c r="G27" s="15">
        <v>1.5</v>
      </c>
      <c r="I27" t="s">
        <v>18</v>
      </c>
      <c r="L27" s="18">
        <v>30</v>
      </c>
    </row>
    <row r="28" spans="1:12" ht="12.75">
      <c r="A28" t="s">
        <v>125</v>
      </c>
      <c r="G28" s="9">
        <v>60</v>
      </c>
      <c r="I28" s="7" t="s">
        <v>19</v>
      </c>
      <c r="L28" s="19">
        <v>12</v>
      </c>
    </row>
    <row r="29" spans="1:12" ht="12.75">
      <c r="A29" t="s">
        <v>15</v>
      </c>
      <c r="G29" s="9">
        <v>5</v>
      </c>
      <c r="I29" t="s">
        <v>20</v>
      </c>
      <c r="L29" s="3">
        <f>L27*30*L28/2000</f>
        <v>5.4</v>
      </c>
    </row>
    <row r="30" spans="1:7" ht="12.75">
      <c r="A30" t="s">
        <v>21</v>
      </c>
      <c r="G30" s="9">
        <v>80</v>
      </c>
    </row>
    <row r="31" spans="1:7" ht="12.75">
      <c r="A31" t="s">
        <v>16</v>
      </c>
      <c r="G31" s="16">
        <v>5</v>
      </c>
    </row>
    <row r="33" ht="12.75">
      <c r="A33" t="s">
        <v>13</v>
      </c>
    </row>
    <row r="34" ht="12.75">
      <c r="A34" t="s">
        <v>115</v>
      </c>
    </row>
    <row r="36" spans="1:15" ht="15.75">
      <c r="A36" s="36" t="s">
        <v>124</v>
      </c>
      <c r="B36" s="42" t="s">
        <v>109</v>
      </c>
      <c r="C36" s="42"/>
      <c r="D36" s="42"/>
      <c r="E36" s="42"/>
      <c r="F36" s="42"/>
      <c r="G36" s="42"/>
      <c r="H36" s="42"/>
      <c r="I36" s="42"/>
      <c r="J36" s="42"/>
      <c r="K36" s="42"/>
      <c r="L36" s="42"/>
      <c r="M36" s="42"/>
      <c r="N36" s="42"/>
      <c r="O36" s="42"/>
    </row>
    <row r="37" spans="1:15" ht="23.25">
      <c r="A37" s="37" t="s">
        <v>116</v>
      </c>
      <c r="B37" s="39" t="s">
        <v>17</v>
      </c>
      <c r="C37" s="40"/>
      <c r="D37" s="40"/>
      <c r="E37" s="40"/>
      <c r="F37" s="40"/>
      <c r="G37" s="40"/>
      <c r="H37" s="40"/>
      <c r="I37" s="40"/>
      <c r="J37" s="40"/>
      <c r="K37" s="40"/>
      <c r="L37" s="40"/>
      <c r="M37" s="40"/>
      <c r="N37" s="40"/>
      <c r="O37" s="41"/>
    </row>
    <row r="38" spans="1:15" ht="13.5" thickBot="1">
      <c r="A38" s="38"/>
      <c r="B38" s="17">
        <f>G28</f>
        <v>60</v>
      </c>
      <c r="C38" s="17">
        <f aca="true" t="shared" si="0" ref="C38:O38">B38+$G$29</f>
        <v>65</v>
      </c>
      <c r="D38" s="17">
        <f t="shared" si="0"/>
        <v>70</v>
      </c>
      <c r="E38" s="17">
        <f t="shared" si="0"/>
        <v>75</v>
      </c>
      <c r="F38" s="17">
        <f t="shared" si="0"/>
        <v>80</v>
      </c>
      <c r="G38" s="17">
        <f t="shared" si="0"/>
        <v>85</v>
      </c>
      <c r="H38" s="17">
        <f t="shared" si="0"/>
        <v>90</v>
      </c>
      <c r="I38" s="17">
        <f t="shared" si="0"/>
        <v>95</v>
      </c>
      <c r="J38" s="17">
        <f t="shared" si="0"/>
        <v>100</v>
      </c>
      <c r="K38" s="17">
        <f t="shared" si="0"/>
        <v>105</v>
      </c>
      <c r="L38" s="17">
        <f t="shared" si="0"/>
        <v>110</v>
      </c>
      <c r="M38" s="17">
        <f t="shared" si="0"/>
        <v>115</v>
      </c>
      <c r="N38" s="17">
        <f t="shared" si="0"/>
        <v>120</v>
      </c>
      <c r="O38" s="17">
        <f t="shared" si="0"/>
        <v>125</v>
      </c>
    </row>
    <row r="39" spans="1:17" ht="12.75">
      <c r="A39" s="20">
        <f>G30</f>
        <v>80</v>
      </c>
      <c r="B39" s="21">
        <f>($A$39*($G$13/100)+$G$15)-$G$20-$G$21-($G$27*B38)-0.1*$G$19</f>
        <v>44.8</v>
      </c>
      <c r="C39" s="21">
        <f aca="true" t="shared" si="1" ref="C39:O39">($A$39*($G$13/100)+$G$15)-$G$20-$G$21-($G$27*C38)-0.1*$G$19</f>
        <v>37.3</v>
      </c>
      <c r="D39" s="21">
        <f t="shared" si="1"/>
        <v>29.799999999999997</v>
      </c>
      <c r="E39" s="21">
        <f t="shared" si="1"/>
        <v>22.299999999999997</v>
      </c>
      <c r="F39" s="21">
        <f t="shared" si="1"/>
        <v>14.799999999999999</v>
      </c>
      <c r="G39" s="21">
        <f t="shared" si="1"/>
        <v>7.299999999999999</v>
      </c>
      <c r="H39" s="21">
        <f t="shared" si="1"/>
        <v>-0.20000000000000107</v>
      </c>
      <c r="I39" s="21">
        <f t="shared" si="1"/>
        <v>-7.700000000000001</v>
      </c>
      <c r="J39" s="21">
        <f t="shared" si="1"/>
        <v>-15.200000000000001</v>
      </c>
      <c r="K39" s="21">
        <f t="shared" si="1"/>
        <v>-22.700000000000003</v>
      </c>
      <c r="L39" s="21">
        <f t="shared" si="1"/>
        <v>-30.200000000000003</v>
      </c>
      <c r="M39" s="21">
        <f t="shared" si="1"/>
        <v>-37.7</v>
      </c>
      <c r="N39" s="21">
        <f t="shared" si="1"/>
        <v>-45.2</v>
      </c>
      <c r="O39" s="21">
        <f t="shared" si="1"/>
        <v>-52.7</v>
      </c>
      <c r="Q39" s="2"/>
    </row>
    <row r="40" spans="1:17" ht="12.75">
      <c r="A40" s="20">
        <f aca="true" t="shared" si="2" ref="A40:A52">A39+$G$31</f>
        <v>85</v>
      </c>
      <c r="B40" s="21">
        <f>($A$40*($G$13/100)+$G$15)-$G$20-$G$21-($G$27*B38)-0.1*$G$19</f>
        <v>65.425</v>
      </c>
      <c r="C40" s="21">
        <f aca="true" t="shared" si="3" ref="C40:O40">($A$40*($G$13/100)+$G$15)-$G$20-$G$21-($G$27*C38)-0.1*$G$19</f>
        <v>57.925</v>
      </c>
      <c r="D40" s="21">
        <f t="shared" si="3"/>
        <v>50.425</v>
      </c>
      <c r="E40" s="21">
        <f t="shared" si="3"/>
        <v>42.925</v>
      </c>
      <c r="F40" s="21">
        <f t="shared" si="3"/>
        <v>35.425</v>
      </c>
      <c r="G40" s="21">
        <f t="shared" si="3"/>
        <v>27.924999999999997</v>
      </c>
      <c r="H40" s="21">
        <f t="shared" si="3"/>
        <v>20.424999999999997</v>
      </c>
      <c r="I40" s="21">
        <f t="shared" si="3"/>
        <v>12.924999999999999</v>
      </c>
      <c r="J40" s="21">
        <f t="shared" si="3"/>
        <v>5.424999999999999</v>
      </c>
      <c r="K40" s="21">
        <f t="shared" si="3"/>
        <v>-2.075000000000001</v>
      </c>
      <c r="L40" s="21">
        <f t="shared" si="3"/>
        <v>-9.575000000000001</v>
      </c>
      <c r="M40" s="21">
        <f t="shared" si="3"/>
        <v>-17.075000000000003</v>
      </c>
      <c r="N40" s="21">
        <f t="shared" si="3"/>
        <v>-24.575000000000003</v>
      </c>
      <c r="O40" s="21">
        <f t="shared" si="3"/>
        <v>-32.075</v>
      </c>
      <c r="Q40" s="2"/>
    </row>
    <row r="41" spans="1:17" ht="12.75">
      <c r="A41" s="20">
        <f t="shared" si="2"/>
        <v>90</v>
      </c>
      <c r="B41" s="21">
        <f>($A$41*($G$13/100)+$G$15)-$G$20-$G$21-($G$27*B38)-0.1*$G$19</f>
        <v>86.05</v>
      </c>
      <c r="C41" s="21">
        <f aca="true" t="shared" si="4" ref="C41:O41">($A$41*($G$13/100)+$G$15)-$G$20-$G$21-($G$27*C38)-0.1*$G$19</f>
        <v>78.55</v>
      </c>
      <c r="D41" s="21">
        <f t="shared" si="4"/>
        <v>71.05</v>
      </c>
      <c r="E41" s="21">
        <f t="shared" si="4"/>
        <v>63.55</v>
      </c>
      <c r="F41" s="21">
        <f t="shared" si="4"/>
        <v>56.05</v>
      </c>
      <c r="G41" s="21">
        <f t="shared" si="4"/>
        <v>48.55</v>
      </c>
      <c r="H41" s="21">
        <f t="shared" si="4"/>
        <v>41.05</v>
      </c>
      <c r="I41" s="21">
        <f t="shared" si="4"/>
        <v>33.55</v>
      </c>
      <c r="J41" s="21">
        <f t="shared" si="4"/>
        <v>26.049999999999997</v>
      </c>
      <c r="K41" s="21">
        <f t="shared" si="4"/>
        <v>18.549999999999997</v>
      </c>
      <c r="L41" s="21">
        <f t="shared" si="4"/>
        <v>11.049999999999999</v>
      </c>
      <c r="M41" s="21">
        <f t="shared" si="4"/>
        <v>3.549999999999999</v>
      </c>
      <c r="N41" s="21">
        <f t="shared" si="4"/>
        <v>-3.950000000000001</v>
      </c>
      <c r="O41" s="21">
        <f t="shared" si="4"/>
        <v>-11.450000000000001</v>
      </c>
      <c r="Q41" s="2"/>
    </row>
    <row r="42" spans="1:17" ht="12.75">
      <c r="A42" s="20">
        <f t="shared" si="2"/>
        <v>95</v>
      </c>
      <c r="B42" s="21">
        <f>($A$42*($G$13/100)+$G$15)-$G$20-$G$21-($G$27*B38)-0.1*$G$19</f>
        <v>106.675</v>
      </c>
      <c r="C42" s="21">
        <f aca="true" t="shared" si="5" ref="C42:O42">($A$42*($G$13/100)+$G$15)-$G$20-$G$21-($G$27*C38)-0.1*$G$19</f>
        <v>99.175</v>
      </c>
      <c r="D42" s="21">
        <f t="shared" si="5"/>
        <v>91.675</v>
      </c>
      <c r="E42" s="21">
        <f t="shared" si="5"/>
        <v>84.175</v>
      </c>
      <c r="F42" s="21">
        <f t="shared" si="5"/>
        <v>76.675</v>
      </c>
      <c r="G42" s="21">
        <f t="shared" si="5"/>
        <v>69.175</v>
      </c>
      <c r="H42" s="21">
        <f t="shared" si="5"/>
        <v>61.675</v>
      </c>
      <c r="I42" s="21">
        <f t="shared" si="5"/>
        <v>54.175</v>
      </c>
      <c r="J42" s="21">
        <f t="shared" si="5"/>
        <v>46.675</v>
      </c>
      <c r="K42" s="21">
        <f t="shared" si="5"/>
        <v>39.175</v>
      </c>
      <c r="L42" s="21">
        <f t="shared" si="5"/>
        <v>31.674999999999997</v>
      </c>
      <c r="M42" s="21">
        <f t="shared" si="5"/>
        <v>24.174999999999997</v>
      </c>
      <c r="N42" s="21">
        <f t="shared" si="5"/>
        <v>16.674999999999997</v>
      </c>
      <c r="O42" s="21">
        <f t="shared" si="5"/>
        <v>9.174999999999999</v>
      </c>
      <c r="Q42" s="2"/>
    </row>
    <row r="43" spans="1:17" ht="12.75">
      <c r="A43" s="20">
        <f t="shared" si="2"/>
        <v>100</v>
      </c>
      <c r="B43" s="21">
        <f>($A$43*($G$13/100)+$G$15)-$G$20-$G$21-($G$27*B38)-0.1*$G$19</f>
        <v>127.3</v>
      </c>
      <c r="C43" s="21">
        <f aca="true" t="shared" si="6" ref="C43:O43">($A$43*($G$13/100)+$G$15)-$G$20-$G$21-($G$27*C38)-0.1*$G$19</f>
        <v>119.8</v>
      </c>
      <c r="D43" s="21">
        <f t="shared" si="6"/>
        <v>112.3</v>
      </c>
      <c r="E43" s="21">
        <f t="shared" si="6"/>
        <v>104.8</v>
      </c>
      <c r="F43" s="21">
        <f t="shared" si="6"/>
        <v>97.3</v>
      </c>
      <c r="G43" s="21">
        <f t="shared" si="6"/>
        <v>89.8</v>
      </c>
      <c r="H43" s="21">
        <f t="shared" si="6"/>
        <v>82.3</v>
      </c>
      <c r="I43" s="21">
        <f t="shared" si="6"/>
        <v>74.8</v>
      </c>
      <c r="J43" s="21">
        <f t="shared" si="6"/>
        <v>67.3</v>
      </c>
      <c r="K43" s="21">
        <f t="shared" si="6"/>
        <v>59.8</v>
      </c>
      <c r="L43" s="21">
        <f t="shared" si="6"/>
        <v>52.3</v>
      </c>
      <c r="M43" s="21">
        <f t="shared" si="6"/>
        <v>44.8</v>
      </c>
      <c r="N43" s="21">
        <f t="shared" si="6"/>
        <v>37.3</v>
      </c>
      <c r="O43" s="21">
        <f t="shared" si="6"/>
        <v>29.799999999999997</v>
      </c>
      <c r="Q43" s="2"/>
    </row>
    <row r="44" spans="1:17" ht="12.75">
      <c r="A44" s="20">
        <f t="shared" si="2"/>
        <v>105</v>
      </c>
      <c r="B44" s="21">
        <f>($A$44*($G$13/100)+$G$15)-$G$20-$G$21-($G$27*B38)-0.1*$G$19</f>
        <v>147.925</v>
      </c>
      <c r="C44" s="21">
        <f aca="true" t="shared" si="7" ref="C44:O44">($A$44*($G$13/100)+$G$15)-$G$20-$G$21-($G$27*C38)-0.1*$G$19</f>
        <v>140.425</v>
      </c>
      <c r="D44" s="21">
        <f t="shared" si="7"/>
        <v>132.925</v>
      </c>
      <c r="E44" s="21">
        <f t="shared" si="7"/>
        <v>125.425</v>
      </c>
      <c r="F44" s="21">
        <f t="shared" si="7"/>
        <v>117.925</v>
      </c>
      <c r="G44" s="21">
        <f t="shared" si="7"/>
        <v>110.425</v>
      </c>
      <c r="H44" s="21">
        <f t="shared" si="7"/>
        <v>102.925</v>
      </c>
      <c r="I44" s="21">
        <f t="shared" si="7"/>
        <v>95.425</v>
      </c>
      <c r="J44" s="21">
        <f t="shared" si="7"/>
        <v>87.925</v>
      </c>
      <c r="K44" s="21">
        <f t="shared" si="7"/>
        <v>80.425</v>
      </c>
      <c r="L44" s="21">
        <f t="shared" si="7"/>
        <v>72.925</v>
      </c>
      <c r="M44" s="21">
        <f t="shared" si="7"/>
        <v>65.425</v>
      </c>
      <c r="N44" s="21">
        <f t="shared" si="7"/>
        <v>57.925</v>
      </c>
      <c r="O44" s="21">
        <f t="shared" si="7"/>
        <v>50.425</v>
      </c>
      <c r="Q44" s="2"/>
    </row>
    <row r="45" spans="1:17" ht="12.75">
      <c r="A45" s="20">
        <f t="shared" si="2"/>
        <v>110</v>
      </c>
      <c r="B45" s="21">
        <f>($A$45*($G$13/100)+$G$15)-$G$20-$G$21-($G$27*B38)-0.1*$G$19</f>
        <v>168.55</v>
      </c>
      <c r="C45" s="21">
        <f aca="true" t="shared" si="8" ref="C45:O45">($A$45*($G$13/100)+$G$15)-$G$20-$G$21-($G$27*C38)-0.1*$G$19</f>
        <v>161.05</v>
      </c>
      <c r="D45" s="21">
        <f t="shared" si="8"/>
        <v>153.55</v>
      </c>
      <c r="E45" s="21">
        <f t="shared" si="8"/>
        <v>146.05</v>
      </c>
      <c r="F45" s="21">
        <f t="shared" si="8"/>
        <v>138.55</v>
      </c>
      <c r="G45" s="21">
        <f t="shared" si="8"/>
        <v>131.05</v>
      </c>
      <c r="H45" s="21">
        <f t="shared" si="8"/>
        <v>123.55</v>
      </c>
      <c r="I45" s="21">
        <f t="shared" si="8"/>
        <v>116.05</v>
      </c>
      <c r="J45" s="21">
        <f t="shared" si="8"/>
        <v>108.55</v>
      </c>
      <c r="K45" s="21">
        <f t="shared" si="8"/>
        <v>101.05</v>
      </c>
      <c r="L45" s="21">
        <f t="shared" si="8"/>
        <v>93.55</v>
      </c>
      <c r="M45" s="21">
        <f t="shared" si="8"/>
        <v>86.05</v>
      </c>
      <c r="N45" s="21">
        <f t="shared" si="8"/>
        <v>78.55</v>
      </c>
      <c r="O45" s="21">
        <f t="shared" si="8"/>
        <v>71.05</v>
      </c>
      <c r="Q45" s="2"/>
    </row>
    <row r="46" spans="1:17" ht="12.75">
      <c r="A46" s="20">
        <f t="shared" si="2"/>
        <v>115</v>
      </c>
      <c r="B46" s="21">
        <f>($A$46*($G$13/100)+$G$15)-$G$20-$G$21-($G$27*B38)-0.1*$G$19</f>
        <v>189.175</v>
      </c>
      <c r="C46" s="21">
        <f aca="true" t="shared" si="9" ref="C46:O46">($A$46*($G$13/100)+$G$15)-$G$20-$G$21-($G$27*C38)-0.1*$G$19</f>
        <v>181.675</v>
      </c>
      <c r="D46" s="21">
        <f t="shared" si="9"/>
        <v>174.175</v>
      </c>
      <c r="E46" s="21">
        <f t="shared" si="9"/>
        <v>166.675</v>
      </c>
      <c r="F46" s="21">
        <f t="shared" si="9"/>
        <v>159.175</v>
      </c>
      <c r="G46" s="21">
        <f t="shared" si="9"/>
        <v>151.675</v>
      </c>
      <c r="H46" s="21">
        <f t="shared" si="9"/>
        <v>144.175</v>
      </c>
      <c r="I46" s="21">
        <f t="shared" si="9"/>
        <v>136.675</v>
      </c>
      <c r="J46" s="21">
        <f t="shared" si="9"/>
        <v>129.175</v>
      </c>
      <c r="K46" s="21">
        <f t="shared" si="9"/>
        <v>121.675</v>
      </c>
      <c r="L46" s="21">
        <f t="shared" si="9"/>
        <v>114.175</v>
      </c>
      <c r="M46" s="21">
        <f t="shared" si="9"/>
        <v>106.675</v>
      </c>
      <c r="N46" s="21">
        <f t="shared" si="9"/>
        <v>99.175</v>
      </c>
      <c r="O46" s="21">
        <f t="shared" si="9"/>
        <v>91.675</v>
      </c>
      <c r="Q46" s="2"/>
    </row>
    <row r="47" spans="1:17" ht="12.75">
      <c r="A47" s="20">
        <f t="shared" si="2"/>
        <v>120</v>
      </c>
      <c r="B47" s="21">
        <f>($A$47*($G$13/100)+$G$15)-$G$20-$G$21-($G$27*B38)-0.1*$G$19</f>
        <v>209.8</v>
      </c>
      <c r="C47" s="21">
        <f aca="true" t="shared" si="10" ref="C47:O47">($A$47*($G$13/100)+$G$15)-$G$20-$G$21-($G$27*C38)-0.1*$G$19</f>
        <v>202.3</v>
      </c>
      <c r="D47" s="21">
        <f t="shared" si="10"/>
        <v>194.8</v>
      </c>
      <c r="E47" s="21">
        <f t="shared" si="10"/>
        <v>187.3</v>
      </c>
      <c r="F47" s="21">
        <f t="shared" si="10"/>
        <v>179.8</v>
      </c>
      <c r="G47" s="21">
        <f t="shared" si="10"/>
        <v>172.3</v>
      </c>
      <c r="H47" s="21">
        <f t="shared" si="10"/>
        <v>164.8</v>
      </c>
      <c r="I47" s="21">
        <f t="shared" si="10"/>
        <v>157.3</v>
      </c>
      <c r="J47" s="21">
        <f t="shared" si="10"/>
        <v>149.8</v>
      </c>
      <c r="K47" s="21">
        <f t="shared" si="10"/>
        <v>142.3</v>
      </c>
      <c r="L47" s="21">
        <f t="shared" si="10"/>
        <v>134.8</v>
      </c>
      <c r="M47" s="21">
        <f t="shared" si="10"/>
        <v>127.3</v>
      </c>
      <c r="N47" s="21">
        <f t="shared" si="10"/>
        <v>119.8</v>
      </c>
      <c r="O47" s="21">
        <f t="shared" si="10"/>
        <v>112.3</v>
      </c>
      <c r="Q47" s="2"/>
    </row>
    <row r="48" spans="1:17" ht="12.75">
      <c r="A48" s="20">
        <f t="shared" si="2"/>
        <v>125</v>
      </c>
      <c r="B48" s="21">
        <f>($A$48*($G$13/100)+$G$15)-$G$20-$G$21-($G$27*B38)-0.1*$G$19</f>
        <v>230.425</v>
      </c>
      <c r="C48" s="21">
        <f aca="true" t="shared" si="11" ref="C48:O48">($A$48*($G$13/100)+$G$15)-$G$20-$G$21-($G$27*C38)-0.1*$G$19</f>
        <v>222.925</v>
      </c>
      <c r="D48" s="21">
        <f t="shared" si="11"/>
        <v>215.425</v>
      </c>
      <c r="E48" s="21">
        <f t="shared" si="11"/>
        <v>207.925</v>
      </c>
      <c r="F48" s="21">
        <f t="shared" si="11"/>
        <v>200.425</v>
      </c>
      <c r="G48" s="21">
        <f t="shared" si="11"/>
        <v>192.925</v>
      </c>
      <c r="H48" s="21">
        <f t="shared" si="11"/>
        <v>185.425</v>
      </c>
      <c r="I48" s="21">
        <f t="shared" si="11"/>
        <v>177.925</v>
      </c>
      <c r="J48" s="21">
        <f t="shared" si="11"/>
        <v>170.425</v>
      </c>
      <c r="K48" s="21">
        <f t="shared" si="11"/>
        <v>162.925</v>
      </c>
      <c r="L48" s="21">
        <f t="shared" si="11"/>
        <v>155.425</v>
      </c>
      <c r="M48" s="21">
        <f t="shared" si="11"/>
        <v>147.925</v>
      </c>
      <c r="N48" s="21">
        <f t="shared" si="11"/>
        <v>140.425</v>
      </c>
      <c r="O48" s="21">
        <f t="shared" si="11"/>
        <v>132.925</v>
      </c>
      <c r="Q48" s="2"/>
    </row>
    <row r="49" spans="1:17" ht="12.75">
      <c r="A49" s="20">
        <f t="shared" si="2"/>
        <v>130</v>
      </c>
      <c r="B49" s="21">
        <f>($A$49*($G$13/100)+$G$15)-$G$20-$G$21-($G$27*B38)-0.1*$G$19</f>
        <v>251.05</v>
      </c>
      <c r="C49" s="21">
        <f aca="true" t="shared" si="12" ref="C49:O49">($A$49*($G$13/100)+$G$15)-$G$20-$G$21-($G$27*C38)-0.1*$G$19</f>
        <v>243.55</v>
      </c>
      <c r="D49" s="21">
        <f t="shared" si="12"/>
        <v>236.05</v>
      </c>
      <c r="E49" s="21">
        <f t="shared" si="12"/>
        <v>228.55</v>
      </c>
      <c r="F49" s="21">
        <f t="shared" si="12"/>
        <v>221.05</v>
      </c>
      <c r="G49" s="21">
        <f t="shared" si="12"/>
        <v>213.55</v>
      </c>
      <c r="H49" s="21">
        <f t="shared" si="12"/>
        <v>206.05</v>
      </c>
      <c r="I49" s="21">
        <f t="shared" si="12"/>
        <v>198.55</v>
      </c>
      <c r="J49" s="21">
        <f t="shared" si="12"/>
        <v>191.05</v>
      </c>
      <c r="K49" s="21">
        <f t="shared" si="12"/>
        <v>183.55</v>
      </c>
      <c r="L49" s="21">
        <f t="shared" si="12"/>
        <v>176.05</v>
      </c>
      <c r="M49" s="21">
        <f t="shared" si="12"/>
        <v>168.55</v>
      </c>
      <c r="N49" s="21">
        <f t="shared" si="12"/>
        <v>161.05</v>
      </c>
      <c r="O49" s="21">
        <f t="shared" si="12"/>
        <v>153.55</v>
      </c>
      <c r="Q49" s="2"/>
    </row>
    <row r="50" spans="1:17" ht="12.75">
      <c r="A50" s="20">
        <f t="shared" si="2"/>
        <v>135</v>
      </c>
      <c r="B50" s="21">
        <f>($A$50*($G$13/100)+$G$15)-$G$20-$G$21-($G$27*B38)-0.1*$G$19</f>
        <v>271.675</v>
      </c>
      <c r="C50" s="21">
        <f aca="true" t="shared" si="13" ref="C50:O50">($A$50*($G$13/100)+$G$15)-$G$20-$G$21-($G$27*C38)-0.1*$G$19</f>
        <v>264.175</v>
      </c>
      <c r="D50" s="21">
        <f t="shared" si="13"/>
        <v>256.675</v>
      </c>
      <c r="E50" s="21">
        <f t="shared" si="13"/>
        <v>249.175</v>
      </c>
      <c r="F50" s="21">
        <f t="shared" si="13"/>
        <v>241.675</v>
      </c>
      <c r="G50" s="21">
        <f t="shared" si="13"/>
        <v>234.175</v>
      </c>
      <c r="H50" s="21">
        <f t="shared" si="13"/>
        <v>226.675</v>
      </c>
      <c r="I50" s="21">
        <f t="shared" si="13"/>
        <v>219.175</v>
      </c>
      <c r="J50" s="21">
        <f t="shared" si="13"/>
        <v>211.675</v>
      </c>
      <c r="K50" s="21">
        <f t="shared" si="13"/>
        <v>204.175</v>
      </c>
      <c r="L50" s="21">
        <f t="shared" si="13"/>
        <v>196.675</v>
      </c>
      <c r="M50" s="21">
        <f t="shared" si="13"/>
        <v>189.175</v>
      </c>
      <c r="N50" s="21">
        <f t="shared" si="13"/>
        <v>181.675</v>
      </c>
      <c r="O50" s="21">
        <f t="shared" si="13"/>
        <v>174.175</v>
      </c>
      <c r="Q50" s="2"/>
    </row>
    <row r="51" spans="1:17" ht="12.75">
      <c r="A51" s="20">
        <f t="shared" si="2"/>
        <v>140</v>
      </c>
      <c r="B51" s="21">
        <f>($A$51*($G$13/100)+$G$15)-$G$20-$G$21-($G$27*B38)-0.1*$G$19</f>
        <v>292.3</v>
      </c>
      <c r="C51" s="21">
        <f aca="true" t="shared" si="14" ref="C51:O51">($A$51*($G$13/100)+$G$15)-$G$20-$G$21-($G$27*C38)-0.1*$G$19</f>
        <v>284.8</v>
      </c>
      <c r="D51" s="21">
        <f t="shared" si="14"/>
        <v>277.3</v>
      </c>
      <c r="E51" s="21">
        <f t="shared" si="14"/>
        <v>269.8</v>
      </c>
      <c r="F51" s="21">
        <f t="shared" si="14"/>
        <v>262.3</v>
      </c>
      <c r="G51" s="21">
        <f t="shared" si="14"/>
        <v>254.8</v>
      </c>
      <c r="H51" s="21">
        <f t="shared" si="14"/>
        <v>247.3</v>
      </c>
      <c r="I51" s="21">
        <f t="shared" si="14"/>
        <v>239.8</v>
      </c>
      <c r="J51" s="21">
        <f t="shared" si="14"/>
        <v>232.3</v>
      </c>
      <c r="K51" s="21">
        <f t="shared" si="14"/>
        <v>224.8</v>
      </c>
      <c r="L51" s="21">
        <f t="shared" si="14"/>
        <v>217.3</v>
      </c>
      <c r="M51" s="21">
        <f t="shared" si="14"/>
        <v>209.8</v>
      </c>
      <c r="N51" s="21">
        <f t="shared" si="14"/>
        <v>202.3</v>
      </c>
      <c r="O51" s="21">
        <f t="shared" si="14"/>
        <v>194.8</v>
      </c>
      <c r="Q51" s="2"/>
    </row>
    <row r="52" spans="1:17" ht="12.75">
      <c r="A52" s="20">
        <f t="shared" si="2"/>
        <v>145</v>
      </c>
      <c r="B52" s="21">
        <f>($A$52*($G$13/100)+$G$15)-$G$20-$G$21-($G$27*B38)-0.1*$G$19</f>
        <v>312.925</v>
      </c>
      <c r="C52" s="21">
        <f aca="true" t="shared" si="15" ref="C52:O52">($A$52*($G$13/100)+$G$15)-$G$20-$G$21-($G$27*C38)-0.1*$G$19</f>
        <v>305.425</v>
      </c>
      <c r="D52" s="21">
        <f t="shared" si="15"/>
        <v>297.925</v>
      </c>
      <c r="E52" s="21">
        <f t="shared" si="15"/>
        <v>290.425</v>
      </c>
      <c r="F52" s="21">
        <f t="shared" si="15"/>
        <v>282.925</v>
      </c>
      <c r="G52" s="21">
        <f t="shared" si="15"/>
        <v>275.425</v>
      </c>
      <c r="H52" s="21">
        <f t="shared" si="15"/>
        <v>267.925</v>
      </c>
      <c r="I52" s="21">
        <f t="shared" si="15"/>
        <v>260.425</v>
      </c>
      <c r="J52" s="21">
        <f t="shared" si="15"/>
        <v>252.925</v>
      </c>
      <c r="K52" s="21">
        <f t="shared" si="15"/>
        <v>245.425</v>
      </c>
      <c r="L52" s="21">
        <f t="shared" si="15"/>
        <v>237.925</v>
      </c>
      <c r="M52" s="21">
        <f t="shared" si="15"/>
        <v>230.425</v>
      </c>
      <c r="N52" s="21">
        <f t="shared" si="15"/>
        <v>222.925</v>
      </c>
      <c r="O52" s="21">
        <f t="shared" si="15"/>
        <v>215.425</v>
      </c>
      <c r="Q52" s="2"/>
    </row>
    <row r="53" spans="2:17" ht="12.75">
      <c r="B53" s="2"/>
      <c r="C53" s="2"/>
      <c r="D53" s="2"/>
      <c r="E53" s="2"/>
      <c r="F53" s="2"/>
      <c r="G53" s="2"/>
      <c r="H53" s="2"/>
      <c r="I53" s="2"/>
      <c r="J53" s="2"/>
      <c r="K53" s="2"/>
      <c r="L53" s="2"/>
      <c r="M53" s="2"/>
      <c r="N53" s="2"/>
      <c r="O53" s="2"/>
      <c r="Q53" s="2"/>
    </row>
    <row r="54" spans="2:17" ht="12.75">
      <c r="B54" s="2"/>
      <c r="C54" s="2"/>
      <c r="D54" s="2"/>
      <c r="E54" s="2"/>
      <c r="F54" s="2"/>
      <c r="G54" s="2"/>
      <c r="H54" s="2"/>
      <c r="I54" s="2"/>
      <c r="J54" s="2"/>
      <c r="K54" s="2"/>
      <c r="L54" s="2"/>
      <c r="M54" s="2"/>
      <c r="N54" s="2"/>
      <c r="O54" s="2"/>
      <c r="Q54" s="2"/>
    </row>
    <row r="55" spans="3:17" ht="12.75">
      <c r="C55" s="2"/>
      <c r="D55" s="2"/>
      <c r="E55" s="2"/>
      <c r="F55" s="2"/>
      <c r="G55" s="2"/>
      <c r="H55" s="2"/>
      <c r="I55" s="2"/>
      <c r="J55" s="2"/>
      <c r="K55" s="2"/>
      <c r="L55" s="2"/>
      <c r="M55" s="2"/>
      <c r="N55" s="2"/>
      <c r="O55" s="2"/>
      <c r="P55" s="2"/>
      <c r="Q55" s="2"/>
    </row>
    <row r="56" spans="3:17" ht="12.75">
      <c r="C56" s="2"/>
      <c r="D56" s="2"/>
      <c r="E56" s="2"/>
      <c r="F56" s="2"/>
      <c r="G56" s="2"/>
      <c r="H56" s="2"/>
      <c r="I56" s="2"/>
      <c r="J56" s="2"/>
      <c r="K56" s="2"/>
      <c r="L56" s="2"/>
      <c r="M56" s="2"/>
      <c r="N56" s="2"/>
      <c r="O56" s="2"/>
      <c r="P56" s="2"/>
      <c r="Q56" s="2"/>
    </row>
    <row r="57" spans="3:17" ht="12.75">
      <c r="C57" s="2"/>
      <c r="D57" s="2"/>
      <c r="E57" s="2"/>
      <c r="F57" s="2"/>
      <c r="G57" s="2"/>
      <c r="H57" s="2"/>
      <c r="I57" s="2"/>
      <c r="J57" s="2"/>
      <c r="K57" s="2"/>
      <c r="L57" s="2"/>
      <c r="M57" s="2"/>
      <c r="N57" s="2"/>
      <c r="O57" s="2"/>
      <c r="P57" s="2"/>
      <c r="Q57" s="2"/>
    </row>
    <row r="58" spans="3:17" ht="12.75">
      <c r="C58" s="2"/>
      <c r="D58" s="2"/>
      <c r="E58" s="2"/>
      <c r="F58" s="2"/>
      <c r="G58" s="2"/>
      <c r="H58" s="2"/>
      <c r="I58" s="2"/>
      <c r="J58" s="2"/>
      <c r="K58" s="2"/>
      <c r="L58" s="2"/>
      <c r="M58" s="2"/>
      <c r="N58" s="2"/>
      <c r="O58" s="2"/>
      <c r="P58" s="2"/>
      <c r="Q58" s="2"/>
    </row>
  </sheetData>
  <mergeCells count="6">
    <mergeCell ref="A37:A38"/>
    <mergeCell ref="B37:O37"/>
    <mergeCell ref="B36:O36"/>
    <mergeCell ref="B22:F22"/>
    <mergeCell ref="B23:F23"/>
    <mergeCell ref="B24:F24"/>
  </mergeCells>
  <hyperlinks>
    <hyperlink ref="J6" r:id="rId1" display="http://www.montana.edu/extensionecon/farmmgt/software.html"/>
  </hyperlinks>
  <printOptions/>
  <pageMargins left="0.75" right="0.75" top="1" bottom="1" header="0.5" footer="0.5"/>
  <pageSetup fitToHeight="1" fitToWidth="1" horizontalDpi="300" verticalDpi="300" orientation="landscape" scale="85" r:id="rId5"/>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dimension ref="A1:F85"/>
  <sheetViews>
    <sheetView showGridLines="0" workbookViewId="0" topLeftCell="A1">
      <selection activeCell="C32" sqref="C32"/>
    </sheetView>
  </sheetViews>
  <sheetFormatPr defaultColWidth="9.140625" defaultRowHeight="12.75"/>
  <cols>
    <col min="1" max="1" width="58.140625" style="0" customWidth="1"/>
    <col min="2" max="6" width="11.00390625" style="0" customWidth="1"/>
  </cols>
  <sheetData>
    <row r="1" ht="12.75">
      <c r="A1" t="s">
        <v>110</v>
      </c>
    </row>
    <row r="2" ht="12.75">
      <c r="A2" t="s">
        <v>111</v>
      </c>
    </row>
    <row r="3" ht="12.75">
      <c r="A3" t="s">
        <v>112</v>
      </c>
    </row>
    <row r="4" ht="12.75">
      <c r="A4" t="s">
        <v>113</v>
      </c>
    </row>
    <row r="6" spans="1:6" ht="14.25">
      <c r="A6" s="45" t="s">
        <v>90</v>
      </c>
      <c r="B6" s="46"/>
      <c r="C6" s="46"/>
      <c r="D6" s="46"/>
      <c r="E6" s="46"/>
      <c r="F6" s="47"/>
    </row>
    <row r="7" ht="12.75">
      <c r="A7" t="s">
        <v>91</v>
      </c>
    </row>
    <row r="8" spans="2:6" ht="12.75">
      <c r="B8" s="3" t="s">
        <v>24</v>
      </c>
      <c r="C8" s="3" t="s">
        <v>25</v>
      </c>
      <c r="D8" s="3" t="s">
        <v>26</v>
      </c>
      <c r="E8" s="3" t="s">
        <v>27</v>
      </c>
      <c r="F8" s="3" t="s">
        <v>117</v>
      </c>
    </row>
    <row r="9" spans="1:6" ht="15" thickBot="1">
      <c r="A9" s="30" t="s">
        <v>31</v>
      </c>
      <c r="B9" s="31" t="s">
        <v>28</v>
      </c>
      <c r="C9" s="31" t="s">
        <v>92</v>
      </c>
      <c r="D9" s="31" t="s">
        <v>29</v>
      </c>
      <c r="E9" s="31" t="s">
        <v>30</v>
      </c>
      <c r="F9" s="31" t="s">
        <v>30</v>
      </c>
    </row>
    <row r="10" spans="1:6" ht="12.75">
      <c r="A10" s="24" t="s">
        <v>32</v>
      </c>
      <c r="B10" s="26">
        <v>93.16058116666667</v>
      </c>
      <c r="C10" s="26">
        <v>92.26021908512074</v>
      </c>
      <c r="D10" s="26">
        <v>3.334102849151367</v>
      </c>
      <c r="E10" s="26">
        <v>84.66257</v>
      </c>
      <c r="F10" s="26">
        <v>100</v>
      </c>
    </row>
    <row r="11" spans="1:6" ht="12.75">
      <c r="A11" s="24" t="s">
        <v>33</v>
      </c>
      <c r="B11" s="26">
        <v>90.58015633333335</v>
      </c>
      <c r="C11" s="26">
        <v>89.13345670759008</v>
      </c>
      <c r="D11" s="26">
        <v>4.970358733050954</v>
      </c>
      <c r="E11" s="26">
        <v>73.77892</v>
      </c>
      <c r="F11" s="26">
        <v>100</v>
      </c>
    </row>
    <row r="12" spans="1:6" ht="12.75">
      <c r="A12" s="24" t="s">
        <v>34</v>
      </c>
      <c r="B12" s="26">
        <v>5.716499999999999</v>
      </c>
      <c r="C12" s="26">
        <v>6.432712500902723</v>
      </c>
      <c r="D12" s="26">
        <v>3.589103011022228</v>
      </c>
      <c r="E12" s="26">
        <v>0</v>
      </c>
      <c r="F12" s="26">
        <v>23.11</v>
      </c>
    </row>
    <row r="13" spans="1:6" ht="12.75">
      <c r="A13" s="24" t="s">
        <v>35</v>
      </c>
      <c r="B13" s="26">
        <v>84.8575</v>
      </c>
      <c r="C13" s="26">
        <v>82.69577525817864</v>
      </c>
      <c r="D13" s="26">
        <v>5.8102695829984015</v>
      </c>
      <c r="E13" s="26">
        <v>71.23</v>
      </c>
      <c r="F13" s="26">
        <v>100</v>
      </c>
    </row>
    <row r="14" spans="1:6" ht="12.75">
      <c r="A14" s="24" t="s">
        <v>36</v>
      </c>
      <c r="B14" s="26">
        <v>576.5932183333333</v>
      </c>
      <c r="C14" s="26">
        <v>533.8090780253245</v>
      </c>
      <c r="D14" s="26">
        <v>69.38463065270125</v>
      </c>
      <c r="E14" s="26">
        <v>454</v>
      </c>
      <c r="F14" s="26">
        <v>747.3141</v>
      </c>
    </row>
    <row r="15" spans="1:6" ht="12.75">
      <c r="A15" s="24" t="s">
        <v>37</v>
      </c>
      <c r="B15" s="26">
        <v>537.9641666666665</v>
      </c>
      <c r="C15" s="26">
        <v>497.26312667003697</v>
      </c>
      <c r="D15" s="26">
        <v>62.87984558385804</v>
      </c>
      <c r="E15" s="26">
        <v>427.54</v>
      </c>
      <c r="F15" s="26">
        <v>681.17</v>
      </c>
    </row>
    <row r="16" spans="1:6" ht="12.75">
      <c r="A16" s="24" t="s">
        <v>38</v>
      </c>
      <c r="B16" s="26">
        <v>557.4833333333333</v>
      </c>
      <c r="C16" s="26">
        <v>515.8385811607811</v>
      </c>
      <c r="D16" s="26">
        <v>65.12399949891346</v>
      </c>
      <c r="E16" s="26">
        <v>441</v>
      </c>
      <c r="F16" s="26">
        <v>700</v>
      </c>
    </row>
    <row r="17" spans="1:6" ht="12.75">
      <c r="A17" s="24" t="s">
        <v>39</v>
      </c>
      <c r="B17" s="26">
        <v>472.06666666666666</v>
      </c>
      <c r="C17" s="26">
        <v>426.036036686647</v>
      </c>
      <c r="D17" s="26">
        <v>72.36861073151138</v>
      </c>
      <c r="E17" s="26">
        <v>346</v>
      </c>
      <c r="F17" s="26">
        <v>638</v>
      </c>
    </row>
    <row r="18" spans="1:6" ht="12.75">
      <c r="A18" s="24" t="s">
        <v>40</v>
      </c>
      <c r="B18" s="26">
        <v>0.9359888583333336</v>
      </c>
      <c r="C18" s="26">
        <v>0.7052921079872897</v>
      </c>
      <c r="D18" s="26">
        <v>0.6614202317931897</v>
      </c>
      <c r="E18" s="26">
        <v>0</v>
      </c>
      <c r="F18" s="26">
        <v>3.571429</v>
      </c>
    </row>
    <row r="19" spans="1:6" ht="12.75">
      <c r="A19" s="24" t="s">
        <v>41</v>
      </c>
      <c r="B19" s="26">
        <v>30.164606799999998</v>
      </c>
      <c r="C19" s="26">
        <v>29.445591607303626</v>
      </c>
      <c r="D19" s="26">
        <v>14.979695012345418</v>
      </c>
      <c r="E19" s="26">
        <v>7.431193</v>
      </c>
      <c r="F19" s="26">
        <v>115.1656</v>
      </c>
    </row>
    <row r="20" spans="1:6" ht="12.75">
      <c r="A20" s="24" t="s">
        <v>42</v>
      </c>
      <c r="B20" s="26">
        <v>18.385333333333335</v>
      </c>
      <c r="C20" s="26">
        <v>16.532774126766324</v>
      </c>
      <c r="D20" s="26">
        <v>9.612061890422403</v>
      </c>
      <c r="E20" s="26">
        <v>4.57</v>
      </c>
      <c r="F20" s="26">
        <v>53.46</v>
      </c>
    </row>
    <row r="21" spans="1:6" ht="12.75">
      <c r="A21" t="s">
        <v>43</v>
      </c>
      <c r="B21" s="5">
        <v>73.258333</v>
      </c>
      <c r="C21" s="27">
        <v>78.56439759586914</v>
      </c>
      <c r="D21" s="5">
        <v>12.426917824284779</v>
      </c>
      <c r="E21" s="5">
        <v>58</v>
      </c>
      <c r="F21" s="5">
        <v>105.1</v>
      </c>
    </row>
    <row r="22" spans="1:6" ht="12.75">
      <c r="A22" s="24" t="s">
        <v>44</v>
      </c>
      <c r="B22" s="5">
        <v>67.77983333333334</v>
      </c>
      <c r="C22" s="27">
        <v>72.59548614621697</v>
      </c>
      <c r="D22" s="5">
        <v>12.233681831656009</v>
      </c>
      <c r="E22" s="5">
        <v>50</v>
      </c>
      <c r="F22" s="5">
        <v>96.99</v>
      </c>
    </row>
    <row r="23" spans="1:6" ht="12.75">
      <c r="A23" s="24" t="s">
        <v>45</v>
      </c>
      <c r="B23" s="5">
        <v>70.62866666666669</v>
      </c>
      <c r="C23" s="27">
        <v>75.72574709323317</v>
      </c>
      <c r="D23" s="5">
        <v>12.233765924708534</v>
      </c>
      <c r="E23" s="5">
        <v>54.18</v>
      </c>
      <c r="F23" s="5">
        <v>100.84</v>
      </c>
    </row>
    <row r="24" spans="1:6" ht="12.75">
      <c r="A24" s="24"/>
      <c r="B24" s="5"/>
      <c r="C24" s="27"/>
      <c r="D24" s="5"/>
      <c r="E24" s="5"/>
      <c r="F24" s="5"/>
    </row>
    <row r="25" spans="2:6" ht="12.75">
      <c r="B25" s="3" t="s">
        <v>24</v>
      </c>
      <c r="C25" s="3" t="s">
        <v>25</v>
      </c>
      <c r="D25" s="3" t="s">
        <v>26</v>
      </c>
      <c r="E25" s="3" t="s">
        <v>27</v>
      </c>
      <c r="F25" s="3" t="s">
        <v>117</v>
      </c>
    </row>
    <row r="26" spans="1:6" ht="15" thickBot="1">
      <c r="A26" s="30" t="s">
        <v>93</v>
      </c>
      <c r="B26" s="31" t="s">
        <v>28</v>
      </c>
      <c r="C26" s="31" t="s">
        <v>92</v>
      </c>
      <c r="D26" s="31" t="s">
        <v>29</v>
      </c>
      <c r="E26" s="31" t="s">
        <v>30</v>
      </c>
      <c r="F26" s="31" t="s">
        <v>30</v>
      </c>
    </row>
    <row r="27" spans="1:6" ht="12.75">
      <c r="A27" s="24" t="s">
        <v>46</v>
      </c>
      <c r="B27" s="5">
        <v>2034</v>
      </c>
      <c r="C27" s="32">
        <v>1795.41507577935</v>
      </c>
      <c r="D27" s="5">
        <v>1533</v>
      </c>
      <c r="E27" s="5">
        <v>341.9715</v>
      </c>
      <c r="F27" s="5">
        <v>7750.89</v>
      </c>
    </row>
    <row r="28" spans="1:6" ht="12.75">
      <c r="A28" s="24" t="s">
        <v>47</v>
      </c>
      <c r="B28" s="28">
        <v>0.0277</v>
      </c>
      <c r="C28" s="28">
        <v>0.051460405792121</v>
      </c>
      <c r="D28" s="28">
        <v>0.0842</v>
      </c>
      <c r="E28" s="28">
        <v>-0.01732</v>
      </c>
      <c r="F28" s="28">
        <v>0.02174</v>
      </c>
    </row>
    <row r="29" spans="1:6" ht="12.75">
      <c r="A29" s="24" t="s">
        <v>48</v>
      </c>
      <c r="B29" s="5">
        <v>4154</v>
      </c>
      <c r="C29" s="32">
        <v>3803.8628359271574</v>
      </c>
      <c r="D29" s="5">
        <v>3314</v>
      </c>
      <c r="E29" s="5">
        <v>482.7026</v>
      </c>
      <c r="F29" s="5">
        <v>19071.8</v>
      </c>
    </row>
    <row r="30" spans="1:6" ht="12.75">
      <c r="A30" s="24" t="s">
        <v>49</v>
      </c>
      <c r="B30" s="28">
        <v>0.0169</v>
      </c>
      <c r="C30" s="28">
        <v>0.0225413696848656</v>
      </c>
      <c r="D30" s="28">
        <v>0.0458</v>
      </c>
      <c r="E30" s="28">
        <v>-0.01096</v>
      </c>
      <c r="F30" s="28">
        <v>0.01376</v>
      </c>
    </row>
    <row r="31" spans="1:6" ht="12.75">
      <c r="A31" s="24" t="s">
        <v>50</v>
      </c>
      <c r="B31" s="5">
        <v>105.46</v>
      </c>
      <c r="C31" s="5">
        <v>81.93797038468018</v>
      </c>
      <c r="D31" s="5">
        <v>71.1</v>
      </c>
      <c r="E31" s="5">
        <v>21.4786</v>
      </c>
      <c r="F31" s="5">
        <v>386.76</v>
      </c>
    </row>
    <row r="32" spans="1:6" ht="12.75">
      <c r="A32" s="24" t="s">
        <v>51</v>
      </c>
      <c r="B32" s="5">
        <v>80.95</v>
      </c>
      <c r="C32" s="5">
        <v>74.89446215184996</v>
      </c>
      <c r="D32" s="5">
        <v>44.81</v>
      </c>
      <c r="E32" s="5">
        <v>11.1848</v>
      </c>
      <c r="F32" s="5">
        <v>236.5758</v>
      </c>
    </row>
    <row r="33" spans="1:6" ht="12.75">
      <c r="A33" s="24" t="s">
        <v>52</v>
      </c>
      <c r="B33" s="5">
        <v>395.41</v>
      </c>
      <c r="C33" s="5">
        <v>332.46409607977654</v>
      </c>
      <c r="D33" s="5">
        <v>149.33</v>
      </c>
      <c r="E33" s="5">
        <v>206.5757</v>
      </c>
      <c r="F33" s="5">
        <v>949.7524</v>
      </c>
    </row>
    <row r="34" spans="1:6" ht="12.75">
      <c r="A34" s="24" t="s">
        <v>53</v>
      </c>
      <c r="B34" s="5">
        <v>81.43</v>
      </c>
      <c r="C34" s="5">
        <v>75.14752749211621</v>
      </c>
      <c r="D34" s="5">
        <v>31.47</v>
      </c>
      <c r="E34" s="5">
        <v>41.9723</v>
      </c>
      <c r="F34" s="5">
        <v>174.1469</v>
      </c>
    </row>
    <row r="35" spans="1:6" ht="12.75">
      <c r="A35" s="24" t="s">
        <v>54</v>
      </c>
      <c r="B35" s="5">
        <v>347.22</v>
      </c>
      <c r="C35" s="5">
        <v>283.200573851135</v>
      </c>
      <c r="D35" s="5">
        <v>153.55</v>
      </c>
      <c r="E35" s="5">
        <v>90.3778</v>
      </c>
      <c r="F35" s="5">
        <v>901.23</v>
      </c>
    </row>
    <row r="36" spans="1:6" ht="12.75">
      <c r="A36" t="s">
        <v>94</v>
      </c>
      <c r="B36" s="5">
        <v>71.29</v>
      </c>
      <c r="C36" s="5">
        <v>63.79316157531115</v>
      </c>
      <c r="D36" s="5">
        <v>32.26</v>
      </c>
      <c r="E36" s="5">
        <v>22.2577</v>
      </c>
      <c r="F36" s="5">
        <v>171.582</v>
      </c>
    </row>
    <row r="37" spans="1:6" ht="12.75">
      <c r="A37" s="24" t="s">
        <v>55</v>
      </c>
      <c r="B37" s="5">
        <v>-14.21</v>
      </c>
      <c r="C37" s="5">
        <v>40.1742000240726</v>
      </c>
      <c r="D37" s="5">
        <v>155.38</v>
      </c>
      <c r="E37" s="5">
        <v>-585.737</v>
      </c>
      <c r="F37" s="5">
        <v>291.4688</v>
      </c>
    </row>
    <row r="38" spans="1:6" ht="12.75">
      <c r="A38" s="24" t="s">
        <v>56</v>
      </c>
      <c r="B38" s="5">
        <v>-2.62</v>
      </c>
      <c r="C38" s="5">
        <v>9.436446741773183</v>
      </c>
      <c r="D38" s="5">
        <v>31.97</v>
      </c>
      <c r="E38" s="5">
        <v>-104.0712</v>
      </c>
      <c r="F38" s="5">
        <v>66.894</v>
      </c>
    </row>
    <row r="39" spans="1:6" ht="12.75">
      <c r="A39" s="24"/>
      <c r="B39" s="5"/>
      <c r="C39" s="5"/>
      <c r="D39" s="5"/>
      <c r="E39" s="5"/>
      <c r="F39" s="5"/>
    </row>
    <row r="40" spans="1:6" ht="12.75">
      <c r="A40" s="24"/>
      <c r="B40" s="3" t="s">
        <v>24</v>
      </c>
      <c r="C40" s="3" t="s">
        <v>25</v>
      </c>
      <c r="D40" s="3" t="s">
        <v>26</v>
      </c>
      <c r="E40" s="3" t="s">
        <v>27</v>
      </c>
      <c r="F40" s="3" t="s">
        <v>117</v>
      </c>
    </row>
    <row r="41" spans="1:6" ht="15" thickBot="1">
      <c r="A41" s="30" t="s">
        <v>57</v>
      </c>
      <c r="B41" s="31" t="s">
        <v>28</v>
      </c>
      <c r="C41" s="31" t="s">
        <v>92</v>
      </c>
      <c r="D41" s="31" t="s">
        <v>29</v>
      </c>
      <c r="E41" s="31" t="s">
        <v>30</v>
      </c>
      <c r="F41" s="31" t="s">
        <v>30</v>
      </c>
    </row>
    <row r="42" spans="1:6" ht="12.75">
      <c r="A42" s="24" t="s">
        <v>58</v>
      </c>
      <c r="B42" s="5">
        <v>447.51</v>
      </c>
      <c r="C42" s="5">
        <v>389.63615975542234</v>
      </c>
      <c r="D42" s="5">
        <v>153.52</v>
      </c>
      <c r="E42" s="5">
        <v>122.8589</v>
      </c>
      <c r="F42" s="5">
        <v>949.73</v>
      </c>
    </row>
    <row r="43" spans="1:6" ht="12.75">
      <c r="A43" s="24" t="s">
        <v>95</v>
      </c>
      <c r="B43" s="5">
        <v>92.92</v>
      </c>
      <c r="C43" s="5">
        <v>88.69095425603622</v>
      </c>
      <c r="D43" s="5">
        <v>37.3</v>
      </c>
      <c r="E43" s="5">
        <v>30.257</v>
      </c>
      <c r="F43" s="5">
        <v>253.9776</v>
      </c>
    </row>
    <row r="44" spans="1:6" ht="12.75">
      <c r="A44" s="24" t="s">
        <v>59</v>
      </c>
      <c r="B44" s="5">
        <v>-114.51</v>
      </c>
      <c r="C44" s="5">
        <v>-66.2613780542115</v>
      </c>
      <c r="D44" s="5">
        <v>145.39</v>
      </c>
      <c r="E44" s="5">
        <v>-572.3296</v>
      </c>
      <c r="F44" s="5">
        <v>83.4172</v>
      </c>
    </row>
    <row r="45" spans="1:6" ht="12.75">
      <c r="A45" s="24" t="s">
        <v>60</v>
      </c>
      <c r="B45" s="5">
        <v>-24.25</v>
      </c>
      <c r="C45" s="5">
        <v>-15.459688179148312</v>
      </c>
      <c r="D45" s="5">
        <v>32.55</v>
      </c>
      <c r="E45" s="5">
        <v>-158.8942</v>
      </c>
      <c r="F45" s="5">
        <v>20.4903</v>
      </c>
    </row>
    <row r="47" ht="12.75">
      <c r="A47" t="s">
        <v>96</v>
      </c>
    </row>
    <row r="48" ht="12.75">
      <c r="A48" s="24" t="s">
        <v>97</v>
      </c>
    </row>
    <row r="51" spans="1:6" ht="18.75">
      <c r="A51" s="48" t="s">
        <v>118</v>
      </c>
      <c r="B51" s="48"/>
      <c r="C51" s="48"/>
      <c r="D51" s="48"/>
      <c r="E51" s="48"/>
      <c r="F51" s="48"/>
    </row>
    <row r="52" spans="1:6" ht="12.75">
      <c r="A52" s="49" t="s">
        <v>98</v>
      </c>
      <c r="B52" s="49"/>
      <c r="C52" s="49"/>
      <c r="D52" s="49"/>
      <c r="E52" s="49"/>
      <c r="F52" s="49"/>
    </row>
    <row r="54" spans="2:6" ht="12.75">
      <c r="B54" s="3" t="s">
        <v>24</v>
      </c>
      <c r="C54" s="3" t="s">
        <v>25</v>
      </c>
      <c r="D54" s="3" t="s">
        <v>26</v>
      </c>
      <c r="E54" s="3" t="s">
        <v>27</v>
      </c>
      <c r="F54" s="3" t="s">
        <v>117</v>
      </c>
    </row>
    <row r="55" spans="2:6" ht="13.5" thickBot="1">
      <c r="B55" s="23" t="s">
        <v>28</v>
      </c>
      <c r="C55" s="23" t="s">
        <v>92</v>
      </c>
      <c r="D55" s="23" t="s">
        <v>29</v>
      </c>
      <c r="E55" s="23" t="s">
        <v>30</v>
      </c>
      <c r="F55" s="23" t="s">
        <v>30</v>
      </c>
    </row>
    <row r="56" spans="1:6" ht="13.5" thickTop="1">
      <c r="A56" s="25" t="s">
        <v>61</v>
      </c>
      <c r="B56" s="33">
        <v>1.7227118644067796</v>
      </c>
      <c r="C56" s="33">
        <v>2.6764230519246044</v>
      </c>
      <c r="D56" s="34">
        <v>4.228730889142491</v>
      </c>
      <c r="E56" s="33">
        <v>0</v>
      </c>
      <c r="F56" s="33">
        <v>20.22</v>
      </c>
    </row>
    <row r="57" spans="1:6" ht="12.75">
      <c r="A57" s="25" t="s">
        <v>62</v>
      </c>
      <c r="B57" s="33">
        <v>5.637413734890946</v>
      </c>
      <c r="C57" s="33">
        <v>4.988115837365494</v>
      </c>
      <c r="D57" s="34">
        <v>9.915199451901751</v>
      </c>
      <c r="E57" s="33">
        <v>0</v>
      </c>
      <c r="F57" s="33">
        <v>48.31</v>
      </c>
    </row>
    <row r="58" spans="1:6" ht="12.75">
      <c r="A58" s="25" t="s">
        <v>63</v>
      </c>
      <c r="B58" s="33">
        <v>70.22441627309306</v>
      </c>
      <c r="C58" s="33">
        <v>51.19799390963146</v>
      </c>
      <c r="D58" s="34">
        <v>57.703251268116894</v>
      </c>
      <c r="E58" s="33">
        <v>0</v>
      </c>
      <c r="F58" s="33">
        <v>319.69</v>
      </c>
    </row>
    <row r="59" spans="1:6" ht="12.75">
      <c r="A59" s="25" t="s">
        <v>119</v>
      </c>
      <c r="B59" s="33">
        <v>31.568399621851587</v>
      </c>
      <c r="C59" s="33">
        <v>20.23763306131292</v>
      </c>
      <c r="D59" s="34">
        <v>37.617755827011074</v>
      </c>
      <c r="E59" s="33">
        <v>0</v>
      </c>
      <c r="F59" s="33">
        <v>175.21</v>
      </c>
    </row>
    <row r="60" spans="1:6" ht="12.75">
      <c r="A60" s="25" t="s">
        <v>64</v>
      </c>
      <c r="B60" s="33">
        <v>7.928135593220339</v>
      </c>
      <c r="C60" s="33">
        <v>6.126694711249127</v>
      </c>
      <c r="D60" s="34">
        <v>9.633936867527439</v>
      </c>
      <c r="E60" s="33">
        <v>0</v>
      </c>
      <c r="F60" s="33">
        <v>34.53</v>
      </c>
    </row>
    <row r="61" spans="1:6" ht="12.75">
      <c r="A61" s="25" t="s">
        <v>65</v>
      </c>
      <c r="B61" s="33">
        <v>2.4490863663988116</v>
      </c>
      <c r="C61" s="33">
        <v>3.022920969644447</v>
      </c>
      <c r="D61" s="34">
        <v>3.418404803048034</v>
      </c>
      <c r="E61" s="33">
        <v>0</v>
      </c>
      <c r="F61" s="33">
        <v>12.89</v>
      </c>
    </row>
    <row r="62" spans="1:6" ht="12.75">
      <c r="A62" s="25" t="s">
        <v>66</v>
      </c>
      <c r="B62" s="33">
        <v>16.405306232696333</v>
      </c>
      <c r="C62" s="33">
        <v>9.845483979682724</v>
      </c>
      <c r="D62" s="34">
        <v>9.289733184340676</v>
      </c>
      <c r="E62" s="33">
        <v>0</v>
      </c>
      <c r="F62" s="33">
        <v>55</v>
      </c>
    </row>
    <row r="63" spans="1:6" ht="12.75">
      <c r="A63" s="25" t="s">
        <v>67</v>
      </c>
      <c r="B63" s="33">
        <v>11.34051590249173</v>
      </c>
      <c r="C63" s="33">
        <v>8.305289352687705</v>
      </c>
      <c r="D63" s="34">
        <v>11.651866832716916</v>
      </c>
      <c r="E63" s="33">
        <v>0</v>
      </c>
      <c r="F63" s="33">
        <v>67.88</v>
      </c>
    </row>
    <row r="64" spans="1:6" ht="12.75">
      <c r="A64" s="25" t="s">
        <v>68</v>
      </c>
      <c r="B64" s="33">
        <v>70.93768824701193</v>
      </c>
      <c r="C64" s="33">
        <v>60.67181074119544</v>
      </c>
      <c r="D64" s="34">
        <v>53.80072915367937</v>
      </c>
      <c r="E64" s="33">
        <v>0</v>
      </c>
      <c r="F64" s="33">
        <v>302.98</v>
      </c>
    </row>
    <row r="65" spans="1:6" ht="12.75">
      <c r="A65" s="25" t="s">
        <v>69</v>
      </c>
      <c r="B65" s="33">
        <v>3.670689655172414</v>
      </c>
      <c r="C65" s="33">
        <v>1.2846055704003274</v>
      </c>
      <c r="D65" s="34">
        <v>15.554944705115133</v>
      </c>
      <c r="E65" s="33">
        <v>0</v>
      </c>
      <c r="F65" s="33">
        <v>95</v>
      </c>
    </row>
    <row r="66" spans="1:6" ht="12.75">
      <c r="A66" s="25" t="s">
        <v>70</v>
      </c>
      <c r="B66" s="33">
        <v>27.18863731514619</v>
      </c>
      <c r="C66" s="33">
        <v>20.120585084615207</v>
      </c>
      <c r="D66" s="34">
        <v>26.71622344648542</v>
      </c>
      <c r="E66" s="33">
        <v>0</v>
      </c>
      <c r="F66" s="33">
        <v>111.68</v>
      </c>
    </row>
    <row r="67" spans="1:6" ht="12.75">
      <c r="A67" s="25" t="s">
        <v>71</v>
      </c>
      <c r="B67" s="33">
        <v>2.231896551724138</v>
      </c>
      <c r="C67" s="33">
        <v>0.8067541705784647</v>
      </c>
      <c r="D67" s="34">
        <v>6.157279376676362</v>
      </c>
      <c r="E67" s="33">
        <v>0</v>
      </c>
      <c r="F67" s="33">
        <v>27.96</v>
      </c>
    </row>
    <row r="68" spans="1:6" ht="12.75">
      <c r="A68" s="25" t="s">
        <v>72</v>
      </c>
      <c r="B68" s="33">
        <v>0.1556896551724138</v>
      </c>
      <c r="C68" s="33">
        <v>0.027063262800606627</v>
      </c>
      <c r="D68" s="34">
        <v>1.1856970887232947</v>
      </c>
      <c r="E68" s="33">
        <v>0</v>
      </c>
      <c r="F68" s="33">
        <v>9.03</v>
      </c>
    </row>
    <row r="69" spans="1:6" ht="12.75">
      <c r="A69" s="25" t="s">
        <v>73</v>
      </c>
      <c r="B69" s="33">
        <v>3.403620689655172</v>
      </c>
      <c r="C69" s="33">
        <v>1.8832423388941046</v>
      </c>
      <c r="D69" s="34">
        <v>15.486692498895751</v>
      </c>
      <c r="E69" s="33">
        <v>0</v>
      </c>
      <c r="F69" s="33">
        <v>96</v>
      </c>
    </row>
    <row r="70" spans="1:6" ht="12.75">
      <c r="A70" s="25" t="s">
        <v>74</v>
      </c>
      <c r="B70" s="33">
        <v>23.984849753528263</v>
      </c>
      <c r="C70" s="33">
        <v>19.358314797429042</v>
      </c>
      <c r="D70" s="34">
        <v>14.146532903699281</v>
      </c>
      <c r="E70" s="33">
        <v>0.59</v>
      </c>
      <c r="F70" s="33">
        <v>82.64</v>
      </c>
    </row>
    <row r="71" spans="1:6" ht="12.75">
      <c r="A71" s="25" t="s">
        <v>75</v>
      </c>
      <c r="B71" s="33">
        <v>1.2240677966101692</v>
      </c>
      <c r="C71" s="33">
        <v>0.8964619291784022</v>
      </c>
      <c r="D71" s="34">
        <v>2.0468791371795563</v>
      </c>
      <c r="E71" s="33">
        <v>0</v>
      </c>
      <c r="F71" s="33">
        <v>11.12</v>
      </c>
    </row>
    <row r="72" spans="1:6" ht="12.75">
      <c r="A72" s="25" t="s">
        <v>76</v>
      </c>
      <c r="B72" s="33">
        <v>12.073257478560336</v>
      </c>
      <c r="C72" s="33">
        <v>9.69393791675694</v>
      </c>
      <c r="D72" s="34">
        <v>9.364094993595144</v>
      </c>
      <c r="E72" s="33">
        <v>0</v>
      </c>
      <c r="F72" s="33">
        <v>37.59</v>
      </c>
    </row>
    <row r="73" spans="1:6" ht="12.75">
      <c r="A73" s="25" t="s">
        <v>77</v>
      </c>
      <c r="B73" s="33">
        <v>18.56407725032075</v>
      </c>
      <c r="C73" s="33">
        <v>17.6843055054043</v>
      </c>
      <c r="D73" s="34">
        <v>10.850300628656509</v>
      </c>
      <c r="E73" s="33">
        <v>0</v>
      </c>
      <c r="F73" s="33">
        <v>46.54</v>
      </c>
    </row>
    <row r="74" spans="1:6" ht="12.75">
      <c r="A74" s="25" t="s">
        <v>78</v>
      </c>
      <c r="B74" s="33">
        <v>11.489272064285231</v>
      </c>
      <c r="C74" s="33">
        <v>9.780207866926649</v>
      </c>
      <c r="D74" s="34">
        <v>7.932000967067932</v>
      </c>
      <c r="E74" s="33">
        <v>0</v>
      </c>
      <c r="F74" s="33">
        <v>35.05</v>
      </c>
    </row>
    <row r="75" spans="1:6" ht="12.75">
      <c r="A75" s="25" t="s">
        <v>79</v>
      </c>
      <c r="B75" s="33">
        <v>13.942759808224729</v>
      </c>
      <c r="C75" s="33">
        <v>10.71347788931417</v>
      </c>
      <c r="D75" s="34">
        <v>7.722613516707814</v>
      </c>
      <c r="E75" s="33">
        <v>0</v>
      </c>
      <c r="F75" s="33">
        <v>34.45</v>
      </c>
    </row>
    <row r="76" spans="1:6" ht="12.75">
      <c r="A76" s="25" t="s">
        <v>80</v>
      </c>
      <c r="B76" s="33">
        <v>1.9822033898305085</v>
      </c>
      <c r="C76" s="33">
        <v>1.5519753977997641</v>
      </c>
      <c r="D76" s="34">
        <v>3.674387149367441</v>
      </c>
      <c r="E76" s="33">
        <v>0</v>
      </c>
      <c r="F76" s="33">
        <v>15.8</v>
      </c>
    </row>
    <row r="77" spans="1:6" ht="12.75">
      <c r="A77" s="25" t="s">
        <v>81</v>
      </c>
      <c r="B77" s="33">
        <v>23.583866567627794</v>
      </c>
      <c r="C77" s="33">
        <v>27.36807816374185</v>
      </c>
      <c r="D77" s="34">
        <v>23.30940319403341</v>
      </c>
      <c r="E77" s="33">
        <v>0</v>
      </c>
      <c r="F77" s="33">
        <v>111.71</v>
      </c>
    </row>
    <row r="78" spans="1:6" ht="12.75">
      <c r="A78" s="25" t="s">
        <v>82</v>
      </c>
      <c r="B78" s="33">
        <v>-4.321724137931035</v>
      </c>
      <c r="C78" s="33">
        <v>-3.786141402469849</v>
      </c>
      <c r="D78" s="34">
        <v>36.086871313342236</v>
      </c>
      <c r="E78" s="33">
        <v>-140</v>
      </c>
      <c r="F78" s="33">
        <v>101.97</v>
      </c>
    </row>
    <row r="79" spans="1:6" ht="12.75">
      <c r="A79" s="25" t="s">
        <v>83</v>
      </c>
      <c r="B79" s="33">
        <v>2.593859649122807</v>
      </c>
      <c r="C79" s="33">
        <v>3.0967563371127316</v>
      </c>
      <c r="D79" s="34">
        <v>17.175230582189528</v>
      </c>
      <c r="E79" s="33">
        <v>-1.59</v>
      </c>
      <c r="F79" s="33">
        <v>128.8</v>
      </c>
    </row>
    <row r="80" spans="1:6" ht="12.75">
      <c r="A80" s="25" t="s">
        <v>84</v>
      </c>
      <c r="B80" s="33">
        <v>37.84497664514356</v>
      </c>
      <c r="C80" s="33">
        <v>19.885674273609204</v>
      </c>
      <c r="D80" s="34">
        <v>57.0796018895533</v>
      </c>
      <c r="E80" s="33">
        <v>0</v>
      </c>
      <c r="F80" s="33">
        <v>301.95</v>
      </c>
    </row>
    <row r="81" spans="1:6" ht="12.75">
      <c r="A81" s="25" t="s">
        <v>85</v>
      </c>
      <c r="B81" s="33">
        <v>0.8556896551724138</v>
      </c>
      <c r="C81" s="33">
        <v>1.795945210755639</v>
      </c>
      <c r="D81" s="34">
        <v>3.2710560085037215</v>
      </c>
      <c r="E81" s="33">
        <v>-1.47</v>
      </c>
      <c r="F81" s="33">
        <v>18.53</v>
      </c>
    </row>
    <row r="82" spans="1:6" ht="12.75">
      <c r="A82" s="25" t="s">
        <v>86</v>
      </c>
      <c r="B82" s="33">
        <v>9.317831217502865</v>
      </c>
      <c r="C82" s="33">
        <v>15.984649021448686</v>
      </c>
      <c r="D82" s="34">
        <v>32.6062426421423</v>
      </c>
      <c r="E82" s="33">
        <v>-60.76</v>
      </c>
      <c r="F82" s="33">
        <v>143.64</v>
      </c>
    </row>
    <row r="83" spans="1:6" ht="12.75">
      <c r="A83" s="25" t="s">
        <v>87</v>
      </c>
      <c r="B83" s="33">
        <v>0</v>
      </c>
      <c r="C83" s="33">
        <v>0</v>
      </c>
      <c r="D83" s="34">
        <v>0</v>
      </c>
      <c r="E83" s="33">
        <v>0</v>
      </c>
      <c r="F83" s="33">
        <v>0</v>
      </c>
    </row>
    <row r="85" ht="12.75">
      <c r="A85" t="s">
        <v>96</v>
      </c>
    </row>
  </sheetData>
  <mergeCells count="3">
    <mergeCell ref="A6:F6"/>
    <mergeCell ref="A51:F51"/>
    <mergeCell ref="A52:F52"/>
  </mergeCells>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Duane Griffith</dc:creator>
  <cp:keywords/>
  <dc:description/>
  <cp:lastModifiedBy>griffith</cp:lastModifiedBy>
  <cp:lastPrinted>1997-07-17T16:42:04Z</cp:lastPrinted>
  <dcterms:created xsi:type="dcterms:W3CDTF">1997-07-01T22:21:56Z</dcterms:created>
  <dcterms:modified xsi:type="dcterms:W3CDTF">2004-09-16T14:00:14Z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