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2120" windowHeight="4395" tabRatio="715" activeTab="0"/>
  </bookViews>
  <sheets>
    <sheet name="PartialBudget" sheetId="1" r:id="rId1"/>
    <sheet name="LoanCalc1" sheetId="2" r:id="rId2"/>
    <sheet name="LoanCalc2" sheetId="3" r:id="rId3"/>
    <sheet name="LaborBudget" sheetId="4" r:id="rId4"/>
  </sheets>
  <definedNames/>
  <calcPr fullCalcOnLoad="1"/>
</workbook>
</file>

<file path=xl/comments1.xml><?xml version="1.0" encoding="utf-8"?>
<comments xmlns="http://schemas.openxmlformats.org/spreadsheetml/2006/main">
  <authors>
    <author>Duane Griffith</author>
  </authors>
  <commentList>
    <comment ref="B2" authorId="0">
      <text>
        <r>
          <rPr>
            <sz val="12"/>
            <rFont val="Tahoma"/>
            <family val="2"/>
          </rPr>
          <t xml:space="preserve">This template looks at the annual income and expense and annual cash flow for the "Base Budget" and up to 6 alternatives considered.  Make sure the changes you make in the lower section of this program are relative to the base budget, i.e. list only the "change" that would occur relative to the base.  Changes made to the base budget are in two categories.  1) Income and expenses changes relative to the base budget are made starting on row 146. Income and expense can be both cash and non-cash (depreciation).  2) Changes in cash inflows and outflows.  Cash inflow and outflow changes are made in two separate sections. These are inflows that are not income; example would be an annual gift of money from a relative which may help buy new land.  Outflows that are not expenses are items like principal payments on new loans.  Note, the loan proceeds received in the first year are not entered here only the loan principal and interest paid after implementation of a particular alternative is complete. 
</t>
        </r>
        <r>
          <rPr>
            <sz val="12"/>
            <color indexed="10"/>
            <rFont val="Tahoma"/>
            <family val="2"/>
          </rPr>
          <t xml:space="preserve">The primary use of this template should be for analyzing the affects of changes after complete implementation of the change. </t>
        </r>
        <r>
          <rPr>
            <sz val="12"/>
            <rFont val="Tahoma"/>
            <family val="2"/>
          </rPr>
          <t xml:space="preserve"> While implementation of a change may take more that one year, this template is designed to answer the question, is it feasible to even consider.  This template can be used to analyze shorter term changes but you must take great care in getting the correct information for a short term analysis.  </t>
        </r>
      </text>
    </comment>
    <comment ref="B40" authorId="0">
      <text>
        <r>
          <rPr>
            <b/>
            <sz val="10"/>
            <rFont val="Tahoma"/>
            <family val="2"/>
          </rPr>
          <t xml:space="preserve">Examples are gifts or inheritances in cash.  </t>
        </r>
        <r>
          <rPr>
            <b/>
            <sz val="10"/>
            <color indexed="10"/>
            <rFont val="Tahoma"/>
            <family val="2"/>
          </rPr>
          <t>Do not enter anything here if it is not recurring</t>
        </r>
        <r>
          <rPr>
            <b/>
            <sz val="10"/>
            <rFont val="Tahoma"/>
            <family val="2"/>
          </rPr>
          <t>, i.e. if you do not receive it every year, do not enter it here.  This program is intended to budget an average year.</t>
        </r>
      </text>
    </comment>
    <comment ref="D6" authorId="0">
      <text>
        <r>
          <rPr>
            <sz val="12"/>
            <rFont val="Tahoma"/>
            <family val="2"/>
          </rPr>
          <t>Include all crop enterprises in the operation and forage enterprises if they are cash crops. Also include summer fallow, even though it does not generate revenue.  A hay enterprise that is used to grow hay for the livestock enterprises should also be included to get the correct acreage on the operation. If the costs of growing hay is include in the enterprise cost for the livestock operation(s), do not double count that cost by entering an enterprise costs for the hay enterprise.</t>
        </r>
      </text>
    </comment>
    <comment ref="A9" authorId="0">
      <text>
        <r>
          <rPr>
            <sz val="10"/>
            <rFont val="Tahoma"/>
            <family val="2"/>
          </rPr>
          <t xml:space="preserve">Enter the average yield per acre for this enterprise.  This includes acerage that is owned, crop share leased, or cash leased.  
The same crop grown under irraged and dryland, should be entered as two different enterprises, i.e. Irrigated Hay and Dryland Hay. </t>
        </r>
      </text>
    </comment>
    <comment ref="A10" authorId="0">
      <text>
        <r>
          <rPr>
            <sz val="10"/>
            <rFont val="Tahoma"/>
            <family val="2"/>
          </rPr>
          <t xml:space="preserve">Enter the number of acres you own for each enterprise (1 through 10).  </t>
        </r>
      </text>
    </comment>
    <comment ref="A11" authorId="0">
      <text>
        <r>
          <rPr>
            <sz val="10"/>
            <rFont val="Tahoma"/>
            <family val="2"/>
          </rPr>
          <t xml:space="preserve">Enter the number of acres for each enterprise that is grown on a crop share lease. </t>
        </r>
      </text>
    </comment>
    <comment ref="A12" authorId="0">
      <text>
        <r>
          <rPr>
            <sz val="10"/>
            <rFont val="Tahoma"/>
            <family val="2"/>
          </rPr>
          <t xml:space="preserve">Enter the percent of total production from leased acres which the tenant receives as a crop share on the leased acres. </t>
        </r>
      </text>
    </comment>
    <comment ref="A13" authorId="0">
      <text>
        <r>
          <rPr>
            <sz val="10"/>
            <rFont val="Tahoma"/>
            <family val="2"/>
          </rPr>
          <t xml:space="preserve">Enter the number of acres for each enterprise that are cash leased from others.  </t>
        </r>
      </text>
    </comment>
    <comment ref="A14" authorId="0">
      <text>
        <r>
          <rPr>
            <sz val="10"/>
            <rFont val="Tahoma"/>
            <family val="2"/>
          </rPr>
          <t xml:space="preserve">Enter the cash lease rate per acre for acres that are cash leased in any enterprise.  If there is more than one cash lease rate, enter a weighted average cash lease rate.  </t>
        </r>
      </text>
    </comment>
    <comment ref="A15" authorId="0">
      <text>
        <r>
          <rPr>
            <sz val="10"/>
            <rFont val="Tahoma"/>
            <family val="2"/>
          </rPr>
          <t xml:space="preserve">If there are enterprises on the operation that exist only to support other enterprise (hay to feed livestock or summer fallow to rest small grains crop land) they MUST be listed in this section to get the correct acreage and to include the costs associated with these enterprises.  Enter the yield and acreage and list the "Sales Price Per Unit" as zero.  For cropped acres, make sure price and yield are entered  in the same units (bushels, tons, pounds, CWT, etc.)
</t>
        </r>
        <r>
          <rPr>
            <sz val="10"/>
            <color indexed="10"/>
            <rFont val="Tahoma"/>
            <family val="2"/>
          </rPr>
          <t>For any enterprise that does not have a yield (summer fallow) you must enter a 1 for the yield.</t>
        </r>
      </text>
    </comment>
    <comment ref="A28" authorId="0">
      <text>
        <r>
          <rPr>
            <sz val="10"/>
            <rFont val="Tahoma"/>
            <family val="2"/>
          </rPr>
          <t xml:space="preserve">If crop share leases land is included, lease payments from the landlord's share are subtracted to arrive at total revenue retained in the operation.  </t>
        </r>
      </text>
    </comment>
    <comment ref="A29" authorId="0">
      <text>
        <r>
          <rPr>
            <sz val="10"/>
            <rFont val="Tahoma"/>
            <family val="2"/>
          </rPr>
          <t xml:space="preserve">Currently government support payments are not tied to current production practices.  However they are tied to cropping histories.  
Enter the total dollar amount of government payments received on this operation. </t>
        </r>
        <r>
          <rPr>
            <sz val="10"/>
            <color indexed="10"/>
            <rFont val="Tahoma"/>
            <family val="2"/>
          </rPr>
          <t>DO NOT include government payments that are passed on to landlords</t>
        </r>
        <r>
          <rPr>
            <sz val="10"/>
            <rFont val="Tahoma"/>
            <family val="2"/>
          </rPr>
          <t xml:space="preserve"> under crop share lease arrangements.  Include only the dollar amount of payments kept in the operation.  These payments are usually include two types.  1) Direct Payments and 2) Counter Cyclical Payments.  
Direct payments are calculated as:
 .85 * Base Acres * Farm Payment Yield * Payment Rate
               and received on wheat, barley, corn, minor oilseed crops, and oats
Counter Cyclical Payments are calculated as:
  .85 * Base Acres * Farm Payment Yield * [Target Price - Direct Payment -(National average price OR Loan Rate)]
A third type of payment, an LDP payment, is possible but only received when prices are very low.  </t>
        </r>
      </text>
    </comment>
    <comment ref="A141" authorId="0">
      <text>
        <r>
          <rPr>
            <sz val="12"/>
            <rFont val="Tahoma"/>
            <family val="2"/>
          </rPr>
          <t xml:space="preserve">Non income/expense cash flows would include the average beginning cash balance at the first of the year which was entered above.  Cash Inflows in the "Other Cash Inflows (Cash Inflows that are Not Income)" section are excluded here.  Cash outflows for capital asset purchases are also excluded.  </t>
        </r>
      </text>
    </comment>
    <comment ref="A308" authorId="0">
      <text>
        <r>
          <rPr>
            <sz val="12"/>
            <rFont val="Tahoma"/>
            <family val="2"/>
          </rPr>
          <t xml:space="preserve"> Net Cash Income includes only income and expenses that are paid and received in cash. Depreciation, a non-cash expense, is excluded from this calculation.</t>
        </r>
      </text>
    </comment>
    <comment ref="A310" authorId="0">
      <text>
        <r>
          <rPr>
            <sz val="12"/>
            <rFont val="Tahoma"/>
            <family val="2"/>
          </rPr>
          <t xml:space="preserve"> Net Income (Cash Basis) includes depreciation.  Often, Net Income is calculated using cash transactions for income and expenses but also includes the one common non-cash expense, depreciation.  However, accrual adjustments to net cash income are ignored.  For an individual year, ignoring accrual adjustments can be very misleading.  This program assumes all activity on the operation is completed with cash transactions, or that in the long run, accrual adjustments will balance out to provide the same picture as cash basis transactions.  </t>
        </r>
      </text>
    </comment>
    <comment ref="A312" authorId="0">
      <text>
        <r>
          <rPr>
            <sz val="12"/>
            <rFont val="Tahoma"/>
            <family val="2"/>
          </rPr>
          <t xml:space="preserve"> Net Cash Flow includes all income and expense transactions that are cash, but ignores income an expense transactions that are not paid or received in cash. Depreciation is the predominant non-cash expense for most businesses. Net Cash Flow also includes cash inflows and outflows that are not incomes or expenses.  Examples would be the beginning cash balance entered above, principal payments on loans and annual gifts/inflows of cash from off farm sources. </t>
        </r>
      </text>
    </comment>
  </commentList>
</comments>
</file>

<file path=xl/comments2.xml><?xml version="1.0" encoding="utf-8"?>
<comments xmlns="http://schemas.openxmlformats.org/spreadsheetml/2006/main">
  <authors>
    <author>griffith</author>
  </authors>
  <commentList>
    <comment ref="D24" authorId="0">
      <text>
        <r>
          <rPr>
            <b/>
            <sz val="8"/>
            <rFont val="Tahoma"/>
            <family val="2"/>
          </rPr>
          <t xml:space="preserve">Will be blank if no Buydown amount is entered in cell C18.
</t>
        </r>
      </text>
    </comment>
    <comment ref="D25" authorId="0">
      <text>
        <r>
          <rPr>
            <b/>
            <sz val="8"/>
            <rFont val="Tahoma"/>
            <family val="0"/>
          </rPr>
          <t>Will be blank if no Buydown amount is entered in cell C18.</t>
        </r>
        <r>
          <rPr>
            <sz val="8"/>
            <rFont val="Tahoma"/>
            <family val="0"/>
          </rPr>
          <t xml:space="preserve">
</t>
        </r>
      </text>
    </comment>
    <comment ref="D26" authorId="0">
      <text>
        <r>
          <rPr>
            <b/>
            <sz val="8"/>
            <rFont val="Tahoma"/>
            <family val="0"/>
          </rPr>
          <t>Will be blank if no Buydown amount is entered in cell C18.</t>
        </r>
        <r>
          <rPr>
            <sz val="8"/>
            <rFont val="Tahoma"/>
            <family val="0"/>
          </rPr>
          <t xml:space="preserve">
</t>
        </r>
      </text>
    </comment>
  </commentList>
</comments>
</file>

<file path=xl/comments3.xml><?xml version="1.0" encoding="utf-8"?>
<comments xmlns="http://schemas.openxmlformats.org/spreadsheetml/2006/main">
  <authors>
    <author>griffith</author>
  </authors>
  <commentList>
    <comment ref="D24" authorId="0">
      <text>
        <r>
          <rPr>
            <b/>
            <sz val="8"/>
            <rFont val="Tahoma"/>
            <family val="2"/>
          </rPr>
          <t xml:space="preserve">Will be blank if no Buydown amount is entered in cell C18.
</t>
        </r>
      </text>
    </comment>
    <comment ref="D25" authorId="0">
      <text>
        <r>
          <rPr>
            <b/>
            <sz val="8"/>
            <rFont val="Tahoma"/>
            <family val="0"/>
          </rPr>
          <t>Will be blank if no Buydown amount is entered in cell C18.</t>
        </r>
        <r>
          <rPr>
            <sz val="8"/>
            <rFont val="Tahoma"/>
            <family val="0"/>
          </rPr>
          <t xml:space="preserve">
</t>
        </r>
      </text>
    </comment>
    <comment ref="D26" authorId="0">
      <text>
        <r>
          <rPr>
            <b/>
            <sz val="8"/>
            <rFont val="Tahoma"/>
            <family val="0"/>
          </rPr>
          <t>Will be blank if no Buydown amount is entered in cell C18.</t>
        </r>
        <r>
          <rPr>
            <sz val="8"/>
            <rFont val="Tahoma"/>
            <family val="0"/>
          </rPr>
          <t xml:space="preserve">
</t>
        </r>
      </text>
    </comment>
  </commentList>
</comments>
</file>

<file path=xl/comments4.xml><?xml version="1.0" encoding="utf-8"?>
<comments xmlns="http://schemas.openxmlformats.org/spreadsheetml/2006/main">
  <authors>
    <author>Duane Griffith</author>
  </authors>
  <commentList>
    <comment ref="D6" authorId="0">
      <text>
        <r>
          <rPr>
            <sz val="12"/>
            <rFont val="Tahoma"/>
            <family val="2"/>
          </rPr>
          <t>Include all crop enterprises in the operation and forage enterprises if they are cash crops. Also include summer fallow, even though it does not generate revenue.  A hay enterprise that is used to grow hay for the livestock enterprises should also be included to get the correct acreage on the operation. If the costs of growing hay is include in the enterprise cost for the livestock operation(s), do not double count that cost by entering an enterprise costs for the hay enterprise.</t>
        </r>
      </text>
    </comment>
    <comment ref="A9" authorId="0">
      <text>
        <r>
          <rPr>
            <sz val="10"/>
            <rFont val="Tahoma"/>
            <family val="2"/>
          </rPr>
          <t xml:space="preserve">Enter the average yield per acre for this enterprise.  This includes acerage that is owned, crop share leased, or cash leased.  
The same crop grown under irraged and dryland, should be entered as two different enterprises, i.e. Irrigated Hay and Dryland Hay. </t>
        </r>
      </text>
    </comment>
    <comment ref="A10" authorId="0">
      <text>
        <r>
          <rPr>
            <sz val="10"/>
            <rFont val="Tahoma"/>
            <family val="2"/>
          </rPr>
          <t xml:space="preserve">Enter the number of acres you own for each enterprise (1 through 10).  </t>
        </r>
      </text>
    </comment>
  </commentList>
</comments>
</file>

<file path=xl/sharedStrings.xml><?xml version="1.0" encoding="utf-8"?>
<sst xmlns="http://schemas.openxmlformats.org/spreadsheetml/2006/main" count="480" uniqueCount="295">
  <si>
    <t>Total Cash Expenses</t>
  </si>
  <si>
    <t>Alternative</t>
  </si>
  <si>
    <t>#   1</t>
  </si>
  <si>
    <t>#   4</t>
  </si>
  <si>
    <t>#   3</t>
  </si>
  <si>
    <t>#   2</t>
  </si>
  <si>
    <t>Base Budget</t>
  </si>
  <si>
    <t>Added Revenue/Inflow Items:</t>
  </si>
  <si>
    <t>Reduced Revenue/Inflow Items:</t>
  </si>
  <si>
    <t>Increase Expenses/Outflows Items:</t>
  </si>
  <si>
    <t xml:space="preserve">   Other</t>
  </si>
  <si>
    <t xml:space="preserve">             </t>
  </si>
  <si>
    <t>Results</t>
  </si>
  <si>
    <r>
      <t>Net Income (Cash Basis)</t>
    </r>
    <r>
      <rPr>
        <sz val="10"/>
        <rFont val="Arial"/>
        <family val="2"/>
      </rPr>
      <t xml:space="preserve"> Includes Depreciation - Not Accrual</t>
    </r>
  </si>
  <si>
    <r>
      <t xml:space="preserve">Net Cash Flow </t>
    </r>
    <r>
      <rPr>
        <sz val="10"/>
        <rFont val="Arial"/>
        <family val="2"/>
      </rPr>
      <t>(Excludes Dep. &amp; includes other cash in/outflows)</t>
    </r>
  </si>
  <si>
    <t>Net Cash Income (excludes non income/expense cash flows)</t>
  </si>
  <si>
    <t xml:space="preserve">      Other</t>
  </si>
  <si>
    <t>Net Income (Cash Basis-Includes Depreciation)</t>
  </si>
  <si>
    <t>Reduced Expenses/Outflows Items:</t>
  </si>
  <si>
    <r>
      <t>Net</t>
    </r>
    <r>
      <rPr>
        <sz val="11"/>
        <rFont val="Arial"/>
        <family val="2"/>
      </rPr>
      <t xml:space="preserve"> Change in expenses for this alternative&gt;&gt;</t>
    </r>
  </si>
  <si>
    <r>
      <t>Net</t>
    </r>
    <r>
      <rPr>
        <sz val="11"/>
        <rFont val="Arial"/>
        <family val="2"/>
      </rPr>
      <t xml:space="preserve"> Change in revenue for this alternative&gt;&gt;</t>
    </r>
  </si>
  <si>
    <t xml:space="preserve">      * List interest (as an expense) in Increased Expense section below.</t>
  </si>
  <si>
    <r>
      <t xml:space="preserve">Net </t>
    </r>
    <r>
      <rPr>
        <b/>
        <sz val="10"/>
        <color indexed="10"/>
        <rFont val="Arial"/>
        <family val="2"/>
      </rPr>
      <t>Cash</t>
    </r>
    <r>
      <rPr>
        <b/>
        <sz val="10"/>
        <rFont val="Arial"/>
        <family val="2"/>
      </rPr>
      <t xml:space="preserve"> Income for each alternative (Excludes Depreciation)</t>
    </r>
  </si>
  <si>
    <t>Alt. #</t>
  </si>
  <si>
    <r>
      <t xml:space="preserve">You are allowed/required to enter </t>
    </r>
    <r>
      <rPr>
        <sz val="10"/>
        <color indexed="12"/>
        <rFont val="Arial"/>
        <family val="2"/>
      </rPr>
      <t>all text in blue</t>
    </r>
    <r>
      <rPr>
        <sz val="10"/>
        <rFont val="Arial"/>
        <family val="0"/>
      </rPr>
      <t>.  All else is protected/calculated.</t>
    </r>
  </si>
  <si>
    <t xml:space="preserve">  Bulls/Cattle </t>
  </si>
  <si>
    <t xml:space="preserve">  Machinery &amp; Equipment</t>
  </si>
  <si>
    <t xml:space="preserve">  Other Capital Asset Purchases/Replacements</t>
  </si>
  <si>
    <r>
      <t xml:space="preserve">Mouse Pointer Here to Read a message -- </t>
    </r>
    <r>
      <rPr>
        <b/>
        <sz val="10"/>
        <color indexed="10"/>
        <rFont val="Arial"/>
        <family val="2"/>
      </rPr>
      <t>READ THIS</t>
    </r>
  </si>
  <si>
    <t>LOANMORT:  LOAN AMORTIZATION</t>
  </si>
  <si>
    <t>Karen L. Holman</t>
  </si>
  <si>
    <t>Cooperative Extension</t>
  </si>
  <si>
    <t xml:space="preserve">     This template computes the payment amount and total interest for a</t>
  </si>
  <si>
    <t>Colorado State University</t>
  </si>
  <si>
    <t>loan, as well as a complete amortization schedule of up to 360 payments.</t>
  </si>
  <si>
    <t>August 1988</t>
  </si>
  <si>
    <t xml:space="preserve">The amortization schedule can be viewed on the screen or printed.  In </t>
  </si>
  <si>
    <t>addition, the template allows for principal buydown, and will compute</t>
  </si>
  <si>
    <t>Converted to Windows</t>
  </si>
  <si>
    <t>annual total principal interest payments.  It is not suitable for</t>
  </si>
  <si>
    <t>Format by Duane Griffith</t>
  </si>
  <si>
    <t>BALANCE</t>
  </si>
  <si>
    <t>variable interest loans, or for balloon or other irregular payments.</t>
  </si>
  <si>
    <t>Montana State University</t>
  </si>
  <si>
    <t>December 1995</t>
  </si>
  <si>
    <t>BASE LOAN INFORMATION:</t>
  </si>
  <si>
    <t>Loan amount:</t>
  </si>
  <si>
    <t>Annual interest rate:</t>
  </si>
  <si>
    <t>Years of loan:</t>
  </si>
  <si>
    <t>Payments per year:</t>
  </si>
  <si>
    <t xml:space="preserve">Month that first </t>
  </si>
  <si>
    <t xml:space="preserve">   payment is due:</t>
  </si>
  <si>
    <t>Additional principal:</t>
  </si>
  <si>
    <t xml:space="preserve">   BUYDOWN INFORMATION (OPTIONAL):</t>
  </si>
  <si>
    <t>Frequency of payments:</t>
  </si>
  <si>
    <t xml:space="preserve">    If you only make 1 extra payment per year, enter 12 here. If extra payments are made each month, enter a 1 here.</t>
  </si>
  <si>
    <t>First such payment:</t>
  </si>
  <si>
    <t>BASE LOAN:</t>
  </si>
  <si>
    <t xml:space="preserve">   BASE LOAN WITH BUYDOWN:</t>
  </si>
  <si>
    <t>Payment:</t>
  </si>
  <si>
    <t xml:space="preserve">   Years to pay off:</t>
  </si>
  <si>
    <t>Total interest:</t>
  </si>
  <si>
    <t xml:space="preserve">   Total interest:</t>
  </si>
  <si>
    <t xml:space="preserve">   Interest savings:</t>
  </si>
  <si>
    <t xml:space="preserve">LOAN AMORTIZATION SCHEDULE </t>
  </si>
  <si>
    <t>Loan:</t>
  </si>
  <si>
    <t>Payments/yr</t>
  </si>
  <si>
    <t>Rate:</t>
  </si>
  <si>
    <t>Years</t>
  </si>
  <si>
    <t>First pmt</t>
  </si>
  <si>
    <t>Remaing</t>
  </si>
  <si>
    <t>Accumulated</t>
  </si>
  <si>
    <t>Balance W/O</t>
  </si>
  <si>
    <t>Interest</t>
  </si>
  <si>
    <t>Buydown</t>
  </si>
  <si>
    <t xml:space="preserve">    Other</t>
  </si>
  <si>
    <t>Insurance</t>
  </si>
  <si>
    <t>Chemicals</t>
  </si>
  <si>
    <t>Feed Purchase</t>
  </si>
  <si>
    <t>Fertilizer &amp; Lime</t>
  </si>
  <si>
    <t>Freight &amp; Trucking</t>
  </si>
  <si>
    <t>Gasoline, Fuel, &amp; Oil</t>
  </si>
  <si>
    <t>Rents or Leases</t>
  </si>
  <si>
    <t>Repairs &amp; Maintenance</t>
  </si>
  <si>
    <t>Seed &amp; Plants</t>
  </si>
  <si>
    <t>Supplies</t>
  </si>
  <si>
    <t>Property Taxes</t>
  </si>
  <si>
    <t>Veterinary &amp; Breeding</t>
  </si>
  <si>
    <t>Professional Fees</t>
  </si>
  <si>
    <t>Miscellaneous</t>
  </si>
  <si>
    <t>Other Cash Operating Expenses</t>
  </si>
  <si>
    <t xml:space="preserve">     - Feed and Yardage</t>
  </si>
  <si>
    <t xml:space="preserve">     - Processing, Inspections, Check-Off, etc.</t>
  </si>
  <si>
    <t>Purchased Cattle for Resale - Cost</t>
  </si>
  <si>
    <t xml:space="preserve">     - Herbicide</t>
  </si>
  <si>
    <t xml:space="preserve">     - Insecticide</t>
  </si>
  <si>
    <t xml:space="preserve">     - Other</t>
  </si>
  <si>
    <t xml:space="preserve">     - Conservation Expense</t>
  </si>
  <si>
    <t xml:space="preserve">     - Tillage</t>
  </si>
  <si>
    <t xml:space="preserve">     - Planting</t>
  </si>
  <si>
    <t xml:space="preserve">     - Harvesting</t>
  </si>
  <si>
    <t xml:space="preserve">     - Pesticide Application</t>
  </si>
  <si>
    <t xml:space="preserve">     - Livestock</t>
  </si>
  <si>
    <t xml:space="preserve">     - Buildings &amp; Improvements</t>
  </si>
  <si>
    <t xml:space="preserve">     - Concentrate</t>
  </si>
  <si>
    <t xml:space="preserve">     - Grain</t>
  </si>
  <si>
    <t xml:space="preserve">     - Forage</t>
  </si>
  <si>
    <t xml:space="preserve">     - Protein</t>
  </si>
  <si>
    <t xml:space="preserve">     - Mineral &amp; Additives</t>
  </si>
  <si>
    <t xml:space="preserve">     - Crops</t>
  </si>
  <si>
    <t xml:space="preserve">     - Feed</t>
  </si>
  <si>
    <t xml:space="preserve">     - Supplies</t>
  </si>
  <si>
    <t xml:space="preserve">     - Diesel</t>
  </si>
  <si>
    <t xml:space="preserve">     - Gas </t>
  </si>
  <si>
    <t xml:space="preserve">     - LP</t>
  </si>
  <si>
    <t xml:space="preserve">     - Oil</t>
  </si>
  <si>
    <t xml:space="preserve">     - Property</t>
  </si>
  <si>
    <t xml:space="preserve">     - Liability</t>
  </si>
  <si>
    <t xml:space="preserve">     - Crop - MPCI</t>
  </si>
  <si>
    <t xml:space="preserve">     - Crop - Hail</t>
  </si>
  <si>
    <t xml:space="preserve">     - Payroll Expenses</t>
  </si>
  <si>
    <t xml:space="preserve">     - Pension &amp; Profit Sharing</t>
  </si>
  <si>
    <t xml:space="preserve">     - Employee Benefits</t>
  </si>
  <si>
    <t xml:space="preserve">     - Contract Labor</t>
  </si>
  <si>
    <t xml:space="preserve">     - Building</t>
  </si>
  <si>
    <t xml:space="preserve">     - Vehicles, Machinery, &amp; Equipment</t>
  </si>
  <si>
    <t xml:space="preserve">     - Storage &amp; Warehousing</t>
  </si>
  <si>
    <t xml:space="preserve">     - Vehicle</t>
  </si>
  <si>
    <t xml:space="preserve">     - Machinery &amp; Equipment</t>
  </si>
  <si>
    <t xml:space="preserve">     - Office</t>
  </si>
  <si>
    <t xml:space="preserve">     - Electricity</t>
  </si>
  <si>
    <t xml:space="preserve">     - Phone</t>
  </si>
  <si>
    <t xml:space="preserve">     - Irrigation</t>
  </si>
  <si>
    <t xml:space="preserve">     - Professional Vet Service</t>
  </si>
  <si>
    <t xml:space="preserve">     - Medicine</t>
  </si>
  <si>
    <t xml:space="preserve">     - Breeding</t>
  </si>
  <si>
    <t xml:space="preserve">     - Accounting</t>
  </si>
  <si>
    <t xml:space="preserve">     - Legal</t>
  </si>
  <si>
    <t xml:space="preserve">     - Consulting</t>
  </si>
  <si>
    <t xml:space="preserve">     - Education &amp; Training</t>
  </si>
  <si>
    <t xml:space="preserve">     - Marketing &amp; Commissions</t>
  </si>
  <si>
    <t xml:space="preserve">     - Futures/Options Expense</t>
  </si>
  <si>
    <t xml:space="preserve">     - Dues &amp; Subscriptions</t>
  </si>
  <si>
    <t xml:space="preserve">     - Travel</t>
  </si>
  <si>
    <t xml:space="preserve">     - Promotion/Assessments</t>
  </si>
  <si>
    <t xml:space="preserve">     - Overhead</t>
  </si>
  <si>
    <t xml:space="preserve">     - Processing</t>
  </si>
  <si>
    <t xml:space="preserve">     - Real Estate</t>
  </si>
  <si>
    <t>Tax and licenses</t>
  </si>
  <si>
    <t>Water costs</t>
  </si>
  <si>
    <t>Custom Hire</t>
  </si>
  <si>
    <t>Expenses (Continued)</t>
  </si>
  <si>
    <r>
      <t xml:space="preserve">Other Cash Inflows </t>
    </r>
    <r>
      <rPr>
        <b/>
        <sz val="12"/>
        <color indexed="10"/>
        <rFont val="Arial"/>
        <family val="2"/>
      </rPr>
      <t xml:space="preserve">(Cash inflows that are NOT INCOME) </t>
    </r>
  </si>
  <si>
    <t>Other</t>
  </si>
  <si>
    <t>#   5</t>
  </si>
  <si>
    <t>#   6</t>
  </si>
  <si>
    <t>This template is a Financial Analysis.  It does not include economic analyses.</t>
  </si>
  <si>
    <t>Feeding Expenses</t>
  </si>
  <si>
    <r>
      <t>Capital Asset Replacement or Principal Payments</t>
    </r>
    <r>
      <rPr>
        <sz val="10"/>
        <rFont val="Arial"/>
        <family val="2"/>
      </rPr>
      <t xml:space="preserve"> (Cash Outflow, not Expenses)*</t>
    </r>
  </si>
  <si>
    <r>
      <t xml:space="preserve">Net Cash Flow </t>
    </r>
    <r>
      <rPr>
        <sz val="10"/>
        <rFont val="Arial"/>
        <family val="2"/>
      </rPr>
      <t xml:space="preserve">(Excludes Depreciation Expense but includes </t>
    </r>
  </si>
  <si>
    <t>Non-Income/Expense Cash Flows &amp; Beginning Cash Available</t>
  </si>
  <si>
    <t>Office</t>
  </si>
  <si>
    <t>Interest on Operating</t>
  </si>
  <si>
    <t>Interest on Long Term Loans</t>
  </si>
  <si>
    <t xml:space="preserve">                                 Depreciation Expense for each alternative considered</t>
  </si>
  <si>
    <r>
      <t xml:space="preserve">                             Total Annual Capital replacement</t>
    </r>
    <r>
      <rPr>
        <b/>
        <sz val="10"/>
        <color indexed="12"/>
        <rFont val="Arial"/>
        <family val="2"/>
      </rPr>
      <t xml:space="preserve"> </t>
    </r>
    <r>
      <rPr>
        <b/>
        <sz val="10"/>
        <color indexed="10"/>
        <rFont val="Arial"/>
        <family val="2"/>
      </rPr>
      <t>(and/or principal)</t>
    </r>
    <r>
      <rPr>
        <b/>
        <sz val="10"/>
        <color indexed="12"/>
        <rFont val="Arial"/>
        <family val="2"/>
      </rPr>
      <t xml:space="preserve"> </t>
    </r>
    <r>
      <rPr>
        <b/>
        <sz val="10"/>
        <rFont val="Arial"/>
        <family val="2"/>
      </rPr>
      <t>for each Alt.</t>
    </r>
  </si>
  <si>
    <t>Depreciation (All Depreciable Assets)                        (Base Case)</t>
  </si>
  <si>
    <t>Total Revenue/Inflows/Sources of Cash for Base Budget</t>
  </si>
  <si>
    <t>Other Cash inflows that are also income (easements, royalties, etc.)</t>
  </si>
  <si>
    <r>
      <t xml:space="preserve">Expenses (List only expenses in this section, </t>
    </r>
    <r>
      <rPr>
        <b/>
        <sz val="10"/>
        <color indexed="10"/>
        <rFont val="Arial"/>
        <family val="2"/>
      </rPr>
      <t>i.e. tax deductible</t>
    </r>
    <r>
      <rPr>
        <b/>
        <sz val="10"/>
        <rFont val="Arial"/>
        <family val="2"/>
      </rPr>
      <t>)</t>
    </r>
  </si>
  <si>
    <t xml:space="preserve">  Buildings and Improvements</t>
  </si>
  <si>
    <t>Total Cash Income for the Base Budget</t>
  </si>
  <si>
    <t>From here down you must enter information for each alternative considered</t>
  </si>
  <si>
    <t>Hired Labor &amp; Management</t>
  </si>
  <si>
    <t xml:space="preserve">     - General</t>
  </si>
  <si>
    <t xml:space="preserve">     - Salaried and seasonal help</t>
  </si>
  <si>
    <t>Utilities</t>
  </si>
  <si>
    <t xml:space="preserve">     - Land</t>
  </si>
  <si>
    <t>Sales By Enterprise</t>
  </si>
  <si>
    <t>Crop and Forage Enterprises</t>
  </si>
  <si>
    <t xml:space="preserve">      (MUST use a yield of   1   for summer fallow, price = zero)</t>
  </si>
  <si>
    <t>Crop/Forage Name</t>
  </si>
  <si>
    <t>Sales Price Per Unit</t>
  </si>
  <si>
    <t>Totals</t>
  </si>
  <si>
    <t>Total Enterprise Crop Revenue</t>
  </si>
  <si>
    <t>Lease Payments going To Others</t>
  </si>
  <si>
    <t>Enterprise Number</t>
  </si>
  <si>
    <t>Owned Acres Per Enterprise</t>
  </si>
  <si>
    <t>Crop Share Leased Acres Per Enterprise</t>
  </si>
  <si>
    <t>Cash Leased Acres Per Enterprise</t>
  </si>
  <si>
    <t>Cash Lease Rate Per Acre, IF applicable</t>
  </si>
  <si>
    <t>Help</t>
  </si>
  <si>
    <t>Yield Per Acre in (bu/tons/lbs/cwt/etc.)</t>
  </si>
  <si>
    <t>Tenant Percentage Crop Share</t>
  </si>
  <si>
    <t xml:space="preserve">Revenue Retained From Crop Sales </t>
  </si>
  <si>
    <t>Landlord share of production</t>
  </si>
  <si>
    <t>Row</t>
  </si>
  <si>
    <t>Total Acres Farmed</t>
  </si>
  <si>
    <t xml:space="preserve">Units Produced (Bu, tons, Lbs, Cwt.) </t>
  </si>
  <si>
    <t>Total Revenue (Crop Sales + Gov. Payments)</t>
  </si>
  <si>
    <t>Enter the Average amount of carryover cash available at beginning of the year</t>
  </si>
  <si>
    <t>Alternative 3 description goes here</t>
  </si>
  <si>
    <t>Alternative 4 Description goes here</t>
  </si>
  <si>
    <t>Alternative 5 Description goes here</t>
  </si>
  <si>
    <t>Alternative 6 Description goes here</t>
  </si>
  <si>
    <t>CRP</t>
  </si>
  <si>
    <t>Total Acres (Owned + Leased)</t>
  </si>
  <si>
    <t>Summer Fallow</t>
  </si>
  <si>
    <r>
      <t xml:space="preserve">Government Payments Received and Kept on the Operation. </t>
    </r>
    <r>
      <rPr>
        <b/>
        <sz val="10"/>
        <color indexed="10"/>
        <rFont val="Times New Roman"/>
        <family val="1"/>
      </rPr>
      <t>(See Help)</t>
    </r>
  </si>
  <si>
    <t>SW on Fallow</t>
  </si>
  <si>
    <t>SW on Recrop</t>
  </si>
  <si>
    <t>WW on Fallow</t>
  </si>
  <si>
    <t>WW on Recrop</t>
  </si>
  <si>
    <t>Seed, cleaning, &amp; treatment</t>
  </si>
  <si>
    <t>Land</t>
  </si>
  <si>
    <t>Summary Information for This Loan</t>
  </si>
  <si>
    <t>Total Interest:</t>
  </si>
  <si>
    <t xml:space="preserve">Interest on </t>
  </si>
  <si>
    <t>Base Loan</t>
  </si>
  <si>
    <t>Calculation</t>
  </si>
  <si>
    <t>Principal</t>
  </si>
  <si>
    <t>Remaining</t>
  </si>
  <si>
    <t>Excludes</t>
  </si>
  <si>
    <t>Payment Number</t>
  </si>
  <si>
    <t>Payment</t>
  </si>
  <si>
    <t>Amount</t>
  </si>
  <si>
    <t>Balance</t>
  </si>
  <si>
    <t>BuyDown</t>
  </si>
  <si>
    <t xml:space="preserve">   Glyphosate</t>
  </si>
  <si>
    <t xml:space="preserve">   BroadLeaf Weed Control</t>
  </si>
  <si>
    <t>Machinery Related Operating Expenses:</t>
  </si>
  <si>
    <t xml:space="preserve">  Repairs</t>
  </si>
  <si>
    <t xml:space="preserve">  Fuel and Oil</t>
  </si>
  <si>
    <t>Labor Budget by Enterprise</t>
  </si>
  <si>
    <t>Crop Labor Hrs/Acre-Preharvest Operations</t>
  </si>
  <si>
    <t>Crop Labor Hrs/Acre-Harvest Operations</t>
  </si>
  <si>
    <t>Feb.</t>
  </si>
  <si>
    <t>Mar.</t>
  </si>
  <si>
    <t>Jan.</t>
  </si>
  <si>
    <t>Apr</t>
  </si>
  <si>
    <t>May</t>
  </si>
  <si>
    <t>Jun</t>
  </si>
  <si>
    <t>Jul</t>
  </si>
  <si>
    <t>Aug</t>
  </si>
  <si>
    <t>Sep</t>
  </si>
  <si>
    <t>Oct</t>
  </si>
  <si>
    <t>Nov</t>
  </si>
  <si>
    <t>Dec</t>
  </si>
  <si>
    <t xml:space="preserve">  Machinery (per harvest and harvest)</t>
  </si>
  <si>
    <t xml:space="preserve">  Fencing for Sheep</t>
  </si>
  <si>
    <t xml:space="preserve">  Moving/Managing Sheep</t>
  </si>
  <si>
    <t xml:space="preserve">  Providing water to sheep</t>
  </si>
  <si>
    <t xml:space="preserve">  Typical crop produciton labor that is reduced</t>
  </si>
  <si>
    <r>
      <t xml:space="preserve">Labor related Expenses:  </t>
    </r>
    <r>
      <rPr>
        <sz val="10"/>
        <color indexed="10"/>
        <rFont val="Arial"/>
        <family val="2"/>
      </rPr>
      <t>Increased</t>
    </r>
    <r>
      <rPr>
        <sz val="10"/>
        <color indexed="12"/>
        <rFont val="Arial"/>
        <family val="2"/>
      </rPr>
      <t xml:space="preserve"> Salary/Wages and Benefits for:</t>
    </r>
  </si>
  <si>
    <r>
      <t xml:space="preserve">Labor related Expenses:  </t>
    </r>
    <r>
      <rPr>
        <sz val="10"/>
        <color indexed="10"/>
        <rFont val="Arial"/>
        <family val="2"/>
      </rPr>
      <t>Reduced</t>
    </r>
    <r>
      <rPr>
        <sz val="10"/>
        <color indexed="12"/>
        <rFont val="Arial"/>
        <family val="2"/>
      </rPr>
      <t xml:space="preserve"> Salary/Wages and Benefits for:</t>
    </r>
  </si>
  <si>
    <t>Additional yield for crops due to garzing control of "pests"</t>
  </si>
  <si>
    <t xml:space="preserve">   Added yield from insect control</t>
  </si>
  <si>
    <t xml:space="preserve">   Added yield from weed control</t>
  </si>
  <si>
    <t>Added revenue from sale of sheep from new enterprise</t>
  </si>
  <si>
    <t xml:space="preserve">   Cull ewes</t>
  </si>
  <si>
    <t xml:space="preserve">   Cull rams</t>
  </si>
  <si>
    <t xml:space="preserve">   Lambs</t>
  </si>
  <si>
    <t>Added Revenue if Sheep Enterprise Owned:</t>
  </si>
  <si>
    <t>Additional Expenses if Sheep Enterprise Owned</t>
  </si>
  <si>
    <t xml:space="preserve">   Vet and Med</t>
  </si>
  <si>
    <t xml:space="preserve">   Purchased feeds and supplements</t>
  </si>
  <si>
    <t xml:space="preserve">   Livestock hauling</t>
  </si>
  <si>
    <t xml:space="preserve">   Livestock Marketing Costs</t>
  </si>
  <si>
    <t xml:space="preserve">   Custom Hire</t>
  </si>
  <si>
    <t xml:space="preserve">   Shearing and Tagging costs</t>
  </si>
  <si>
    <t xml:space="preserve">   Livestock facility repair costs</t>
  </si>
  <si>
    <t xml:space="preserve">    Hired Labor for Livestock</t>
  </si>
  <si>
    <t xml:space="preserve">   Rent and Leases</t>
  </si>
  <si>
    <t xml:space="preserve">   Supplies</t>
  </si>
  <si>
    <t xml:space="preserve">   Utilities</t>
  </si>
  <si>
    <t xml:space="preserve">   Interest of Operating Expenses for Livestock Enterprise</t>
  </si>
  <si>
    <t xml:space="preserve">   Personal property taxes allocated to the livestock enterprise</t>
  </si>
  <si>
    <t xml:space="preserve">   Interest on loans related to the Livestock Enterprise (animals, machinery, facilities, etc.)</t>
  </si>
  <si>
    <t xml:space="preserve">   Insurance on livestock</t>
  </si>
  <si>
    <r>
      <t xml:space="preserve">   Depreciation on livestock </t>
    </r>
    <r>
      <rPr>
        <b/>
        <sz val="10"/>
        <color indexed="10"/>
        <rFont val="Arial"/>
        <family val="2"/>
      </rPr>
      <t>NOT ENTERED HERE, SEE ROW 146 ABOVE</t>
    </r>
  </si>
  <si>
    <t xml:space="preserve">   Wool Sales</t>
  </si>
  <si>
    <t>Enter the change in hours of labor for both paid (hired and paid family) and unpaid family labor for each month by enterprise.</t>
  </si>
  <si>
    <t>Enter the total Labor Hours for both paid (hired and paid family) and unpaid family labor for each month by enterprise.</t>
  </si>
  <si>
    <t>Sheep Enterprise</t>
  </si>
  <si>
    <r>
      <t xml:space="preserve">Enter a </t>
    </r>
    <r>
      <rPr>
        <sz val="12"/>
        <color indexed="10"/>
        <rFont val="Times New Roman"/>
        <family val="1"/>
      </rPr>
      <t>reduction in labor as a negative</t>
    </r>
    <r>
      <rPr>
        <sz val="12"/>
        <rFont val="Times New Roman"/>
        <family val="1"/>
      </rPr>
      <t xml:space="preserve"> number.</t>
    </r>
  </si>
  <si>
    <t xml:space="preserve">Total labor budget for crops and sheep enterprise. </t>
  </si>
  <si>
    <t>Total Labor Hours Before</t>
  </si>
  <si>
    <t>Total Change in Labor Hours</t>
  </si>
  <si>
    <t>Total Labor Hours After</t>
  </si>
  <si>
    <t>bushel @</t>
  </si>
  <si>
    <t xml:space="preserve"> Times Ac.</t>
  </si>
  <si>
    <t xml:space="preserve"> units/Ac @</t>
  </si>
  <si>
    <t>times Ac.</t>
  </si>
  <si>
    <t>Graze Sheep on Stubble, Not owned</t>
  </si>
  <si>
    <t>Graze Sheep on Stubble (Owned)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</si>
</sst>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_)"/>
    <numFmt numFmtId="167" formatCode="m/d"/>
    <numFmt numFmtId="168" formatCode="#,##0.0"/>
    <numFmt numFmtId="169" formatCode="dd\-mmm\-yy"/>
    <numFmt numFmtId="170" formatCode="0.0"/>
    <numFmt numFmtId="171" formatCode="0.0%"/>
    <numFmt numFmtId="172" formatCode="0.000"/>
    <numFmt numFmtId="173" formatCode="0.0;[Red]0.0"/>
    <numFmt numFmtId="174" formatCode="&quot;$&quot;#,##0.0"/>
    <numFmt numFmtId="175" formatCode="General_)"/>
    <numFmt numFmtId="176" formatCode="0.00_)"/>
    <numFmt numFmtId="177" formatCode="#,##0.000_);\(#,##0.000\)"/>
  </numFmts>
  <fonts count="42">
    <font>
      <sz val="10"/>
      <name val="Arial"/>
      <family val="0"/>
    </font>
    <font>
      <b/>
      <sz val="10"/>
      <name val="Arial"/>
      <family val="2"/>
    </font>
    <font>
      <sz val="10"/>
      <color indexed="12"/>
      <name val="Arial"/>
      <family val="2"/>
    </font>
    <font>
      <b/>
      <sz val="12"/>
      <name val="Arial"/>
      <family val="2"/>
    </font>
    <font>
      <sz val="10"/>
      <color indexed="10"/>
      <name val="Arial"/>
      <family val="2"/>
    </font>
    <font>
      <b/>
      <sz val="10"/>
      <color indexed="12"/>
      <name val="Arial"/>
      <family val="2"/>
    </font>
    <font>
      <b/>
      <sz val="10"/>
      <color indexed="10"/>
      <name val="Arial"/>
      <family val="2"/>
    </font>
    <font>
      <b/>
      <sz val="11"/>
      <name val="Arial"/>
      <family val="2"/>
    </font>
    <font>
      <sz val="11"/>
      <name val="Arial"/>
      <family val="2"/>
    </font>
    <font>
      <sz val="9"/>
      <name val="Arial"/>
      <family val="2"/>
    </font>
    <font>
      <sz val="9"/>
      <color indexed="10"/>
      <name val="Arial"/>
      <family val="2"/>
    </font>
    <font>
      <b/>
      <sz val="10"/>
      <name val="Helv"/>
      <family val="0"/>
    </font>
    <font>
      <b/>
      <sz val="10"/>
      <color indexed="12"/>
      <name val="Helv"/>
      <family val="0"/>
    </font>
    <font>
      <b/>
      <sz val="12"/>
      <name val="Helv"/>
      <family val="0"/>
    </font>
    <font>
      <sz val="8"/>
      <name val="Arial"/>
      <family val="2"/>
    </font>
    <font>
      <u val="single"/>
      <sz val="10"/>
      <color indexed="12"/>
      <name val="Arial"/>
      <family val="0"/>
    </font>
    <font>
      <u val="single"/>
      <sz val="10"/>
      <color indexed="36"/>
      <name val="Arial"/>
      <family val="0"/>
    </font>
    <font>
      <b/>
      <sz val="12"/>
      <color indexed="10"/>
      <name val="Arial"/>
      <family val="2"/>
    </font>
    <font>
      <b/>
      <sz val="10"/>
      <name val="Tahoma"/>
      <family val="2"/>
    </font>
    <font>
      <sz val="10"/>
      <name val="Tahoma"/>
      <family val="2"/>
    </font>
    <font>
      <sz val="11"/>
      <color indexed="10"/>
      <name val="Arial"/>
      <family val="2"/>
    </font>
    <font>
      <b/>
      <sz val="11"/>
      <color indexed="10"/>
      <name val="Arial"/>
      <family val="2"/>
    </font>
    <font>
      <sz val="12"/>
      <name val="Times New Roman"/>
      <family val="0"/>
    </font>
    <font>
      <b/>
      <sz val="14"/>
      <name val="Times New Roman"/>
      <family val="1"/>
    </font>
    <font>
      <b/>
      <sz val="11"/>
      <name val="Times New Roman"/>
      <family val="1"/>
    </font>
    <font>
      <sz val="10"/>
      <name val="Times New Roman"/>
      <family val="1"/>
    </font>
    <font>
      <b/>
      <sz val="10"/>
      <color indexed="10"/>
      <name val="Times New Roman"/>
      <family val="1"/>
    </font>
    <font>
      <sz val="10"/>
      <color indexed="12"/>
      <name val="Times New Roman"/>
      <family val="1"/>
    </font>
    <font>
      <b/>
      <sz val="10"/>
      <name val="Times New Roman"/>
      <family val="1"/>
    </font>
    <font>
      <sz val="10"/>
      <color indexed="10"/>
      <name val="Tahoma"/>
      <family val="2"/>
    </font>
    <font>
      <sz val="12"/>
      <name val="Tahoma"/>
      <family val="2"/>
    </font>
    <font>
      <sz val="12"/>
      <color indexed="10"/>
      <name val="Tahoma"/>
      <family val="2"/>
    </font>
    <font>
      <b/>
      <sz val="10"/>
      <color indexed="10"/>
      <name val="Tahoma"/>
      <family val="2"/>
    </font>
    <font>
      <b/>
      <sz val="8"/>
      <name val="Tahoma"/>
      <family val="2"/>
    </font>
    <font>
      <sz val="8"/>
      <name val="Tahoma"/>
      <family val="0"/>
    </font>
    <font>
      <sz val="12"/>
      <color indexed="12"/>
      <name val="Arial"/>
      <family val="2"/>
    </font>
    <font>
      <sz val="8"/>
      <name val="Times New Roman"/>
      <family val="0"/>
    </font>
    <font>
      <b/>
      <sz val="12"/>
      <name val="Times New Roman"/>
      <family val="1"/>
    </font>
    <font>
      <sz val="12"/>
      <color indexed="10"/>
      <name val="Times New Roman"/>
      <family val="1"/>
    </font>
    <font>
      <sz val="12"/>
      <color indexed="12"/>
      <name val="Times New Roman"/>
      <family val="0"/>
    </font>
    <font>
      <sz val="8"/>
      <color indexed="12"/>
      <name val="Arial"/>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gray0625">
        <bgColor indexed="9"/>
      </patternFill>
    </fill>
    <fill>
      <patternFill patternType="solid">
        <fgColor indexed="47"/>
        <bgColor indexed="64"/>
      </patternFill>
    </fill>
    <fill>
      <patternFill patternType="solid">
        <fgColor indexed="29"/>
        <bgColor indexed="64"/>
      </patternFill>
    </fill>
    <fill>
      <patternFill patternType="solid">
        <fgColor indexed="40"/>
        <bgColor indexed="64"/>
      </patternFill>
    </fill>
    <fill>
      <patternFill patternType="solid">
        <fgColor indexed="44"/>
        <bgColor indexed="64"/>
      </patternFill>
    </fill>
  </fills>
  <borders count="51">
    <border>
      <left/>
      <right/>
      <top/>
      <bottom/>
      <diagonal/>
    </border>
    <border>
      <left style="thin"/>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hair">
        <color indexed="48"/>
      </top>
      <bottom style="hair">
        <color indexed="48"/>
      </bottom>
    </border>
    <border>
      <left>
        <color indexed="63"/>
      </left>
      <right style="thin"/>
      <top style="hair">
        <color indexed="48"/>
      </top>
      <bottom style="hair">
        <color indexed="48"/>
      </bottom>
    </border>
    <border>
      <left style="thin"/>
      <right>
        <color indexed="63"/>
      </right>
      <top style="hair">
        <color indexed="48"/>
      </top>
      <bottom style="hair">
        <color indexed="48"/>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hair">
        <color indexed="48"/>
      </top>
      <bottom style="thin"/>
    </border>
    <border>
      <left>
        <color indexed="63"/>
      </left>
      <right>
        <color indexed="63"/>
      </right>
      <top style="hair">
        <color indexed="48"/>
      </top>
      <bottom style="thin"/>
    </border>
    <border>
      <left>
        <color indexed="63"/>
      </left>
      <right style="thin"/>
      <top style="hair">
        <color indexed="48"/>
      </top>
      <bottom style="thin"/>
    </border>
    <border>
      <left style="thin"/>
      <right style="thin"/>
      <top style="thin"/>
      <bottom>
        <color indexed="63"/>
      </bottom>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hair">
        <color indexed="48"/>
      </bottom>
    </border>
    <border>
      <left>
        <color indexed="63"/>
      </left>
      <right style="thin"/>
      <top style="thin"/>
      <bottom style="hair">
        <color indexed="48"/>
      </bottom>
    </border>
    <border>
      <left style="thin"/>
      <right>
        <color indexed="63"/>
      </right>
      <top style="thin"/>
      <bottom style="hair">
        <color indexed="48"/>
      </bottom>
    </border>
    <border>
      <left style="thin"/>
      <right style="hair">
        <color indexed="12"/>
      </right>
      <top style="thin"/>
      <bottom style="hair">
        <color indexed="12"/>
      </bottom>
    </border>
    <border>
      <left style="hair">
        <color indexed="12"/>
      </left>
      <right style="hair">
        <color indexed="12"/>
      </right>
      <top style="thin"/>
      <bottom style="hair">
        <color indexed="12"/>
      </bottom>
    </border>
    <border>
      <left style="hair">
        <color indexed="12"/>
      </left>
      <right style="thin"/>
      <top style="thin"/>
      <bottom style="hair">
        <color indexed="12"/>
      </bottom>
    </border>
    <border>
      <left style="thin"/>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thin"/>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style="hair">
        <color indexed="12"/>
      </top>
      <bottom style="thin"/>
    </border>
    <border>
      <left style="hair">
        <color indexed="12"/>
      </left>
      <right style="thin"/>
      <top style="hair">
        <color indexed="12"/>
      </top>
      <bottom style="thin"/>
    </border>
    <border>
      <left style="hair">
        <color indexed="48"/>
      </left>
      <right>
        <color indexed="63"/>
      </right>
      <top style="hair">
        <color indexed="48"/>
      </top>
      <bottom style="hair">
        <color indexed="48"/>
      </bottom>
    </border>
    <border>
      <left>
        <color indexed="63"/>
      </left>
      <right style="hair">
        <color indexed="48"/>
      </right>
      <top style="hair">
        <color indexed="48"/>
      </top>
      <bottom style="hair">
        <color indexed="48"/>
      </bottom>
    </border>
    <border>
      <left style="hair">
        <color indexed="48"/>
      </left>
      <right>
        <color indexed="63"/>
      </right>
      <top style="hair">
        <color indexed="48"/>
      </top>
      <bottom style="double"/>
    </border>
    <border>
      <left>
        <color indexed="63"/>
      </left>
      <right>
        <color indexed="63"/>
      </right>
      <top style="hair">
        <color indexed="48"/>
      </top>
      <bottom style="double"/>
    </border>
    <border>
      <left>
        <color indexed="63"/>
      </left>
      <right style="hair">
        <color indexed="48"/>
      </right>
      <top style="hair">
        <color indexed="48"/>
      </top>
      <bottom style="double"/>
    </border>
    <border>
      <left>
        <color indexed="63"/>
      </left>
      <right>
        <color indexed="63"/>
      </right>
      <top>
        <color indexed="63"/>
      </top>
      <bottom style="hair">
        <color indexed="48"/>
      </bottom>
    </border>
    <border>
      <left>
        <color indexed="63"/>
      </left>
      <right style="thin"/>
      <top>
        <color indexed="63"/>
      </top>
      <bottom style="hair">
        <color indexed="48"/>
      </bottom>
    </border>
    <border>
      <left>
        <color indexed="63"/>
      </left>
      <right style="thin"/>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2" fillId="0" borderId="0">
      <alignment/>
      <protection/>
    </xf>
    <xf numFmtId="9" fontId="0" fillId="0" borderId="0" applyFont="0" applyFill="0" applyBorder="0" applyAlignment="0" applyProtection="0"/>
  </cellStyleXfs>
  <cellXfs count="233">
    <xf numFmtId="0" fontId="0" fillId="0" borderId="0" xfId="0" applyAlignment="1">
      <alignment/>
    </xf>
    <xf numFmtId="0" fontId="5" fillId="0" borderId="1" xfId="0" applyFont="1" applyFill="1" applyBorder="1" applyAlignment="1" applyProtection="1">
      <alignment horizontal="center"/>
      <protection locked="0"/>
    </xf>
    <xf numFmtId="0" fontId="5" fillId="2" borderId="0" xfId="0" applyFont="1" applyFill="1" applyAlignment="1" applyProtection="1">
      <alignment horizontal="center"/>
      <protection/>
    </xf>
    <xf numFmtId="3" fontId="5" fillId="2" borderId="0" xfId="0" applyNumberFormat="1" applyFont="1" applyFill="1" applyAlignment="1" applyProtection="1">
      <alignment horizontal="center"/>
      <protection/>
    </xf>
    <xf numFmtId="39" fontId="11" fillId="0" borderId="0" xfId="0" applyNumberFormat="1" applyFont="1" applyAlignment="1" applyProtection="1">
      <alignment horizontal="left"/>
      <protection/>
    </xf>
    <xf numFmtId="5" fontId="12" fillId="0" borderId="2" xfId="0" applyNumberFormat="1" applyFont="1" applyBorder="1" applyAlignment="1" applyProtection="1">
      <alignment/>
      <protection locked="0"/>
    </xf>
    <xf numFmtId="10" fontId="12" fillId="0" borderId="3" xfId="0" applyNumberFormat="1" applyFont="1" applyBorder="1" applyAlignment="1" applyProtection="1">
      <alignment/>
      <protection locked="0"/>
    </xf>
    <xf numFmtId="166" fontId="12" fillId="0" borderId="3" xfId="0" applyNumberFormat="1" applyFont="1" applyBorder="1" applyAlignment="1" applyProtection="1">
      <alignment/>
      <protection locked="0"/>
    </xf>
    <xf numFmtId="39" fontId="0" fillId="0" borderId="4" xfId="0" applyNumberFormat="1" applyBorder="1" applyAlignment="1" applyProtection="1">
      <alignment horizontal="left"/>
      <protection/>
    </xf>
    <xf numFmtId="166" fontId="12" fillId="0" borderId="5" xfId="0" applyNumberFormat="1" applyFont="1" applyBorder="1" applyAlignment="1" applyProtection="1">
      <alignment/>
      <protection locked="0"/>
    </xf>
    <xf numFmtId="39" fontId="0" fillId="0" borderId="4" xfId="0" applyNumberFormat="1" applyBorder="1" applyAlignment="1" applyProtection="1">
      <alignment/>
      <protection/>
    </xf>
    <xf numFmtId="37" fontId="12" fillId="0" borderId="3" xfId="0" applyNumberFormat="1" applyFont="1" applyBorder="1" applyAlignment="1" applyProtection="1">
      <alignment/>
      <protection locked="0"/>
    </xf>
    <xf numFmtId="39" fontId="13" fillId="3" borderId="0" xfId="0" applyNumberFormat="1" applyFont="1" applyFill="1" applyAlignment="1" applyProtection="1">
      <alignment horizontal="left"/>
      <protection/>
    </xf>
    <xf numFmtId="39" fontId="11" fillId="3" borderId="0" xfId="0" applyNumberFormat="1" applyFont="1" applyFill="1" applyAlignment="1" applyProtection="1">
      <alignment/>
      <protection/>
    </xf>
    <xf numFmtId="5" fontId="0" fillId="0" borderId="0" xfId="0" applyNumberFormat="1" applyAlignment="1" applyProtection="1">
      <alignment/>
      <protection/>
    </xf>
    <xf numFmtId="0" fontId="5" fillId="0" borderId="1" xfId="0" applyFont="1" applyFill="1" applyBorder="1" applyAlignment="1" applyProtection="1" quotePrefix="1">
      <alignment horizontal="center"/>
      <protection locked="0"/>
    </xf>
    <xf numFmtId="0" fontId="2" fillId="0" borderId="6" xfId="0" applyFont="1" applyBorder="1" applyAlignment="1" applyProtection="1">
      <alignment/>
      <protection locked="0"/>
    </xf>
    <xf numFmtId="0" fontId="2" fillId="0" borderId="7" xfId="0" applyFont="1" applyBorder="1" applyAlignment="1" applyProtection="1">
      <alignment/>
      <protection locked="0"/>
    </xf>
    <xf numFmtId="0" fontId="2" fillId="0" borderId="8" xfId="0" applyFont="1" applyBorder="1" applyAlignment="1" applyProtection="1">
      <alignment/>
      <protection locked="0"/>
    </xf>
    <xf numFmtId="0" fontId="0" fillId="0" borderId="0" xfId="0" applyAlignment="1" applyProtection="1">
      <alignment/>
      <protection/>
    </xf>
    <xf numFmtId="0" fontId="0" fillId="2" borderId="0" xfId="0" applyFill="1" applyAlignment="1" applyProtection="1">
      <alignment horizontal="center"/>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horizontal="lef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4" borderId="0" xfId="0" applyFill="1" applyAlignment="1" applyProtection="1">
      <alignment/>
      <protection/>
    </xf>
    <xf numFmtId="0" fontId="0" fillId="0" borderId="0" xfId="0" applyFont="1" applyBorder="1" applyAlignment="1" applyProtection="1">
      <alignment/>
      <protection/>
    </xf>
    <xf numFmtId="0" fontId="0" fillId="2" borderId="0" xfId="0" applyFill="1" applyAlignment="1" applyProtection="1">
      <alignment/>
      <protection/>
    </xf>
    <xf numFmtId="0" fontId="0" fillId="0" borderId="0" xfId="0" applyBorder="1" applyAlignment="1" applyProtection="1">
      <alignment horizontal="right"/>
      <protection/>
    </xf>
    <xf numFmtId="0" fontId="2" fillId="0" borderId="0" xfId="0" applyFont="1" applyBorder="1" applyAlignment="1" applyProtection="1">
      <alignment/>
      <protection/>
    </xf>
    <xf numFmtId="3" fontId="0" fillId="0" borderId="9" xfId="0" applyNumberFormat="1" applyFont="1" applyBorder="1" applyAlignment="1" applyProtection="1">
      <alignment/>
      <protection/>
    </xf>
    <xf numFmtId="164" fontId="0" fillId="0" borderId="9" xfId="0" applyNumberFormat="1" applyFont="1" applyBorder="1" applyAlignment="1" applyProtection="1">
      <alignment/>
      <protection/>
    </xf>
    <xf numFmtId="164" fontId="0" fillId="5" borderId="0" xfId="0" applyNumberFormat="1" applyFont="1" applyFill="1" applyAlignment="1" applyProtection="1">
      <alignment/>
      <protection/>
    </xf>
    <xf numFmtId="0" fontId="0" fillId="5" borderId="0" xfId="0" applyFill="1" applyAlignment="1" applyProtection="1">
      <alignment horizontal="center"/>
      <protection/>
    </xf>
    <xf numFmtId="0" fontId="0" fillId="5" borderId="0" xfId="0" applyFill="1" applyAlignment="1" applyProtection="1">
      <alignment/>
      <protection/>
    </xf>
    <xf numFmtId="0" fontId="0" fillId="0" borderId="0" xfId="0" applyFont="1" applyAlignment="1" applyProtection="1">
      <alignment/>
      <protection/>
    </xf>
    <xf numFmtId="0" fontId="1" fillId="6" borderId="0" xfId="0" applyFont="1" applyFill="1" applyAlignment="1" applyProtection="1">
      <alignment/>
      <protection/>
    </xf>
    <xf numFmtId="0" fontId="1" fillId="0" borderId="0" xfId="0" applyFont="1" applyBorder="1" applyAlignment="1" applyProtection="1">
      <alignment horizontal="left"/>
      <protection/>
    </xf>
    <xf numFmtId="164" fontId="0" fillId="0" borderId="9" xfId="0" applyNumberFormat="1" applyBorder="1" applyAlignment="1" applyProtection="1">
      <alignment/>
      <protection/>
    </xf>
    <xf numFmtId="6" fontId="0" fillId="0" borderId="9" xfId="0" applyNumberFormat="1" applyBorder="1" applyAlignment="1" applyProtection="1">
      <alignment/>
      <protection/>
    </xf>
    <xf numFmtId="0" fontId="1" fillId="4" borderId="11" xfId="0" applyFont="1" applyFill="1" applyBorder="1" applyAlignment="1" applyProtection="1">
      <alignment horizontal="left"/>
      <protection/>
    </xf>
    <xf numFmtId="0" fontId="1" fillId="4" borderId="12" xfId="0" applyFont="1" applyFill="1" applyBorder="1" applyAlignment="1" applyProtection="1">
      <alignment horizontal="left"/>
      <protection/>
    </xf>
    <xf numFmtId="0" fontId="1" fillId="4" borderId="13" xfId="0" applyFont="1" applyFill="1" applyBorder="1" applyAlignment="1" applyProtection="1">
      <alignment horizontal="left"/>
      <protection/>
    </xf>
    <xf numFmtId="164" fontId="2" fillId="0" borderId="9" xfId="0" applyNumberFormat="1" applyFont="1" applyBorder="1" applyAlignment="1" applyProtection="1">
      <alignment/>
      <protection/>
    </xf>
    <xf numFmtId="3" fontId="2" fillId="4" borderId="0" xfId="0" applyNumberFormat="1" applyFont="1" applyFill="1" applyAlignment="1" applyProtection="1">
      <alignment/>
      <protection/>
    </xf>
    <xf numFmtId="0" fontId="2" fillId="2" borderId="0" xfId="0" applyFont="1" applyFill="1" applyAlignment="1" applyProtection="1">
      <alignment/>
      <protection/>
    </xf>
    <xf numFmtId="0" fontId="2" fillId="4" borderId="0" xfId="0" applyFont="1" applyFill="1" applyAlignment="1" applyProtection="1">
      <alignment/>
      <protection/>
    </xf>
    <xf numFmtId="0" fontId="1" fillId="2" borderId="0" xfId="0" applyFont="1" applyFill="1" applyBorder="1" applyAlignment="1" applyProtection="1">
      <alignment/>
      <protection/>
    </xf>
    <xf numFmtId="0" fontId="0" fillId="2" borderId="0" xfId="0" applyFont="1" applyFill="1" applyBorder="1" applyAlignment="1" applyProtection="1">
      <alignment/>
      <protection/>
    </xf>
    <xf numFmtId="164" fontId="2" fillId="2" borderId="9" xfId="0" applyNumberFormat="1" applyFont="1" applyFill="1" applyBorder="1" applyAlignment="1" applyProtection="1">
      <alignment/>
      <protection/>
    </xf>
    <xf numFmtId="0" fontId="1" fillId="0" borderId="0" xfId="0" applyFont="1" applyAlignment="1" applyProtection="1">
      <alignment/>
      <protection/>
    </xf>
    <xf numFmtId="3" fontId="2" fillId="4" borderId="9" xfId="0" applyNumberFormat="1" applyFont="1" applyFill="1" applyBorder="1" applyAlignment="1" applyProtection="1">
      <alignment/>
      <protection/>
    </xf>
    <xf numFmtId="3" fontId="2" fillId="0" borderId="9" xfId="0" applyNumberFormat="1" applyFont="1" applyBorder="1" applyAlignment="1" applyProtection="1">
      <alignment/>
      <protection/>
    </xf>
    <xf numFmtId="6" fontId="0" fillId="0" borderId="9" xfId="0" applyNumberFormat="1" applyFont="1" applyBorder="1" applyAlignment="1" applyProtection="1">
      <alignment/>
      <protection/>
    </xf>
    <xf numFmtId="3" fontId="2" fillId="0" borderId="14" xfId="0" applyNumberFormat="1" applyFont="1" applyBorder="1" applyAlignment="1" applyProtection="1">
      <alignment/>
      <protection/>
    </xf>
    <xf numFmtId="0" fontId="2" fillId="4" borderId="10" xfId="0" applyFont="1" applyFill="1" applyBorder="1" applyAlignment="1" applyProtection="1">
      <alignment/>
      <protection/>
    </xf>
    <xf numFmtId="164" fontId="2" fillId="0" borderId="15" xfId="0" applyNumberFormat="1" applyFont="1" applyBorder="1" applyAlignment="1" applyProtection="1">
      <alignment/>
      <protection/>
    </xf>
    <xf numFmtId="0" fontId="2" fillId="0" borderId="0" xfId="0" applyFont="1" applyAlignment="1" applyProtection="1">
      <alignment/>
      <protection/>
    </xf>
    <xf numFmtId="164" fontId="2" fillId="0" borderId="0"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10" xfId="0" applyBorder="1" applyAlignment="1" applyProtection="1">
      <alignment horizontal="center"/>
      <protection/>
    </xf>
    <xf numFmtId="0" fontId="0" fillId="0" borderId="9" xfId="0" applyFont="1" applyBorder="1" applyAlignment="1" applyProtection="1">
      <alignment horizontal="center"/>
      <protection/>
    </xf>
    <xf numFmtId="0" fontId="6" fillId="0" borderId="0" xfId="0" applyFont="1" applyAlignment="1" applyProtection="1">
      <alignment horizontal="center"/>
      <protection/>
    </xf>
    <xf numFmtId="0" fontId="17" fillId="0" borderId="0" xfId="0" applyFont="1" applyAlignment="1" applyProtection="1">
      <alignment/>
      <protection/>
    </xf>
    <xf numFmtId="0" fontId="4" fillId="0" borderId="0" xfId="0" applyFont="1" applyAlignment="1" applyProtection="1">
      <alignment horizontal="center"/>
      <protection/>
    </xf>
    <xf numFmtId="0" fontId="6" fillId="0" borderId="0" xfId="0" applyFont="1" applyAlignment="1" applyProtection="1">
      <alignment/>
      <protection/>
    </xf>
    <xf numFmtId="1" fontId="2" fillId="0" borderId="0" xfId="0" applyNumberFormat="1" applyFont="1" applyAlignment="1" applyProtection="1">
      <alignment/>
      <protection/>
    </xf>
    <xf numFmtId="3" fontId="2" fillId="0" borderId="0" xfId="0" applyNumberFormat="1" applyFont="1" applyAlignment="1" applyProtection="1">
      <alignment/>
      <protection/>
    </xf>
    <xf numFmtId="38" fontId="0" fillId="2" borderId="0" xfId="0" applyNumberFormat="1" applyFont="1" applyFill="1" applyAlignment="1" applyProtection="1">
      <alignment horizontal="center"/>
      <protection/>
    </xf>
    <xf numFmtId="164" fontId="0" fillId="0" borderId="0" xfId="0" applyNumberFormat="1" applyBorder="1" applyAlignment="1" applyProtection="1">
      <alignment/>
      <protection/>
    </xf>
    <xf numFmtId="0" fontId="0" fillId="0" borderId="1" xfId="0" applyBorder="1" applyAlignment="1" applyProtection="1">
      <alignment horizontal="center" wrapText="1"/>
      <protection/>
    </xf>
    <xf numFmtId="6" fontId="0" fillId="2" borderId="0" xfId="0" applyNumberFormat="1" applyFill="1" applyAlignment="1" applyProtection="1">
      <alignment horizontal="center"/>
      <protection/>
    </xf>
    <xf numFmtId="0" fontId="1" fillId="0" borderId="16" xfId="0" applyFont="1" applyBorder="1" applyAlignment="1" applyProtection="1">
      <alignment horizontal="center"/>
      <protection/>
    </xf>
    <xf numFmtId="0" fontId="1" fillId="0" borderId="17" xfId="0" applyFont="1" applyBorder="1" applyAlignment="1" applyProtection="1">
      <alignment horizontal="center"/>
      <protection/>
    </xf>
    <xf numFmtId="6" fontId="1" fillId="2" borderId="17" xfId="0" applyNumberFormat="1" applyFont="1" applyFill="1" applyBorder="1" applyAlignment="1" applyProtection="1">
      <alignment/>
      <protection/>
    </xf>
    <xf numFmtId="6" fontId="0" fillId="0" borderId="0" xfId="0" applyNumberFormat="1" applyAlignment="1" applyProtection="1">
      <alignment horizontal="center"/>
      <protection/>
    </xf>
    <xf numFmtId="0" fontId="1" fillId="0" borderId="17" xfId="0" applyFont="1" applyBorder="1" applyAlignment="1" applyProtection="1">
      <alignment/>
      <protection/>
    </xf>
    <xf numFmtId="6" fontId="1" fillId="2" borderId="18" xfId="0" applyNumberFormat="1" applyFont="1" applyFill="1" applyBorder="1" applyAlignment="1" applyProtection="1">
      <alignment/>
      <protection/>
    </xf>
    <xf numFmtId="0" fontId="23" fillId="0" borderId="0" xfId="0" applyFont="1" applyAlignment="1" applyProtection="1">
      <alignment horizontal="left"/>
      <protection/>
    </xf>
    <xf numFmtId="0" fontId="23" fillId="0" borderId="0" xfId="0" applyFont="1" applyAlignment="1" applyProtection="1">
      <alignment horizontal="center"/>
      <protection/>
    </xf>
    <xf numFmtId="0" fontId="24" fillId="0" borderId="0" xfId="0" applyFont="1" applyAlignment="1" applyProtection="1">
      <alignment horizontal="right"/>
      <protection/>
    </xf>
    <xf numFmtId="0" fontId="25" fillId="0" borderId="0" xfId="0" applyFont="1" applyAlignment="1" applyProtection="1">
      <alignment/>
      <protection/>
    </xf>
    <xf numFmtId="0" fontId="26" fillId="0" borderId="0" xfId="0" applyFont="1" applyAlignment="1" applyProtection="1">
      <alignment/>
      <protection/>
    </xf>
    <xf numFmtId="0" fontId="27" fillId="0" borderId="19" xfId="0" applyFont="1" applyBorder="1" applyAlignment="1" applyProtection="1">
      <alignment horizontal="center"/>
      <protection locked="0"/>
    </xf>
    <xf numFmtId="0" fontId="27" fillId="0" borderId="1" xfId="0" applyFont="1" applyBorder="1" applyAlignment="1" applyProtection="1">
      <alignment horizontal="center"/>
      <protection locked="0"/>
    </xf>
    <xf numFmtId="165" fontId="27" fillId="0" borderId="1" xfId="0" applyNumberFormat="1" applyFont="1" applyBorder="1" applyAlignment="1" applyProtection="1">
      <alignment horizontal="center"/>
      <protection locked="0"/>
    </xf>
    <xf numFmtId="171" fontId="27" fillId="0" borderId="1" xfId="0" applyNumberFormat="1" applyFont="1" applyBorder="1" applyAlignment="1" applyProtection="1">
      <alignment horizontal="center"/>
      <protection locked="0"/>
    </xf>
    <xf numFmtId="3" fontId="25" fillId="0" borderId="0" xfId="0" applyNumberFormat="1" applyFont="1" applyAlignment="1" applyProtection="1">
      <alignment horizontal="center"/>
      <protection/>
    </xf>
    <xf numFmtId="164" fontId="25" fillId="0" borderId="0" xfId="0" applyNumberFormat="1" applyFont="1" applyAlignment="1" applyProtection="1">
      <alignment/>
      <protection/>
    </xf>
    <xf numFmtId="0" fontId="11" fillId="0" borderId="1" xfId="0" applyFont="1" applyFill="1" applyBorder="1" applyAlignment="1" applyProtection="1">
      <alignment horizontal="center"/>
      <protection/>
    </xf>
    <xf numFmtId="0" fontId="25" fillId="0" borderId="0" xfId="0" applyFont="1" applyAlignment="1" applyProtection="1">
      <alignment horizontal="left"/>
      <protection/>
    </xf>
    <xf numFmtId="0" fontId="28" fillId="0" borderId="0" xfId="0" applyFont="1" applyAlignment="1" applyProtection="1">
      <alignment horizontal="left"/>
      <protection/>
    </xf>
    <xf numFmtId="0" fontId="28" fillId="2" borderId="0" xfId="0" applyFont="1" applyFill="1" applyAlignment="1" applyProtection="1">
      <alignment horizontal="center"/>
      <protection/>
    </xf>
    <xf numFmtId="0" fontId="2" fillId="0" borderId="20" xfId="0" applyFont="1" applyBorder="1" applyAlignment="1" applyProtection="1">
      <alignment/>
      <protection locked="0"/>
    </xf>
    <xf numFmtId="0" fontId="2" fillId="0" borderId="21" xfId="0" applyFont="1" applyBorder="1" applyAlignment="1" applyProtection="1">
      <alignment/>
      <protection locked="0"/>
    </xf>
    <xf numFmtId="0" fontId="2" fillId="0" borderId="22" xfId="0" applyFont="1" applyBorder="1" applyAlignment="1" applyProtection="1">
      <alignment/>
      <protection locked="0"/>
    </xf>
    <xf numFmtId="164" fontId="25" fillId="0" borderId="0" xfId="0" applyNumberFormat="1" applyFont="1" applyBorder="1" applyAlignment="1" applyProtection="1">
      <alignment horizontal="center"/>
      <protection/>
    </xf>
    <xf numFmtId="0" fontId="11" fillId="0" borderId="11" xfId="0" applyFont="1" applyFill="1" applyBorder="1" applyAlignment="1" applyProtection="1">
      <alignment horizontal="center"/>
      <protection/>
    </xf>
    <xf numFmtId="0" fontId="25" fillId="0" borderId="23" xfId="0" applyFont="1" applyBorder="1" applyAlignment="1" applyProtection="1">
      <alignment horizontal="center"/>
      <protection/>
    </xf>
    <xf numFmtId="0" fontId="25" fillId="0" borderId="19" xfId="0" applyFont="1" applyBorder="1" applyAlignment="1" applyProtection="1">
      <alignment horizontal="center"/>
      <protection/>
    </xf>
    <xf numFmtId="3" fontId="25" fillId="0" borderId="0" xfId="0" applyNumberFormat="1" applyFont="1" applyAlignment="1" applyProtection="1">
      <alignment/>
      <protection/>
    </xf>
    <xf numFmtId="164" fontId="25" fillId="0" borderId="0" xfId="0" applyNumberFormat="1" applyFont="1" applyBorder="1" applyAlignment="1" applyProtection="1">
      <alignment horizontal="right"/>
      <protection/>
    </xf>
    <xf numFmtId="3" fontId="25" fillId="0" borderId="0" xfId="0" applyNumberFormat="1" applyFont="1" applyAlignment="1" applyProtection="1">
      <alignment/>
      <protection/>
    </xf>
    <xf numFmtId="164" fontId="28" fillId="0" borderId="0" xfId="0" applyNumberFormat="1" applyFont="1" applyAlignment="1" applyProtection="1">
      <alignment/>
      <protection/>
    </xf>
    <xf numFmtId="164" fontId="27" fillId="0" borderId="0" xfId="0" applyNumberFormat="1" applyFont="1" applyBorder="1" applyAlignment="1" applyProtection="1">
      <alignment/>
      <protection locked="0"/>
    </xf>
    <xf numFmtId="165" fontId="0" fillId="0" borderId="0" xfId="0" applyNumberFormat="1" applyFill="1" applyBorder="1" applyAlignment="1" applyProtection="1">
      <alignment/>
      <protection/>
    </xf>
    <xf numFmtId="0" fontId="27" fillId="0" borderId="24" xfId="0" applyFont="1" applyBorder="1" applyAlignment="1" applyProtection="1">
      <alignment horizontal="center" wrapText="1"/>
      <protection locked="0"/>
    </xf>
    <xf numFmtId="0" fontId="27" fillId="0" borderId="25" xfId="0" applyFont="1" applyBorder="1" applyAlignment="1" applyProtection="1">
      <alignment horizontal="center" wrapText="1"/>
      <protection locked="0"/>
    </xf>
    <xf numFmtId="3" fontId="25"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right"/>
      <protection/>
    </xf>
    <xf numFmtId="6" fontId="0" fillId="0" borderId="0" xfId="0" applyNumberFormat="1" applyFill="1" applyAlignment="1" applyProtection="1">
      <alignment horizontal="center"/>
      <protection/>
    </xf>
    <xf numFmtId="39" fontId="12" fillId="7" borderId="3" xfId="0" applyNumberFormat="1" applyFont="1" applyFill="1" applyBorder="1" applyAlignment="1" applyProtection="1">
      <alignment/>
      <protection/>
    </xf>
    <xf numFmtId="39" fontId="11" fillId="2" borderId="11" xfId="0" applyNumberFormat="1" applyFont="1" applyFill="1" applyBorder="1" applyAlignment="1" applyProtection="1">
      <alignment horizontal="left"/>
      <protection/>
    </xf>
    <xf numFmtId="0" fontId="0" fillId="2" borderId="13" xfId="0" applyFill="1" applyBorder="1" applyAlignment="1" applyProtection="1">
      <alignment/>
      <protection/>
    </xf>
    <xf numFmtId="7" fontId="0" fillId="0" borderId="26" xfId="0" applyNumberFormat="1" applyBorder="1" applyAlignment="1" applyProtection="1">
      <alignment/>
      <protection/>
    </xf>
    <xf numFmtId="0" fontId="0" fillId="0" borderId="27" xfId="0" applyBorder="1" applyAlignment="1" applyProtection="1">
      <alignment horizontal="left"/>
      <protection/>
    </xf>
    <xf numFmtId="170" fontId="0" fillId="0" borderId="0" xfId="0" applyNumberFormat="1" applyAlignment="1" applyProtection="1">
      <alignment/>
      <protection/>
    </xf>
    <xf numFmtId="5" fontId="0" fillId="0" borderId="9" xfId="0" applyNumberFormat="1" applyBorder="1" applyAlignment="1" applyProtection="1">
      <alignment/>
      <protection/>
    </xf>
    <xf numFmtId="0" fontId="0" fillId="0" borderId="28" xfId="0" applyBorder="1" applyAlignment="1" applyProtection="1">
      <alignment horizontal="left"/>
      <protection/>
    </xf>
    <xf numFmtId="0" fontId="0" fillId="0" borderId="14" xfId="0" applyBorder="1" applyAlignment="1" applyProtection="1">
      <alignment/>
      <protection/>
    </xf>
    <xf numFmtId="0" fontId="0" fillId="0" borderId="29" xfId="0" applyBorder="1" applyAlignment="1" applyProtection="1">
      <alignment horizontal="left"/>
      <protection/>
    </xf>
    <xf numFmtId="5" fontId="0" fillId="0" borderId="10" xfId="0" applyNumberFormat="1" applyBorder="1" applyAlignment="1" applyProtection="1">
      <alignment/>
      <protection/>
    </xf>
    <xf numFmtId="5" fontId="0" fillId="0" borderId="15" xfId="0" applyNumberFormat="1" applyBorder="1" applyAlignment="1" applyProtection="1">
      <alignment/>
      <protection/>
    </xf>
    <xf numFmtId="0" fontId="0" fillId="0" borderId="15" xfId="0" applyBorder="1" applyAlignment="1" applyProtection="1">
      <alignment horizontal="right"/>
      <protection/>
    </xf>
    <xf numFmtId="7" fontId="0" fillId="0" borderId="15" xfId="0" applyNumberFormat="1" applyBorder="1" applyAlignment="1" applyProtection="1">
      <alignment/>
      <protection/>
    </xf>
    <xf numFmtId="166" fontId="0" fillId="0" borderId="15" xfId="0" applyNumberFormat="1" applyBorder="1" applyAlignment="1" applyProtection="1">
      <alignment/>
      <protection/>
    </xf>
    <xf numFmtId="0" fontId="0" fillId="0" borderId="26" xfId="0" applyBorder="1" applyAlignment="1" applyProtection="1">
      <alignment horizontal="left"/>
      <protection/>
    </xf>
    <xf numFmtId="10" fontId="0" fillId="0" borderId="0" xfId="0" applyNumberFormat="1" applyBorder="1" applyAlignment="1" applyProtection="1">
      <alignment/>
      <protection/>
    </xf>
    <xf numFmtId="5" fontId="0" fillId="0" borderId="0" xfId="0" applyNumberFormat="1" applyBorder="1" applyAlignment="1" applyProtection="1">
      <alignment/>
      <protection/>
    </xf>
    <xf numFmtId="166" fontId="0" fillId="0" borderId="0" xfId="0" applyNumberFormat="1" applyBorder="1" applyAlignment="1" applyProtection="1">
      <alignment/>
      <protection/>
    </xf>
    <xf numFmtId="0" fontId="0" fillId="0" borderId="9" xfId="0" applyBorder="1" applyAlignment="1" applyProtection="1">
      <alignment horizontal="left"/>
      <protection/>
    </xf>
    <xf numFmtId="0" fontId="0" fillId="0" borderId="29" xfId="0" applyBorder="1" applyAlignment="1" applyProtection="1">
      <alignment/>
      <protection/>
    </xf>
    <xf numFmtId="166" fontId="0" fillId="0" borderId="10" xfId="0" applyNumberFormat="1" applyBorder="1" applyAlignment="1" applyProtection="1">
      <alignment/>
      <protection/>
    </xf>
    <xf numFmtId="0" fontId="0" fillId="0" borderId="14" xfId="0" applyBorder="1" applyAlignment="1" applyProtection="1">
      <alignment horizontal="left"/>
      <protection/>
    </xf>
    <xf numFmtId="166" fontId="0" fillId="0" borderId="0" xfId="0" applyNumberFormat="1" applyBorder="1" applyAlignment="1" applyProtection="1">
      <alignment horizontal="center"/>
      <protection/>
    </xf>
    <xf numFmtId="0" fontId="0" fillId="0" borderId="0" xfId="0" applyBorder="1" applyAlignment="1">
      <alignment/>
    </xf>
    <xf numFmtId="0" fontId="0" fillId="0" borderId="0" xfId="0" applyBorder="1" applyAlignment="1">
      <alignment horizontal="right"/>
    </xf>
    <xf numFmtId="0" fontId="0" fillId="0" borderId="30" xfId="0" applyBorder="1" applyAlignment="1" applyProtection="1">
      <alignment horizontal="center"/>
      <protection/>
    </xf>
    <xf numFmtId="0" fontId="0" fillId="0" borderId="30" xfId="0" applyFill="1" applyBorder="1" applyAlignment="1" applyProtection="1">
      <alignment horizontal="center"/>
      <protection/>
    </xf>
    <xf numFmtId="0" fontId="0" fillId="0" borderId="0" xfId="0" applyBorder="1" applyAlignment="1">
      <alignment horizontal="left"/>
    </xf>
    <xf numFmtId="166" fontId="0" fillId="0" borderId="0" xfId="0" applyNumberFormat="1" applyAlignment="1" applyProtection="1">
      <alignment horizontal="center"/>
      <protection/>
    </xf>
    <xf numFmtId="165" fontId="0" fillId="0" borderId="0" xfId="0" applyNumberFormat="1" applyAlignment="1" applyProtection="1">
      <alignment horizontal="center"/>
      <protection/>
    </xf>
    <xf numFmtId="0" fontId="22" fillId="0" borderId="0" xfId="21" applyProtection="1">
      <alignment/>
      <protection/>
    </xf>
    <xf numFmtId="3" fontId="22" fillId="0" borderId="0" xfId="21" applyNumberFormat="1" applyProtection="1">
      <alignment/>
      <protection/>
    </xf>
    <xf numFmtId="0" fontId="22" fillId="0" borderId="0" xfId="21" applyFont="1" applyProtection="1">
      <alignment/>
      <protection/>
    </xf>
    <xf numFmtId="164" fontId="22" fillId="0" borderId="0" xfId="21" applyNumberFormat="1" applyAlignment="1" applyProtection="1">
      <alignment/>
      <protection/>
    </xf>
    <xf numFmtId="0" fontId="2" fillId="0" borderId="31" xfId="0" applyFont="1" applyBorder="1" applyAlignment="1" applyProtection="1">
      <alignment/>
      <protection locked="0"/>
    </xf>
    <xf numFmtId="0" fontId="2" fillId="0" borderId="32" xfId="0" applyFont="1" applyBorder="1" applyAlignment="1" applyProtection="1">
      <alignment/>
      <protection locked="0"/>
    </xf>
    <xf numFmtId="0" fontId="35" fillId="0" borderId="20" xfId="0" applyFont="1" applyBorder="1" applyAlignment="1" applyProtection="1">
      <alignment/>
      <protection locked="0"/>
    </xf>
    <xf numFmtId="0" fontId="35" fillId="0" borderId="21" xfId="0" applyFont="1" applyBorder="1" applyAlignment="1" applyProtection="1">
      <alignment/>
      <protection locked="0"/>
    </xf>
    <xf numFmtId="0" fontId="35" fillId="0" borderId="22" xfId="0" applyFont="1" applyBorder="1" applyAlignment="1" applyProtection="1">
      <alignment/>
      <protection locked="0"/>
    </xf>
    <xf numFmtId="0" fontId="22" fillId="0" borderId="0" xfId="21">
      <alignment/>
      <protection/>
    </xf>
    <xf numFmtId="0" fontId="22" fillId="0" borderId="0" xfId="21" applyFont="1">
      <alignment/>
      <protection/>
    </xf>
    <xf numFmtId="0" fontId="2" fillId="0" borderId="33" xfId="0" applyFont="1" applyBorder="1" applyAlignment="1" applyProtection="1">
      <alignment/>
      <protection locked="0"/>
    </xf>
    <xf numFmtId="0" fontId="22" fillId="0" borderId="1" xfId="21" applyFont="1" applyBorder="1" applyAlignment="1">
      <alignment horizontal="center"/>
      <protection/>
    </xf>
    <xf numFmtId="0" fontId="22" fillId="0" borderId="0" xfId="21" applyFont="1">
      <alignment/>
      <protection/>
    </xf>
    <xf numFmtId="170" fontId="22" fillId="0" borderId="34" xfId="21" applyNumberFormat="1" applyBorder="1" applyAlignment="1">
      <alignment horizontal="center"/>
      <protection/>
    </xf>
    <xf numFmtId="170" fontId="22" fillId="0" borderId="35" xfId="21" applyNumberFormat="1" applyBorder="1" applyAlignment="1">
      <alignment horizontal="center"/>
      <protection/>
    </xf>
    <xf numFmtId="170" fontId="22" fillId="0" borderId="36" xfId="21" applyNumberFormat="1" applyBorder="1" applyAlignment="1">
      <alignment horizontal="center"/>
      <protection/>
    </xf>
    <xf numFmtId="170" fontId="22" fillId="0" borderId="37" xfId="21" applyNumberFormat="1" applyBorder="1" applyAlignment="1">
      <alignment horizontal="center"/>
      <protection/>
    </xf>
    <xf numFmtId="170" fontId="22" fillId="0" borderId="38" xfId="21" applyNumberFormat="1" applyBorder="1" applyAlignment="1">
      <alignment horizontal="center"/>
      <protection/>
    </xf>
    <xf numFmtId="170" fontId="22" fillId="0" borderId="39" xfId="21" applyNumberFormat="1" applyBorder="1" applyAlignment="1">
      <alignment horizontal="center"/>
      <protection/>
    </xf>
    <xf numFmtId="170" fontId="22" fillId="0" borderId="40" xfId="21" applyNumberFormat="1" applyBorder="1" applyAlignment="1">
      <alignment horizontal="center"/>
      <protection/>
    </xf>
    <xf numFmtId="170" fontId="22" fillId="0" borderId="41" xfId="21" applyNumberFormat="1" applyBorder="1" applyAlignment="1">
      <alignment horizontal="center"/>
      <protection/>
    </xf>
    <xf numFmtId="170" fontId="22" fillId="0" borderId="42" xfId="21" applyNumberFormat="1" applyBorder="1" applyAlignment="1">
      <alignment horizontal="center"/>
      <protection/>
    </xf>
    <xf numFmtId="170" fontId="39" fillId="0" borderId="34" xfId="21" applyNumberFormat="1" applyFont="1" applyBorder="1" applyAlignment="1">
      <alignment horizontal="center"/>
      <protection/>
    </xf>
    <xf numFmtId="170" fontId="39" fillId="0" borderId="35" xfId="21" applyNumberFormat="1" applyFont="1" applyBorder="1" applyAlignment="1">
      <alignment horizontal="center"/>
      <protection/>
    </xf>
    <xf numFmtId="170" fontId="39" fillId="0" borderId="36" xfId="21" applyNumberFormat="1" applyFont="1" applyBorder="1" applyAlignment="1">
      <alignment horizontal="center"/>
      <protection/>
    </xf>
    <xf numFmtId="170" fontId="39" fillId="0" borderId="37" xfId="21" applyNumberFormat="1" applyFont="1" applyBorder="1" applyAlignment="1">
      <alignment horizontal="center"/>
      <protection/>
    </xf>
    <xf numFmtId="170" fontId="39" fillId="0" borderId="38" xfId="21" applyNumberFormat="1" applyFont="1" applyBorder="1" applyAlignment="1">
      <alignment horizontal="center"/>
      <protection/>
    </xf>
    <xf numFmtId="170" fontId="39" fillId="0" borderId="39" xfId="21" applyNumberFormat="1" applyFont="1" applyBorder="1" applyAlignment="1">
      <alignment horizontal="center"/>
      <protection/>
    </xf>
    <xf numFmtId="170" fontId="39" fillId="0" borderId="40" xfId="21" applyNumberFormat="1" applyFont="1" applyBorder="1" applyAlignment="1">
      <alignment horizontal="center"/>
      <protection/>
    </xf>
    <xf numFmtId="170" fontId="39" fillId="0" borderId="41" xfId="21" applyNumberFormat="1" applyFont="1" applyBorder="1" applyAlignment="1">
      <alignment horizontal="center"/>
      <protection/>
    </xf>
    <xf numFmtId="170" fontId="39" fillId="0" borderId="42" xfId="21" applyNumberFormat="1" applyFont="1" applyBorder="1" applyAlignment="1">
      <alignment horizontal="center"/>
      <protection/>
    </xf>
    <xf numFmtId="170" fontId="22" fillId="0" borderId="0" xfId="21" applyNumberFormat="1" applyAlignment="1">
      <alignment horizontal="center"/>
      <protection/>
    </xf>
    <xf numFmtId="0" fontId="37" fillId="0" borderId="0" xfId="21" applyFont="1" applyAlignment="1">
      <alignment horizontal="right"/>
      <protection/>
    </xf>
    <xf numFmtId="0" fontId="1" fillId="8" borderId="13" xfId="0" applyFont="1" applyFill="1" applyBorder="1" applyAlignment="1" applyProtection="1">
      <alignment horizontal="center"/>
      <protection/>
    </xf>
    <xf numFmtId="0" fontId="2" fillId="0" borderId="0" xfId="0" applyFont="1" applyAlignment="1" applyProtection="1">
      <alignment/>
      <protection locked="0"/>
    </xf>
    <xf numFmtId="0" fontId="2" fillId="0" borderId="43" xfId="0" applyFont="1" applyBorder="1" applyAlignment="1" applyProtection="1">
      <alignment/>
      <protection locked="0"/>
    </xf>
    <xf numFmtId="0" fontId="2" fillId="0" borderId="6" xfId="0" applyFont="1" applyBorder="1" applyAlignment="1" applyProtection="1">
      <alignment/>
      <protection locked="0"/>
    </xf>
    <xf numFmtId="0" fontId="2" fillId="0" borderId="44" xfId="0" applyFont="1" applyBorder="1" applyAlignment="1" applyProtection="1">
      <alignment/>
      <protection locked="0"/>
    </xf>
    <xf numFmtId="0" fontId="3" fillId="0" borderId="10" xfId="0" applyFont="1" applyBorder="1" applyAlignment="1" applyProtection="1">
      <alignment horizontal="center"/>
      <protection/>
    </xf>
    <xf numFmtId="0" fontId="3" fillId="0" borderId="14" xfId="0" applyFont="1" applyBorder="1" applyAlignment="1" applyProtection="1">
      <alignment horizontal="center"/>
      <protection/>
    </xf>
    <xf numFmtId="0" fontId="7" fillId="0" borderId="0" xfId="0" applyFont="1" applyBorder="1" applyAlignment="1" applyProtection="1">
      <alignment horizontal="right"/>
      <protection/>
    </xf>
    <xf numFmtId="0" fontId="2" fillId="0" borderId="1" xfId="0" applyFont="1" applyBorder="1" applyAlignment="1" applyProtection="1">
      <alignment/>
      <protection locked="0"/>
    </xf>
    <xf numFmtId="0" fontId="2" fillId="0" borderId="45" xfId="0" applyFont="1" applyBorder="1" applyAlignment="1" applyProtection="1">
      <alignment/>
      <protection locked="0"/>
    </xf>
    <xf numFmtId="0" fontId="2" fillId="0" borderId="46" xfId="0" applyFont="1" applyBorder="1" applyAlignment="1" applyProtection="1">
      <alignment/>
      <protection locked="0"/>
    </xf>
    <xf numFmtId="0" fontId="2" fillId="0" borderId="47" xfId="0" applyFont="1" applyBorder="1" applyAlignment="1" applyProtection="1">
      <alignment/>
      <protection locked="0"/>
    </xf>
    <xf numFmtId="0" fontId="1" fillId="8" borderId="11" xfId="0" applyFont="1" applyFill="1" applyBorder="1" applyAlignment="1" applyProtection="1">
      <alignment horizontal="center"/>
      <protection/>
    </xf>
    <xf numFmtId="0" fontId="1" fillId="8" borderId="12" xfId="0" applyFont="1" applyFill="1" applyBorder="1" applyAlignment="1" applyProtection="1">
      <alignment horizontal="center"/>
      <protection/>
    </xf>
    <xf numFmtId="0" fontId="14" fillId="0" borderId="23" xfId="0" applyFont="1" applyBorder="1" applyAlignment="1" applyProtection="1">
      <alignment horizontal="center" wrapText="1"/>
      <protection/>
    </xf>
    <xf numFmtId="0" fontId="14" fillId="0" borderId="19" xfId="0" applyFont="1" applyBorder="1" applyAlignment="1" applyProtection="1">
      <alignment horizontal="center" wrapText="1"/>
      <protection/>
    </xf>
    <xf numFmtId="0" fontId="0" fillId="2" borderId="0" xfId="0" applyFill="1" applyAlignment="1" applyProtection="1">
      <alignment horizontal="center"/>
      <protection/>
    </xf>
    <xf numFmtId="0" fontId="1" fillId="6" borderId="11" xfId="0" applyFont="1" applyFill="1" applyBorder="1" applyAlignment="1" applyProtection="1">
      <alignment/>
      <protection/>
    </xf>
    <xf numFmtId="0" fontId="1" fillId="6" borderId="12" xfId="0" applyFont="1" applyFill="1" applyBorder="1" applyAlignment="1" applyProtection="1">
      <alignment/>
      <protection/>
    </xf>
    <xf numFmtId="0" fontId="1" fillId="6" borderId="13" xfId="0" applyFont="1" applyFill="1" applyBorder="1" applyAlignment="1" applyProtection="1">
      <alignment/>
      <protection/>
    </xf>
    <xf numFmtId="0" fontId="3" fillId="2" borderId="0" xfId="0" applyFont="1" applyFill="1" applyBorder="1" applyAlignment="1" applyProtection="1">
      <alignment/>
      <protection/>
    </xf>
    <xf numFmtId="0" fontId="3" fillId="2" borderId="9" xfId="0" applyFont="1" applyFill="1" applyBorder="1" applyAlignment="1" applyProtection="1">
      <alignment/>
      <protection/>
    </xf>
    <xf numFmtId="0" fontId="1" fillId="2" borderId="0" xfId="0" applyFont="1" applyFill="1" applyBorder="1" applyAlignment="1" applyProtection="1">
      <alignment horizontal="left"/>
      <protection/>
    </xf>
    <xf numFmtId="0" fontId="1" fillId="2" borderId="9" xfId="0" applyFont="1" applyFill="1" applyBorder="1" applyAlignment="1" applyProtection="1">
      <alignment horizontal="left"/>
      <protection/>
    </xf>
    <xf numFmtId="0" fontId="2" fillId="0" borderId="0" xfId="0" applyFont="1" applyBorder="1" applyAlignment="1" applyProtection="1">
      <alignment/>
      <protection locked="0"/>
    </xf>
    <xf numFmtId="0" fontId="7" fillId="0" borderId="0" xfId="0" applyFont="1" applyAlignment="1" applyProtection="1">
      <alignment horizontal="right"/>
      <protection/>
    </xf>
    <xf numFmtId="0" fontId="11" fillId="2" borderId="10" xfId="0" applyFont="1" applyFill="1" applyBorder="1" applyAlignment="1" applyProtection="1">
      <alignment horizontal="left"/>
      <protection/>
    </xf>
    <xf numFmtId="0" fontId="0" fillId="0" borderId="0" xfId="0" applyBorder="1" applyAlignment="1" applyProtection="1">
      <alignment/>
      <protection/>
    </xf>
    <xf numFmtId="0" fontId="0" fillId="0" borderId="9" xfId="0" applyBorder="1" applyAlignment="1" applyProtection="1">
      <alignment/>
      <protection/>
    </xf>
    <xf numFmtId="0" fontId="0" fillId="0" borderId="0" xfId="0" applyFont="1" applyBorder="1" applyAlignment="1" applyProtection="1">
      <alignment/>
      <protection/>
    </xf>
    <xf numFmtId="0" fontId="0" fillId="0" borderId="9" xfId="0" applyFont="1" applyBorder="1" applyAlignment="1" applyProtection="1">
      <alignment/>
      <protection/>
    </xf>
    <xf numFmtId="0" fontId="0" fillId="0" borderId="0" xfId="0" applyAlignment="1" applyProtection="1">
      <alignment/>
      <protection/>
    </xf>
    <xf numFmtId="39" fontId="11" fillId="9" borderId="11" xfId="0" applyNumberFormat="1" applyFont="1" applyFill="1" applyBorder="1" applyAlignment="1" applyProtection="1">
      <alignment horizontal="left"/>
      <protection/>
    </xf>
    <xf numFmtId="39" fontId="11" fillId="9" borderId="12" xfId="0" applyNumberFormat="1" applyFont="1" applyFill="1" applyBorder="1" applyAlignment="1" applyProtection="1">
      <alignment horizontal="left"/>
      <protection/>
    </xf>
    <xf numFmtId="39" fontId="11" fillId="9" borderId="13" xfId="0" applyNumberFormat="1" applyFont="1" applyFill="1" applyBorder="1" applyAlignment="1" applyProtection="1">
      <alignment horizontal="left"/>
      <protection/>
    </xf>
    <xf numFmtId="0" fontId="2" fillId="0" borderId="6" xfId="0" applyFont="1" applyBorder="1" applyAlignment="1" applyProtection="1">
      <alignment horizontal="center"/>
      <protection locked="0"/>
    </xf>
    <xf numFmtId="0" fontId="2" fillId="0" borderId="15" xfId="0" applyFont="1" applyBorder="1" applyAlignment="1" applyProtection="1">
      <alignment/>
      <protection locked="0"/>
    </xf>
    <xf numFmtId="0" fontId="2" fillId="0" borderId="48" xfId="0" applyFont="1" applyBorder="1" applyAlignment="1" applyProtection="1">
      <alignment/>
      <protection locked="0"/>
    </xf>
    <xf numFmtId="0" fontId="2" fillId="0" borderId="1" xfId="0" applyFont="1" applyBorder="1" applyAlignment="1" applyProtection="1">
      <alignment horizontal="center"/>
      <protection locked="0"/>
    </xf>
    <xf numFmtId="170" fontId="2" fillId="0" borderId="1" xfId="0" applyNumberFormat="1" applyFont="1" applyBorder="1" applyAlignment="1" applyProtection="1">
      <alignment horizontal="center"/>
      <protection locked="0"/>
    </xf>
    <xf numFmtId="0" fontId="2" fillId="0" borderId="26" xfId="0" applyFont="1" applyBorder="1" applyAlignment="1" applyProtection="1">
      <alignment/>
      <protection locked="0"/>
    </xf>
    <xf numFmtId="0" fontId="2" fillId="0" borderId="49" xfId="0" applyFont="1" applyBorder="1" applyAlignment="1" applyProtection="1">
      <alignment/>
      <protection locked="0"/>
    </xf>
    <xf numFmtId="165" fontId="2" fillId="0" borderId="1" xfId="0" applyNumberFormat="1" applyFont="1" applyBorder="1" applyAlignment="1" applyProtection="1">
      <alignment horizontal="center"/>
      <protection locked="0"/>
    </xf>
    <xf numFmtId="164" fontId="2" fillId="4" borderId="0" xfId="0" applyNumberFormat="1" applyFont="1" applyFill="1" applyAlignment="1" applyProtection="1">
      <alignment horizontal="center"/>
      <protection locked="0"/>
    </xf>
    <xf numFmtId="164" fontId="2" fillId="0" borderId="9" xfId="0" applyNumberFormat="1" applyFont="1" applyBorder="1" applyAlignment="1" applyProtection="1">
      <alignment/>
      <protection locked="0"/>
    </xf>
    <xf numFmtId="165" fontId="2" fillId="0" borderId="0" xfId="0" applyNumberFormat="1" applyFont="1" applyAlignment="1" applyProtection="1">
      <alignment horizontal="center"/>
      <protection locked="0"/>
    </xf>
    <xf numFmtId="165" fontId="0" fillId="0" borderId="0" xfId="0" applyNumberFormat="1" applyFont="1" applyAlignment="1" applyProtection="1">
      <alignment horizontal="center"/>
      <protection locked="0"/>
    </xf>
    <xf numFmtId="0" fontId="40" fillId="0" borderId="23" xfId="0" applyFont="1" applyBorder="1" applyAlignment="1" applyProtection="1">
      <alignment horizontal="center" wrapText="1"/>
      <protection locked="0"/>
    </xf>
    <xf numFmtId="0" fontId="40" fillId="0" borderId="19" xfId="0" applyFont="1" applyBorder="1" applyAlignment="1" applyProtection="1">
      <alignment horizontal="center" wrapText="1"/>
      <protection locked="0"/>
    </xf>
    <xf numFmtId="3" fontId="2" fillId="0" borderId="9" xfId="0" applyNumberFormat="1" applyFont="1" applyBorder="1" applyAlignment="1" applyProtection="1">
      <alignment/>
      <protection locked="0"/>
    </xf>
    <xf numFmtId="3" fontId="2" fillId="0" borderId="0" xfId="0" applyNumberFormat="1" applyFont="1" applyAlignment="1" applyProtection="1">
      <alignment horizontal="center"/>
      <protection locked="0"/>
    </xf>
    <xf numFmtId="0" fontId="0" fillId="6" borderId="9" xfId="0" applyFont="1" applyFill="1" applyBorder="1" applyAlignment="1" applyProtection="1">
      <alignment/>
      <protection/>
    </xf>
    <xf numFmtId="3" fontId="2" fillId="0" borderId="50" xfId="0" applyNumberFormat="1" applyFont="1" applyBorder="1" applyAlignment="1" applyProtection="1">
      <alignment/>
      <protection locked="0"/>
    </xf>
    <xf numFmtId="0" fontId="28" fillId="0" borderId="0" xfId="0" applyFont="1" applyFill="1" applyAlignment="1" applyProtection="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dxfs count="2">
    <dxf>
      <font>
        <color rgb="FFC0C0C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35</xdr:row>
      <xdr:rowOff>19050</xdr:rowOff>
    </xdr:from>
    <xdr:to>
      <xdr:col>12</xdr:col>
      <xdr:colOff>847725</xdr:colOff>
      <xdr:row>37</xdr:row>
      <xdr:rowOff>123825</xdr:rowOff>
    </xdr:to>
    <xdr:sp>
      <xdr:nvSpPr>
        <xdr:cNvPr id="1" name="TextBox 1"/>
        <xdr:cNvSpPr txBox="1">
          <a:spLocks noChangeArrowheads="1"/>
        </xdr:cNvSpPr>
      </xdr:nvSpPr>
      <xdr:spPr>
        <a:xfrm>
          <a:off x="6419850" y="6734175"/>
          <a:ext cx="50673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Enter changes to </a:t>
          </a:r>
          <a:r>
            <a:rPr lang="en-US" cap="none" sz="900" b="0" i="0" u="none" baseline="0">
              <a:solidFill>
                <a:srgbClr val="FF0000"/>
              </a:solidFill>
              <a:latin typeface="Arial"/>
              <a:ea typeface="Arial"/>
              <a:cs typeface="Arial"/>
            </a:rPr>
            <a:t>income and expenses,</a:t>
          </a:r>
          <a:r>
            <a:rPr lang="en-US" cap="none" sz="900" b="0" i="0" u="none" baseline="0">
              <a:latin typeface="Arial"/>
              <a:ea typeface="Arial"/>
              <a:cs typeface="Arial"/>
            </a:rPr>
            <a:t> relative to the base, in rows 90 and below.</a:t>
          </a:r>
        </a:p>
      </xdr:txBody>
    </xdr:sp>
    <xdr:clientData/>
  </xdr:twoCellAnchor>
  <xdr:twoCellAnchor>
    <xdr:from>
      <xdr:col>7</xdr:col>
      <xdr:colOff>133350</xdr:colOff>
      <xdr:row>24</xdr:row>
      <xdr:rowOff>57150</xdr:rowOff>
    </xdr:from>
    <xdr:to>
      <xdr:col>12</xdr:col>
      <xdr:colOff>847725</xdr:colOff>
      <xdr:row>28</xdr:row>
      <xdr:rowOff>47625</xdr:rowOff>
    </xdr:to>
    <xdr:sp>
      <xdr:nvSpPr>
        <xdr:cNvPr id="2" name="TextBox 2"/>
        <xdr:cNvSpPr txBox="1">
          <a:spLocks noChangeArrowheads="1"/>
        </xdr:cNvSpPr>
      </xdr:nvSpPr>
      <xdr:spPr>
        <a:xfrm>
          <a:off x="6534150" y="4667250"/>
          <a:ext cx="49530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Enter a number for each alternative used directly below in this analysis.  </a:t>
          </a:r>
          <a:r>
            <a:rPr lang="en-US" cap="none" sz="1100" b="0" i="0" u="none" baseline="0">
              <a:solidFill>
                <a:srgbClr val="FF0000"/>
              </a:solidFill>
              <a:latin typeface="Arial"/>
              <a:ea typeface="Arial"/>
              <a:cs typeface="Arial"/>
            </a:rPr>
            <a:t>If it is not used, enter a zero for the Alt. #.</a:t>
          </a:r>
          <a:r>
            <a:rPr lang="en-US" cap="none" sz="1100" b="0" i="0" u="none" baseline="0">
              <a:latin typeface="Arial"/>
              <a:ea typeface="Arial"/>
              <a:cs typeface="Arial"/>
            </a:rPr>
            <a:t>  </a:t>
          </a:r>
          <a:r>
            <a:rPr lang="en-US" cap="none" sz="1100" b="1" i="0" u="none" baseline="0">
              <a:solidFill>
                <a:srgbClr val="FF0000"/>
              </a:solidFill>
              <a:latin typeface="Arial"/>
              <a:ea typeface="Arial"/>
              <a:cs typeface="Arial"/>
            </a:rPr>
            <a:t>You must enter a number</a:t>
          </a:r>
          <a:r>
            <a:rPr lang="en-US" cap="none" sz="1100" b="0" i="0" u="none" baseline="0">
              <a:latin typeface="Arial"/>
              <a:ea typeface="Arial"/>
              <a:cs typeface="Arial"/>
            </a:rPr>
            <a:t>  for each alternative for which you wish to display results. </a:t>
          </a:r>
        </a:p>
      </xdr:txBody>
    </xdr:sp>
    <xdr:clientData/>
  </xdr:twoCellAnchor>
  <xdr:twoCellAnchor>
    <xdr:from>
      <xdr:col>7</xdr:col>
      <xdr:colOff>76200</xdr:colOff>
      <xdr:row>312</xdr:row>
      <xdr:rowOff>76200</xdr:rowOff>
    </xdr:from>
    <xdr:to>
      <xdr:col>12</xdr:col>
      <xdr:colOff>828675</xdr:colOff>
      <xdr:row>313</xdr:row>
      <xdr:rowOff>123825</xdr:rowOff>
    </xdr:to>
    <xdr:sp>
      <xdr:nvSpPr>
        <xdr:cNvPr id="3" name="TextBox 3"/>
        <xdr:cNvSpPr txBox="1">
          <a:spLocks noChangeArrowheads="1"/>
        </xdr:cNvSpPr>
      </xdr:nvSpPr>
      <xdr:spPr>
        <a:xfrm>
          <a:off x="6477000" y="53168550"/>
          <a:ext cx="49911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results for the alternatives show the effects of all changes relative to the base operation.</a:t>
          </a:r>
        </a:p>
      </xdr:txBody>
    </xdr:sp>
    <xdr:clientData/>
  </xdr:twoCellAnchor>
  <xdr:twoCellAnchor>
    <xdr:from>
      <xdr:col>1</xdr:col>
      <xdr:colOff>95250</xdr:colOff>
      <xdr:row>160</xdr:row>
      <xdr:rowOff>114300</xdr:rowOff>
    </xdr:from>
    <xdr:to>
      <xdr:col>6</xdr:col>
      <xdr:colOff>781050</xdr:colOff>
      <xdr:row>163</xdr:row>
      <xdr:rowOff>85725</xdr:rowOff>
    </xdr:to>
    <xdr:sp>
      <xdr:nvSpPr>
        <xdr:cNvPr id="4" name="TextBox 4"/>
        <xdr:cNvSpPr txBox="1">
          <a:spLocks noChangeArrowheads="1"/>
        </xdr:cNvSpPr>
      </xdr:nvSpPr>
      <xdr:spPr>
        <a:xfrm>
          <a:off x="533400" y="27317700"/>
          <a:ext cx="57816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Enter only income &amp; expense in the sections below, i.e. not cash inflows/outflows that are not an income or expense.  Those are entered elsewhere.  For each alternative, enter the </a:t>
          </a:r>
          <a:r>
            <a:rPr lang="en-US" cap="none" sz="900" b="0" i="0" u="none" baseline="0">
              <a:solidFill>
                <a:srgbClr val="FF0000"/>
              </a:solidFill>
              <a:latin typeface="Arial"/>
              <a:ea typeface="Arial"/>
              <a:cs typeface="Arial"/>
            </a:rPr>
            <a:t>"changes relative to the base operation entered, not the total for the new alternative."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325"/>
  <sheetViews>
    <sheetView showGridLines="0" tabSelected="1" zoomScale="80" zoomScaleNormal="80" workbookViewId="0" topLeftCell="A1">
      <selection activeCell="A23" sqref="A23"/>
    </sheetView>
  </sheetViews>
  <sheetFormatPr defaultColWidth="9.140625" defaultRowHeight="12.75"/>
  <cols>
    <col min="1" max="1" width="6.57421875" style="0" customWidth="1"/>
    <col min="2" max="2" width="34.57421875" style="0" customWidth="1"/>
    <col min="3" max="3" width="11.421875" style="0" customWidth="1"/>
    <col min="4" max="4" width="10.28125" style="0" customWidth="1"/>
    <col min="5" max="5" width="9.57421875" style="0" customWidth="1"/>
    <col min="6" max="6" width="10.57421875" style="0" customWidth="1"/>
    <col min="7" max="7" width="13.00390625" style="0" customWidth="1"/>
    <col min="8" max="13" width="12.7109375" style="0" customWidth="1"/>
  </cols>
  <sheetData>
    <row r="1" spans="1:17" ht="12.75">
      <c r="A1" s="19"/>
      <c r="B1" s="19" t="s">
        <v>156</v>
      </c>
      <c r="C1" s="19"/>
      <c r="D1" s="19"/>
      <c r="E1" s="19"/>
      <c r="F1" s="19"/>
      <c r="G1" s="19"/>
      <c r="H1" s="19"/>
      <c r="I1" s="19"/>
      <c r="J1" s="19"/>
      <c r="K1" s="19"/>
      <c r="L1" s="19"/>
      <c r="M1" s="19"/>
      <c r="N1" s="19"/>
      <c r="O1" s="19"/>
      <c r="P1" s="19"/>
      <c r="Q1" s="19"/>
    </row>
    <row r="2" spans="1:17" ht="12.75">
      <c r="A2" s="19"/>
      <c r="B2" s="195" t="s">
        <v>28</v>
      </c>
      <c r="C2" s="195"/>
      <c r="D2" s="195"/>
      <c r="E2" s="195"/>
      <c r="F2" s="195"/>
      <c r="G2" s="195"/>
      <c r="H2" s="19"/>
      <c r="I2" s="19"/>
      <c r="J2" s="19"/>
      <c r="K2" s="19"/>
      <c r="L2" s="19"/>
      <c r="M2" s="19"/>
      <c r="N2" s="19"/>
      <c r="O2" s="19"/>
      <c r="P2" s="19"/>
      <c r="Q2" s="19"/>
    </row>
    <row r="3" spans="1:17" ht="12.75">
      <c r="A3" s="19"/>
      <c r="B3" s="19" t="s">
        <v>24</v>
      </c>
      <c r="C3" s="19"/>
      <c r="D3" s="19"/>
      <c r="E3" s="19"/>
      <c r="F3" s="19"/>
      <c r="G3" s="19"/>
      <c r="H3" s="19"/>
      <c r="I3" s="19"/>
      <c r="J3" s="19"/>
      <c r="K3" s="19"/>
      <c r="L3" s="19"/>
      <c r="M3" s="19"/>
      <c r="N3" s="19"/>
      <c r="O3" s="19"/>
      <c r="P3" s="19"/>
      <c r="Q3" s="19"/>
    </row>
    <row r="4" spans="1:17" ht="12.75">
      <c r="A4" s="19"/>
      <c r="B4" s="19"/>
      <c r="C4" s="19"/>
      <c r="D4" s="19"/>
      <c r="E4" s="19"/>
      <c r="F4" s="19"/>
      <c r="G4" s="19"/>
      <c r="H4" s="19"/>
      <c r="I4" s="19"/>
      <c r="J4" s="19"/>
      <c r="K4" s="19"/>
      <c r="L4" s="19"/>
      <c r="M4" s="19"/>
      <c r="N4" s="19"/>
      <c r="O4" s="19"/>
      <c r="P4" s="19"/>
      <c r="Q4" s="19"/>
    </row>
    <row r="5" spans="1:17" ht="18.75">
      <c r="A5" s="145"/>
      <c r="B5" s="81" t="s">
        <v>178</v>
      </c>
      <c r="C5" s="81"/>
      <c r="D5" s="82"/>
      <c r="E5" s="82"/>
      <c r="F5" s="83"/>
      <c r="G5" s="82"/>
      <c r="H5" s="82"/>
      <c r="I5" s="82"/>
      <c r="J5" s="82"/>
      <c r="K5" s="84"/>
      <c r="L5" s="84"/>
      <c r="M5" s="84"/>
      <c r="N5" s="84"/>
      <c r="O5" s="19"/>
      <c r="P5" s="19"/>
      <c r="Q5" s="19"/>
    </row>
    <row r="6" spans="1:17" ht="15.75">
      <c r="A6" s="145"/>
      <c r="B6" s="84"/>
      <c r="C6" s="84"/>
      <c r="D6" s="205" t="s">
        <v>179</v>
      </c>
      <c r="E6" s="205"/>
      <c r="F6" s="205"/>
      <c r="G6" s="85" t="s">
        <v>180</v>
      </c>
      <c r="H6" s="85"/>
      <c r="I6" s="85"/>
      <c r="J6" s="85"/>
      <c r="K6" s="84"/>
      <c r="L6" s="84"/>
      <c r="M6" s="84"/>
      <c r="N6" s="84"/>
      <c r="O6" s="19"/>
      <c r="P6" s="19"/>
      <c r="Q6" s="19"/>
    </row>
    <row r="7" spans="1:17" ht="15.75">
      <c r="A7" s="145"/>
      <c r="B7" s="93" t="s">
        <v>186</v>
      </c>
      <c r="C7" s="93"/>
      <c r="D7" s="92">
        <v>1</v>
      </c>
      <c r="E7" s="92">
        <v>2</v>
      </c>
      <c r="F7" s="92">
        <v>3</v>
      </c>
      <c r="G7" s="92">
        <v>4</v>
      </c>
      <c r="H7" s="92">
        <v>5</v>
      </c>
      <c r="I7" s="92">
        <v>6</v>
      </c>
      <c r="J7" s="92">
        <v>7</v>
      </c>
      <c r="K7" s="92">
        <v>8</v>
      </c>
      <c r="L7" s="92">
        <v>9</v>
      </c>
      <c r="M7" s="100">
        <v>10</v>
      </c>
      <c r="N7" s="101" t="s">
        <v>196</v>
      </c>
      <c r="O7" s="19"/>
      <c r="P7" s="19"/>
      <c r="Q7" s="19"/>
    </row>
    <row r="8" spans="1:17" ht="30.75" customHeight="1" thickBot="1">
      <c r="A8" s="145"/>
      <c r="B8" s="93" t="s">
        <v>181</v>
      </c>
      <c r="C8" s="93"/>
      <c r="D8" s="109" t="s">
        <v>209</v>
      </c>
      <c r="E8" s="109" t="s">
        <v>210</v>
      </c>
      <c r="F8" s="109" t="s">
        <v>211</v>
      </c>
      <c r="G8" s="109" t="s">
        <v>212</v>
      </c>
      <c r="H8" s="109" t="s">
        <v>207</v>
      </c>
      <c r="I8" s="109" t="s">
        <v>205</v>
      </c>
      <c r="J8" s="109" t="s">
        <v>153</v>
      </c>
      <c r="K8" s="109" t="s">
        <v>153</v>
      </c>
      <c r="L8" s="109" t="s">
        <v>153</v>
      </c>
      <c r="M8" s="110" t="s">
        <v>153</v>
      </c>
      <c r="N8" s="102" t="s">
        <v>183</v>
      </c>
      <c r="O8" s="19"/>
      <c r="P8" s="19"/>
      <c r="Q8" s="19"/>
    </row>
    <row r="9" spans="1:17" ht="12.75">
      <c r="A9" s="95" t="s">
        <v>191</v>
      </c>
      <c r="B9" s="84" t="s">
        <v>192</v>
      </c>
      <c r="C9" s="84"/>
      <c r="D9" s="86">
        <v>28</v>
      </c>
      <c r="E9" s="86">
        <v>25</v>
      </c>
      <c r="F9" s="86">
        <v>35</v>
      </c>
      <c r="G9" s="86">
        <v>32</v>
      </c>
      <c r="H9" s="86">
        <v>0</v>
      </c>
      <c r="I9" s="86">
        <v>1</v>
      </c>
      <c r="J9" s="86">
        <v>0</v>
      </c>
      <c r="K9" s="86">
        <v>0</v>
      </c>
      <c r="L9" s="86">
        <v>0</v>
      </c>
      <c r="M9" s="86">
        <v>0</v>
      </c>
      <c r="N9" s="103"/>
      <c r="O9" s="19"/>
      <c r="P9" s="19"/>
      <c r="Q9" s="19"/>
    </row>
    <row r="10" spans="1:17" ht="12.75">
      <c r="A10" s="95" t="s">
        <v>191</v>
      </c>
      <c r="B10" s="84" t="s">
        <v>187</v>
      </c>
      <c r="C10" s="84"/>
      <c r="D10" s="87">
        <v>850</v>
      </c>
      <c r="E10" s="87">
        <v>400</v>
      </c>
      <c r="F10" s="87">
        <v>350</v>
      </c>
      <c r="G10" s="87">
        <v>200</v>
      </c>
      <c r="H10" s="87">
        <v>1200</v>
      </c>
      <c r="I10" s="87">
        <v>750</v>
      </c>
      <c r="J10" s="87">
        <v>0</v>
      </c>
      <c r="K10" s="87">
        <v>0</v>
      </c>
      <c r="L10" s="87">
        <v>0</v>
      </c>
      <c r="M10" s="87">
        <v>0</v>
      </c>
      <c r="N10" s="103">
        <f>SUM(D10:M10)</f>
        <v>3750</v>
      </c>
      <c r="O10" s="19"/>
      <c r="P10" s="19"/>
      <c r="Q10" s="19"/>
    </row>
    <row r="11" spans="1:17" ht="12.75">
      <c r="A11" s="95" t="s">
        <v>191</v>
      </c>
      <c r="B11" s="84" t="s">
        <v>188</v>
      </c>
      <c r="C11" s="84"/>
      <c r="D11" s="87">
        <v>0</v>
      </c>
      <c r="E11" s="87">
        <v>0</v>
      </c>
      <c r="F11" s="87">
        <v>0</v>
      </c>
      <c r="G11" s="87">
        <v>0</v>
      </c>
      <c r="H11" s="87">
        <v>0</v>
      </c>
      <c r="I11" s="87">
        <v>0</v>
      </c>
      <c r="J11" s="87"/>
      <c r="K11" s="87"/>
      <c r="L11" s="87"/>
      <c r="M11" s="87"/>
      <c r="N11" s="103">
        <f>SUM(D11:M11)</f>
        <v>0</v>
      </c>
      <c r="O11" s="19"/>
      <c r="P11" s="19"/>
      <c r="Q11" s="19"/>
    </row>
    <row r="12" spans="1:17" ht="12.75">
      <c r="A12" s="95" t="s">
        <v>191</v>
      </c>
      <c r="B12" s="84" t="s">
        <v>193</v>
      </c>
      <c r="C12" s="84"/>
      <c r="D12" s="89">
        <v>0</v>
      </c>
      <c r="E12" s="89">
        <v>0</v>
      </c>
      <c r="F12" s="89">
        <v>0</v>
      </c>
      <c r="G12" s="89">
        <v>0</v>
      </c>
      <c r="H12" s="89">
        <v>0</v>
      </c>
      <c r="I12" s="89">
        <v>0</v>
      </c>
      <c r="J12" s="89">
        <v>0</v>
      </c>
      <c r="K12" s="89">
        <v>0</v>
      </c>
      <c r="L12" s="89">
        <v>0</v>
      </c>
      <c r="M12" s="89">
        <v>0</v>
      </c>
      <c r="N12" s="103"/>
      <c r="O12" s="19"/>
      <c r="P12" s="19"/>
      <c r="Q12" s="19"/>
    </row>
    <row r="13" spans="1:17" ht="12.75">
      <c r="A13" s="95" t="s">
        <v>191</v>
      </c>
      <c r="B13" s="84" t="s">
        <v>189</v>
      </c>
      <c r="C13" s="84"/>
      <c r="D13" s="87">
        <v>0</v>
      </c>
      <c r="E13" s="87">
        <v>0</v>
      </c>
      <c r="F13" s="87">
        <v>0</v>
      </c>
      <c r="G13" s="87">
        <v>0</v>
      </c>
      <c r="H13" s="87">
        <v>0</v>
      </c>
      <c r="I13" s="87">
        <v>0</v>
      </c>
      <c r="J13" s="87"/>
      <c r="K13" s="87"/>
      <c r="L13" s="87"/>
      <c r="M13" s="87"/>
      <c r="N13" s="103">
        <f>SUM(D13:M13)</f>
        <v>0</v>
      </c>
      <c r="O13" s="19"/>
      <c r="P13" s="19"/>
      <c r="Q13" s="19"/>
    </row>
    <row r="14" spans="1:17" ht="15.75">
      <c r="A14" s="95" t="s">
        <v>191</v>
      </c>
      <c r="B14" s="84" t="s">
        <v>190</v>
      </c>
      <c r="C14" s="84"/>
      <c r="D14" s="88">
        <v>0</v>
      </c>
      <c r="E14" s="88">
        <v>0</v>
      </c>
      <c r="F14" s="88">
        <v>0</v>
      </c>
      <c r="G14" s="88">
        <v>0</v>
      </c>
      <c r="H14" s="88">
        <v>0</v>
      </c>
      <c r="I14" s="88">
        <v>0</v>
      </c>
      <c r="J14" s="88">
        <v>0</v>
      </c>
      <c r="K14" s="88">
        <v>0</v>
      </c>
      <c r="L14" s="88">
        <v>0</v>
      </c>
      <c r="M14" s="88">
        <v>0</v>
      </c>
      <c r="N14" s="146"/>
      <c r="O14" s="19"/>
      <c r="P14" s="19"/>
      <c r="Q14" s="19"/>
    </row>
    <row r="15" spans="1:17" ht="12.75">
      <c r="A15" s="95" t="s">
        <v>191</v>
      </c>
      <c r="B15" s="84" t="s">
        <v>182</v>
      </c>
      <c r="C15" s="84"/>
      <c r="D15" s="88">
        <v>3.5</v>
      </c>
      <c r="E15" s="88">
        <v>3.5</v>
      </c>
      <c r="F15" s="88">
        <v>3.25</v>
      </c>
      <c r="G15" s="88">
        <v>3.25</v>
      </c>
      <c r="H15" s="88">
        <v>0</v>
      </c>
      <c r="I15" s="88">
        <v>35</v>
      </c>
      <c r="J15" s="88">
        <v>0</v>
      </c>
      <c r="K15" s="88">
        <v>0</v>
      </c>
      <c r="L15" s="88">
        <v>0</v>
      </c>
      <c r="M15" s="88">
        <v>0</v>
      </c>
      <c r="N15" s="103"/>
      <c r="O15" s="19"/>
      <c r="P15" s="19"/>
      <c r="Q15" s="19"/>
    </row>
    <row r="16" spans="1:17" ht="15.75">
      <c r="A16" s="145"/>
      <c r="B16" s="93" t="s">
        <v>184</v>
      </c>
      <c r="C16" s="93"/>
      <c r="D16" s="99">
        <f>D9*(D10+D11+D13)*D15</f>
        <v>83300</v>
      </c>
      <c r="E16" s="99">
        <f aca="true" t="shared" si="0" ref="E16:M16">E9*(E10+E11+E13)*E15</f>
        <v>35000</v>
      </c>
      <c r="F16" s="99">
        <f t="shared" si="0"/>
        <v>39812.5</v>
      </c>
      <c r="G16" s="99">
        <f t="shared" si="0"/>
        <v>20800</v>
      </c>
      <c r="H16" s="99">
        <f t="shared" si="0"/>
        <v>0</v>
      </c>
      <c r="I16" s="99">
        <f t="shared" si="0"/>
        <v>26250</v>
      </c>
      <c r="J16" s="99">
        <f t="shared" si="0"/>
        <v>0</v>
      </c>
      <c r="K16" s="99">
        <f t="shared" si="0"/>
        <v>0</v>
      </c>
      <c r="L16" s="99">
        <f t="shared" si="0"/>
        <v>0</v>
      </c>
      <c r="M16" s="99">
        <f t="shared" si="0"/>
        <v>0</v>
      </c>
      <c r="N16" s="104">
        <f>SUM(D16:M16)</f>
        <v>205162.5</v>
      </c>
      <c r="O16" s="19"/>
      <c r="P16" s="19"/>
      <c r="Q16" s="19"/>
    </row>
    <row r="17" spans="1:17" ht="15.75">
      <c r="A17" s="145"/>
      <c r="B17" s="93" t="s">
        <v>185</v>
      </c>
      <c r="C17" s="93"/>
      <c r="D17" s="99">
        <f>D11*D9*(1-D12)*D15+(D13*D14)</f>
        <v>0</v>
      </c>
      <c r="E17" s="99">
        <f aca="true" t="shared" si="1" ref="E17:M17">E11*E9*(1-E12)*E15+(E13*E14)</f>
        <v>0</v>
      </c>
      <c r="F17" s="99">
        <f t="shared" si="1"/>
        <v>0</v>
      </c>
      <c r="G17" s="99">
        <f t="shared" si="1"/>
        <v>0</v>
      </c>
      <c r="H17" s="99">
        <f t="shared" si="1"/>
        <v>0</v>
      </c>
      <c r="I17" s="99">
        <f t="shared" si="1"/>
        <v>0</v>
      </c>
      <c r="J17" s="99">
        <f t="shared" si="1"/>
        <v>0</v>
      </c>
      <c r="K17" s="99">
        <f t="shared" si="1"/>
        <v>0</v>
      </c>
      <c r="L17" s="99">
        <f t="shared" si="1"/>
        <v>0</v>
      </c>
      <c r="M17" s="99">
        <f t="shared" si="1"/>
        <v>0</v>
      </c>
      <c r="N17" s="104">
        <f>SUM(D17:M17)</f>
        <v>0</v>
      </c>
      <c r="O17" s="19"/>
      <c r="P17" s="19"/>
      <c r="Q17" s="19"/>
    </row>
    <row r="18" spans="1:17" ht="15.75">
      <c r="A18" s="145"/>
      <c r="B18" s="93"/>
      <c r="C18" s="93"/>
      <c r="D18" s="99"/>
      <c r="E18" s="99"/>
      <c r="F18" s="99"/>
      <c r="G18" s="99"/>
      <c r="H18" s="99"/>
      <c r="I18" s="99"/>
      <c r="J18" s="99"/>
      <c r="K18" s="99"/>
      <c r="L18" s="99"/>
      <c r="M18" s="99"/>
      <c r="N18" s="104"/>
      <c r="O18" s="19"/>
      <c r="P18" s="19"/>
      <c r="Q18" s="19"/>
    </row>
    <row r="19" spans="1:17" ht="15.75">
      <c r="A19" s="145"/>
      <c r="B19" s="93" t="s">
        <v>206</v>
      </c>
      <c r="C19" s="93"/>
      <c r="D19" s="111">
        <f>D10+D11+D13</f>
        <v>850</v>
      </c>
      <c r="E19" s="111">
        <f aca="true" t="shared" si="2" ref="E19:M19">E10+E11+E13</f>
        <v>400</v>
      </c>
      <c r="F19" s="111">
        <f t="shared" si="2"/>
        <v>350</v>
      </c>
      <c r="G19" s="111">
        <f t="shared" si="2"/>
        <v>200</v>
      </c>
      <c r="H19" s="111">
        <f t="shared" si="2"/>
        <v>1200</v>
      </c>
      <c r="I19" s="111">
        <f t="shared" si="2"/>
        <v>750</v>
      </c>
      <c r="J19" s="111">
        <f t="shared" si="2"/>
        <v>0</v>
      </c>
      <c r="K19" s="111">
        <f t="shared" si="2"/>
        <v>0</v>
      </c>
      <c r="L19" s="111">
        <f t="shared" si="2"/>
        <v>0</v>
      </c>
      <c r="M19" s="111">
        <f t="shared" si="2"/>
        <v>0</v>
      </c>
      <c r="N19" s="112">
        <f>SUM(D19:M19)</f>
        <v>3750</v>
      </c>
      <c r="O19" s="19"/>
      <c r="P19" s="19"/>
      <c r="Q19" s="19"/>
    </row>
    <row r="20" spans="1:17" ht="15.75">
      <c r="A20" s="145"/>
      <c r="B20" s="93" t="s">
        <v>198</v>
      </c>
      <c r="C20" s="93"/>
      <c r="D20" s="90">
        <f>D9*(D10+D11+D13)</f>
        <v>23800</v>
      </c>
      <c r="E20" s="90">
        <f aca="true" t="shared" si="3" ref="E20:M20">E9*(E10+E11+E13)</f>
        <v>10000</v>
      </c>
      <c r="F20" s="90">
        <f t="shared" si="3"/>
        <v>12250</v>
      </c>
      <c r="G20" s="90">
        <f t="shared" si="3"/>
        <v>6400</v>
      </c>
      <c r="H20" s="90">
        <f t="shared" si="3"/>
        <v>0</v>
      </c>
      <c r="I20" s="90">
        <f t="shared" si="3"/>
        <v>750</v>
      </c>
      <c r="J20" s="90">
        <f t="shared" si="3"/>
        <v>0</v>
      </c>
      <c r="K20" s="90">
        <f t="shared" si="3"/>
        <v>0</v>
      </c>
      <c r="L20" s="90">
        <f t="shared" si="3"/>
        <v>0</v>
      </c>
      <c r="M20" s="90">
        <f t="shared" si="3"/>
        <v>0</v>
      </c>
      <c r="N20" s="91"/>
      <c r="O20" s="19"/>
      <c r="P20" s="19"/>
      <c r="Q20" s="19"/>
    </row>
    <row r="21" spans="1:17" ht="15.75">
      <c r="A21" s="145"/>
      <c r="B21" s="93" t="s">
        <v>195</v>
      </c>
      <c r="C21" s="93"/>
      <c r="D21" s="90">
        <f>D11*(1-D12)*D9</f>
        <v>0</v>
      </c>
      <c r="E21" s="90">
        <f aca="true" t="shared" si="4" ref="E21:M21">E11*(1-E12)*E9</f>
        <v>0</v>
      </c>
      <c r="F21" s="90">
        <f t="shared" si="4"/>
        <v>0</v>
      </c>
      <c r="G21" s="90">
        <f t="shared" si="4"/>
        <v>0</v>
      </c>
      <c r="H21" s="90">
        <f t="shared" si="4"/>
        <v>0</v>
      </c>
      <c r="I21" s="90">
        <f t="shared" si="4"/>
        <v>0</v>
      </c>
      <c r="J21" s="90">
        <f t="shared" si="4"/>
        <v>0</v>
      </c>
      <c r="K21" s="90">
        <f t="shared" si="4"/>
        <v>0</v>
      </c>
      <c r="L21" s="90">
        <f t="shared" si="4"/>
        <v>0</v>
      </c>
      <c r="M21" s="90">
        <f t="shared" si="4"/>
        <v>0</v>
      </c>
      <c r="N21" s="91"/>
      <c r="O21" s="19"/>
      <c r="P21" s="19"/>
      <c r="Q21" s="19"/>
    </row>
    <row r="22" spans="1:17" ht="15.75">
      <c r="A22" s="145"/>
      <c r="B22" s="93"/>
      <c r="C22" s="93"/>
      <c r="D22" s="90"/>
      <c r="E22" s="90"/>
      <c r="F22" s="90"/>
      <c r="G22" s="90"/>
      <c r="H22" s="90"/>
      <c r="I22" s="90"/>
      <c r="J22" s="90"/>
      <c r="K22" s="90"/>
      <c r="L22" s="90"/>
      <c r="M22" s="90"/>
      <c r="N22" s="91"/>
      <c r="O22" s="19"/>
      <c r="P22" s="19"/>
      <c r="Q22" s="19"/>
    </row>
    <row r="23" spans="1:17" ht="15.75">
      <c r="A23" s="145"/>
      <c r="B23" s="93"/>
      <c r="C23" s="93"/>
      <c r="D23" s="90"/>
      <c r="E23" s="90"/>
      <c r="F23" s="90"/>
      <c r="G23" s="90"/>
      <c r="H23" s="90"/>
      <c r="I23" s="90"/>
      <c r="J23" s="90"/>
      <c r="K23" s="90"/>
      <c r="L23" s="90"/>
      <c r="M23" s="90"/>
      <c r="N23" s="91"/>
      <c r="O23" s="19"/>
      <c r="P23" s="19"/>
      <c r="Q23" s="19"/>
    </row>
    <row r="24" spans="1:17" ht="12.75">
      <c r="A24" s="19"/>
      <c r="B24" s="19"/>
      <c r="C24" s="19"/>
      <c r="D24" s="19"/>
      <c r="E24" s="19"/>
      <c r="F24" s="19"/>
      <c r="G24" s="19"/>
      <c r="H24" s="28"/>
      <c r="I24" s="28"/>
      <c r="J24" s="28"/>
      <c r="K24" s="28"/>
      <c r="L24" s="19"/>
      <c r="M24" s="19"/>
      <c r="N24" s="19"/>
      <c r="O24" s="19"/>
      <c r="P24" s="19"/>
      <c r="Q24" s="19"/>
    </row>
    <row r="25" spans="1:17" ht="12.75">
      <c r="A25" s="19"/>
      <c r="B25" s="93" t="s">
        <v>197</v>
      </c>
      <c r="C25" s="19"/>
      <c r="D25" s="19"/>
      <c r="E25" s="19"/>
      <c r="F25" s="19"/>
      <c r="G25" s="105">
        <f>SUM(N10+N11+N13)</f>
        <v>3750</v>
      </c>
      <c r="H25" s="30"/>
      <c r="I25" s="30"/>
      <c r="J25" s="30"/>
      <c r="K25" s="30"/>
      <c r="L25" s="30"/>
      <c r="M25" s="30"/>
      <c r="N25" s="19"/>
      <c r="O25" s="19"/>
      <c r="P25" s="19"/>
      <c r="Q25" s="19"/>
    </row>
    <row r="26" spans="1:17" ht="12.75">
      <c r="A26" s="19"/>
      <c r="B26" s="19" t="s">
        <v>200</v>
      </c>
      <c r="C26" s="19"/>
      <c r="D26" s="19"/>
      <c r="E26" s="19"/>
      <c r="F26" s="19"/>
      <c r="G26" s="107">
        <v>5000</v>
      </c>
      <c r="H26" s="30"/>
      <c r="I26" s="30"/>
      <c r="J26" s="30"/>
      <c r="K26" s="30"/>
      <c r="L26" s="30"/>
      <c r="M26" s="30"/>
      <c r="N26" s="19"/>
      <c r="O26" s="19"/>
      <c r="P26" s="19"/>
      <c r="Q26" s="19"/>
    </row>
    <row r="27" spans="1:17" ht="12.75">
      <c r="A27" s="19"/>
      <c r="B27" s="19"/>
      <c r="C27" s="19"/>
      <c r="D27" s="19"/>
      <c r="E27" s="19"/>
      <c r="F27" s="19"/>
      <c r="G27" s="19"/>
      <c r="H27" s="30"/>
      <c r="I27" s="30"/>
      <c r="J27" s="30"/>
      <c r="K27" s="30"/>
      <c r="L27" s="30"/>
      <c r="M27" s="30"/>
      <c r="N27" s="19"/>
      <c r="O27" s="19"/>
      <c r="P27" s="19"/>
      <c r="Q27" s="19"/>
    </row>
    <row r="28" spans="1:17" ht="12.75">
      <c r="A28" s="95" t="s">
        <v>191</v>
      </c>
      <c r="B28" s="94" t="s">
        <v>194</v>
      </c>
      <c r="C28" s="19"/>
      <c r="D28" s="19"/>
      <c r="E28" s="19"/>
      <c r="F28" s="19"/>
      <c r="G28" s="106">
        <f>SUM(D16:M16)-SUM(D17:M17)</f>
        <v>205162.5</v>
      </c>
      <c r="H28" s="30"/>
      <c r="I28" s="30"/>
      <c r="J28" s="30"/>
      <c r="K28" s="30"/>
      <c r="L28" s="30"/>
      <c r="M28" s="30"/>
      <c r="N28" s="19"/>
      <c r="O28" s="19"/>
      <c r="P28" s="19"/>
      <c r="Q28" s="19"/>
    </row>
    <row r="29" spans="1:17" ht="12.75">
      <c r="A29" s="95" t="s">
        <v>191</v>
      </c>
      <c r="B29" s="93" t="s">
        <v>208</v>
      </c>
      <c r="C29" s="19"/>
      <c r="D29" s="19"/>
      <c r="E29" s="19"/>
      <c r="F29" s="19"/>
      <c r="G29" s="107">
        <v>25000</v>
      </c>
      <c r="H29" s="30"/>
      <c r="I29" s="30"/>
      <c r="J29" s="30"/>
      <c r="K29" s="30"/>
      <c r="L29" s="30"/>
      <c r="M29" s="30"/>
      <c r="N29" s="19"/>
      <c r="O29" s="19"/>
      <c r="P29" s="19"/>
      <c r="Q29" s="19"/>
    </row>
    <row r="30" spans="1:17" ht="15.75">
      <c r="A30" s="232"/>
      <c r="B30" s="147" t="s">
        <v>199</v>
      </c>
      <c r="C30" s="27"/>
      <c r="D30" s="27"/>
      <c r="E30" s="27"/>
      <c r="F30" s="31"/>
      <c r="G30" s="148">
        <f>SUM(G28:G29)</f>
        <v>230162.5</v>
      </c>
      <c r="H30" s="30"/>
      <c r="I30" s="30"/>
      <c r="J30" s="30"/>
      <c r="K30" s="30"/>
      <c r="L30" s="30"/>
      <c r="M30" s="30"/>
      <c r="N30" s="19"/>
      <c r="O30" s="19"/>
      <c r="P30" s="19"/>
      <c r="Q30" s="19"/>
    </row>
    <row r="31" spans="1:17" ht="12.75">
      <c r="A31" s="19"/>
      <c r="H31" s="20" t="s">
        <v>23</v>
      </c>
      <c r="I31" s="20" t="s">
        <v>23</v>
      </c>
      <c r="J31" s="20" t="s">
        <v>23</v>
      </c>
      <c r="K31" s="20" t="s">
        <v>23</v>
      </c>
      <c r="L31" s="20" t="s">
        <v>23</v>
      </c>
      <c r="M31" s="20" t="s">
        <v>23</v>
      </c>
      <c r="N31" s="19"/>
      <c r="O31" s="19"/>
      <c r="P31" s="19"/>
      <c r="Q31" s="19"/>
    </row>
    <row r="32" spans="1:17" ht="12.75">
      <c r="A32" s="19"/>
      <c r="B32" s="19"/>
      <c r="C32" s="19"/>
      <c r="D32" s="19"/>
      <c r="E32" s="19"/>
      <c r="F32" s="19"/>
      <c r="G32" s="19"/>
      <c r="H32" s="1">
        <v>1</v>
      </c>
      <c r="I32" s="1">
        <v>2</v>
      </c>
      <c r="J32" s="1">
        <v>3</v>
      </c>
      <c r="K32" s="15">
        <v>4</v>
      </c>
      <c r="L32" s="15">
        <v>5</v>
      </c>
      <c r="M32" s="15">
        <v>0</v>
      </c>
      <c r="N32" s="19"/>
      <c r="O32" s="19"/>
      <c r="P32" s="19"/>
      <c r="Q32" s="19"/>
    </row>
    <row r="33" spans="1:17" ht="24" customHeight="1">
      <c r="A33" s="19"/>
      <c r="B33" s="19"/>
      <c r="C33" s="19"/>
      <c r="D33" s="19"/>
      <c r="E33" s="19"/>
      <c r="F33" s="19"/>
      <c r="G33" s="19"/>
      <c r="H33" s="226" t="s">
        <v>293</v>
      </c>
      <c r="I33" s="226" t="s">
        <v>294</v>
      </c>
      <c r="J33" s="226" t="s">
        <v>201</v>
      </c>
      <c r="K33" s="226" t="s">
        <v>202</v>
      </c>
      <c r="L33" s="226" t="s">
        <v>203</v>
      </c>
      <c r="M33" s="226" t="s">
        <v>204</v>
      </c>
      <c r="N33" s="19"/>
      <c r="O33" s="19"/>
      <c r="P33" s="19"/>
      <c r="Q33" s="19"/>
    </row>
    <row r="34" spans="1:17" ht="24" customHeight="1">
      <c r="A34" s="19"/>
      <c r="B34" s="201" t="s">
        <v>168</v>
      </c>
      <c r="C34" s="201"/>
      <c r="D34" s="201"/>
      <c r="E34" s="201"/>
      <c r="F34" s="201"/>
      <c r="G34" s="202"/>
      <c r="H34" s="227"/>
      <c r="I34" s="227"/>
      <c r="J34" s="227"/>
      <c r="K34" s="227"/>
      <c r="L34" s="227"/>
      <c r="M34" s="227"/>
      <c r="N34" s="19"/>
      <c r="O34" s="19"/>
      <c r="P34" s="19"/>
      <c r="Q34" s="19"/>
    </row>
    <row r="35" spans="1:17" ht="12.75">
      <c r="A35" s="19"/>
      <c r="B35" s="203" t="s">
        <v>153</v>
      </c>
      <c r="C35" s="203"/>
      <c r="D35" s="203"/>
      <c r="E35" s="203"/>
      <c r="F35" s="203"/>
      <c r="G35" s="228">
        <v>0</v>
      </c>
      <c r="H35" s="2"/>
      <c r="I35" s="2"/>
      <c r="J35" s="2"/>
      <c r="K35" s="2"/>
      <c r="L35" s="20"/>
      <c r="M35" s="20"/>
      <c r="N35" s="19"/>
      <c r="O35" s="19"/>
      <c r="P35" s="19"/>
      <c r="Q35" s="19"/>
    </row>
    <row r="36" spans="1:17" ht="12.75">
      <c r="A36" s="19"/>
      <c r="B36" s="203" t="s">
        <v>153</v>
      </c>
      <c r="C36" s="203"/>
      <c r="D36" s="203"/>
      <c r="E36" s="203"/>
      <c r="F36" s="203"/>
      <c r="G36" s="228">
        <v>0</v>
      </c>
      <c r="H36" s="2"/>
      <c r="I36" s="2"/>
      <c r="J36" s="2"/>
      <c r="K36" s="2"/>
      <c r="L36" s="19"/>
      <c r="M36" s="19"/>
      <c r="N36" s="19"/>
      <c r="O36" s="19"/>
      <c r="P36" s="19"/>
      <c r="Q36" s="19"/>
    </row>
    <row r="37" spans="1:17" ht="12.75">
      <c r="A37" s="19"/>
      <c r="B37" s="203" t="s">
        <v>153</v>
      </c>
      <c r="C37" s="203"/>
      <c r="D37" s="203"/>
      <c r="E37" s="203"/>
      <c r="F37" s="203"/>
      <c r="G37" s="228">
        <v>0</v>
      </c>
      <c r="H37" s="2"/>
      <c r="I37" s="2"/>
      <c r="J37" s="2"/>
      <c r="K37" s="2"/>
      <c r="L37" s="19"/>
      <c r="M37" s="19"/>
      <c r="N37" s="19"/>
      <c r="O37" s="19"/>
      <c r="P37" s="19"/>
      <c r="Q37" s="19"/>
    </row>
    <row r="38" spans="1:17" ht="12.75">
      <c r="A38" s="19"/>
      <c r="B38" s="203" t="s">
        <v>153</v>
      </c>
      <c r="C38" s="203"/>
      <c r="D38" s="203"/>
      <c r="E38" s="203"/>
      <c r="F38" s="203"/>
      <c r="G38" s="228">
        <v>0</v>
      </c>
      <c r="H38" s="3"/>
      <c r="I38" s="3"/>
      <c r="J38" s="3"/>
      <c r="K38" s="3"/>
      <c r="L38" s="20"/>
      <c r="M38" s="20"/>
      <c r="N38" s="19"/>
      <c r="O38" s="19"/>
      <c r="P38" s="19"/>
      <c r="Q38" s="19"/>
    </row>
    <row r="39" spans="1:17" ht="12.75">
      <c r="A39" s="19"/>
      <c r="B39" s="26" t="s">
        <v>171</v>
      </c>
      <c r="C39" s="32"/>
      <c r="D39" s="32"/>
      <c r="E39" s="32"/>
      <c r="F39" s="32"/>
      <c r="G39" s="33">
        <f>SUM(G30:G38)</f>
        <v>230162.5</v>
      </c>
      <c r="H39" s="3"/>
      <c r="I39" s="3"/>
      <c r="J39" s="3"/>
      <c r="K39" s="3"/>
      <c r="L39" s="20"/>
      <c r="M39" s="20"/>
      <c r="N39" s="19"/>
      <c r="O39" s="19"/>
      <c r="P39" s="19"/>
      <c r="Q39" s="19"/>
    </row>
    <row r="40" spans="1:17" ht="15.75">
      <c r="A40" s="19"/>
      <c r="B40" s="199" t="s">
        <v>152</v>
      </c>
      <c r="C40" s="199"/>
      <c r="D40" s="199"/>
      <c r="E40" s="199"/>
      <c r="F40" s="199"/>
      <c r="G40" s="200"/>
      <c r="H40" s="20"/>
      <c r="I40" s="20"/>
      <c r="J40" s="20"/>
      <c r="K40" s="20"/>
      <c r="L40" s="20"/>
      <c r="M40" s="20"/>
      <c r="N40" s="19"/>
      <c r="O40" s="19"/>
      <c r="P40" s="19"/>
      <c r="Q40" s="19"/>
    </row>
    <row r="41" spans="1:17" ht="12.75">
      <c r="A41" s="19"/>
      <c r="B41" s="180" t="s">
        <v>10</v>
      </c>
      <c r="C41" s="180"/>
      <c r="D41" s="180"/>
      <c r="E41" s="180"/>
      <c r="F41" s="180"/>
      <c r="G41" s="228">
        <v>0</v>
      </c>
      <c r="H41" s="229">
        <v>0</v>
      </c>
      <c r="I41" s="229">
        <v>0</v>
      </c>
      <c r="J41" s="229">
        <v>0</v>
      </c>
      <c r="K41" s="229">
        <v>0</v>
      </c>
      <c r="L41" s="229">
        <v>0</v>
      </c>
      <c r="M41" s="229">
        <v>0</v>
      </c>
      <c r="N41" s="19"/>
      <c r="O41" s="19"/>
      <c r="P41" s="19"/>
      <c r="Q41" s="19"/>
    </row>
    <row r="42" spans="1:17" ht="12.75">
      <c r="A42" s="19"/>
      <c r="B42" s="180" t="s">
        <v>75</v>
      </c>
      <c r="C42" s="180"/>
      <c r="D42" s="180"/>
      <c r="E42" s="180"/>
      <c r="F42" s="180"/>
      <c r="G42" s="228">
        <v>0</v>
      </c>
      <c r="H42" s="229">
        <v>0</v>
      </c>
      <c r="I42" s="229">
        <v>0</v>
      </c>
      <c r="J42" s="229">
        <v>0</v>
      </c>
      <c r="K42" s="229">
        <v>0</v>
      </c>
      <c r="L42" s="229">
        <v>0</v>
      </c>
      <c r="M42" s="229">
        <v>0</v>
      </c>
      <c r="N42" s="19"/>
      <c r="O42" s="19"/>
      <c r="P42" s="19"/>
      <c r="Q42" s="19"/>
    </row>
    <row r="43" spans="1:17" ht="12.75">
      <c r="A43" s="19"/>
      <c r="B43" s="180" t="s">
        <v>16</v>
      </c>
      <c r="C43" s="180"/>
      <c r="D43" s="180"/>
      <c r="E43" s="180"/>
      <c r="F43" s="180"/>
      <c r="G43" s="228">
        <v>0</v>
      </c>
      <c r="H43" s="229">
        <v>0</v>
      </c>
      <c r="I43" s="229">
        <v>0</v>
      </c>
      <c r="J43" s="229">
        <v>0</v>
      </c>
      <c r="K43" s="229">
        <v>0</v>
      </c>
      <c r="L43" s="229">
        <v>0</v>
      </c>
      <c r="M43" s="229">
        <v>0</v>
      </c>
      <c r="N43" s="19"/>
      <c r="O43" s="19"/>
      <c r="P43" s="19"/>
      <c r="Q43" s="19"/>
    </row>
    <row r="44" spans="1:17" ht="12.75">
      <c r="A44" s="19"/>
      <c r="B44" s="26" t="s">
        <v>167</v>
      </c>
      <c r="C44" s="19"/>
      <c r="D44" s="32"/>
      <c r="E44" s="32"/>
      <c r="F44" s="32"/>
      <c r="G44" s="34">
        <f>G30+G26+SUM(G35:G43)-G39</f>
        <v>235162.5</v>
      </c>
      <c r="H44" s="35"/>
      <c r="I44" s="35"/>
      <c r="J44" s="35"/>
      <c r="K44" s="35"/>
      <c r="L44" s="36"/>
      <c r="M44" s="36"/>
      <c r="N44" s="19"/>
      <c r="O44" s="19"/>
      <c r="P44" s="19"/>
      <c r="Q44" s="19"/>
    </row>
    <row r="45" spans="1:17" ht="12.75">
      <c r="A45" s="19"/>
      <c r="B45" s="196" t="s">
        <v>169</v>
      </c>
      <c r="C45" s="197"/>
      <c r="D45" s="197"/>
      <c r="E45" s="197"/>
      <c r="F45" s="197"/>
      <c r="G45" s="198"/>
      <c r="H45" s="36"/>
      <c r="I45" s="36"/>
      <c r="J45" s="36"/>
      <c r="K45" s="36"/>
      <c r="L45" s="36"/>
      <c r="M45" s="36"/>
      <c r="N45" s="19"/>
      <c r="O45" s="19"/>
      <c r="P45" s="19"/>
      <c r="Q45" s="19"/>
    </row>
    <row r="46" spans="1:17" ht="12.75">
      <c r="A46" s="19"/>
      <c r="B46" s="38" t="s">
        <v>93</v>
      </c>
      <c r="C46" s="38"/>
      <c r="D46" s="181"/>
      <c r="E46" s="182"/>
      <c r="F46" s="183"/>
      <c r="G46" s="228">
        <v>0</v>
      </c>
      <c r="H46" s="36"/>
      <c r="I46" s="36"/>
      <c r="J46" s="36"/>
      <c r="K46" s="36"/>
      <c r="L46" s="36"/>
      <c r="M46" s="36"/>
      <c r="N46" s="19"/>
      <c r="O46" s="19"/>
      <c r="P46" s="19"/>
      <c r="Q46" s="19"/>
    </row>
    <row r="47" spans="1:17" ht="12.75">
      <c r="A47" s="19"/>
      <c r="B47" s="38" t="s">
        <v>157</v>
      </c>
      <c r="C47" s="38"/>
      <c r="D47" s="181"/>
      <c r="E47" s="182"/>
      <c r="F47" s="183"/>
      <c r="G47" s="228">
        <v>0</v>
      </c>
      <c r="H47" s="36"/>
      <c r="I47" s="36"/>
      <c r="J47" s="36"/>
      <c r="K47" s="36"/>
      <c r="L47" s="36"/>
      <c r="M47" s="36"/>
      <c r="N47" s="19"/>
      <c r="O47" s="19"/>
      <c r="P47" s="19"/>
      <c r="Q47" s="19"/>
    </row>
    <row r="48" spans="1:17" ht="12.75">
      <c r="A48" s="19"/>
      <c r="B48" s="38" t="s">
        <v>91</v>
      </c>
      <c r="C48" s="38"/>
      <c r="D48" s="181"/>
      <c r="E48" s="182"/>
      <c r="F48" s="183"/>
      <c r="G48" s="228">
        <v>0</v>
      </c>
      <c r="H48" s="36"/>
      <c r="I48" s="36"/>
      <c r="J48" s="36"/>
      <c r="K48" s="36"/>
      <c r="L48" s="36"/>
      <c r="M48" s="36"/>
      <c r="N48" s="19"/>
      <c r="O48" s="19"/>
      <c r="P48" s="19"/>
      <c r="Q48" s="19"/>
    </row>
    <row r="49" spans="1:17" ht="12.75">
      <c r="A49" s="19"/>
      <c r="B49" s="38" t="s">
        <v>92</v>
      </c>
      <c r="C49" s="38"/>
      <c r="D49" s="181"/>
      <c r="E49" s="182"/>
      <c r="F49" s="183"/>
      <c r="G49" s="228">
        <v>0</v>
      </c>
      <c r="H49" s="36"/>
      <c r="I49" s="36"/>
      <c r="J49" s="36"/>
      <c r="K49" s="36"/>
      <c r="L49" s="36"/>
      <c r="M49" s="36"/>
      <c r="N49" s="19"/>
      <c r="O49" s="19"/>
      <c r="P49" s="19"/>
      <c r="Q49" s="19"/>
    </row>
    <row r="50" spans="1:17" ht="12.75">
      <c r="A50" s="19"/>
      <c r="B50" s="38" t="s">
        <v>77</v>
      </c>
      <c r="C50" s="38"/>
      <c r="D50" s="181"/>
      <c r="E50" s="182"/>
      <c r="F50" s="183"/>
      <c r="G50" s="228">
        <v>0</v>
      </c>
      <c r="H50" s="36"/>
      <c r="I50" s="36"/>
      <c r="J50" s="36"/>
      <c r="K50" s="36"/>
      <c r="L50" s="36"/>
      <c r="M50" s="36"/>
      <c r="N50" s="19"/>
      <c r="O50" s="19"/>
      <c r="P50" s="19"/>
      <c r="Q50" s="19"/>
    </row>
    <row r="51" spans="1:17" ht="12.75">
      <c r="A51" s="19"/>
      <c r="B51" s="38" t="s">
        <v>94</v>
      </c>
      <c r="C51" s="38"/>
      <c r="D51" s="181"/>
      <c r="E51" s="182"/>
      <c r="F51" s="183"/>
      <c r="G51" s="228">
        <v>19200</v>
      </c>
      <c r="H51" s="36"/>
      <c r="I51" s="36"/>
      <c r="J51" s="36"/>
      <c r="K51" s="36"/>
      <c r="L51" s="36"/>
      <c r="M51" s="36"/>
      <c r="N51" s="19"/>
      <c r="O51" s="19"/>
      <c r="P51" s="19"/>
      <c r="Q51" s="19"/>
    </row>
    <row r="52" spans="1:17" ht="12.75">
      <c r="A52" s="19"/>
      <c r="B52" s="38" t="s">
        <v>95</v>
      </c>
      <c r="C52" s="38"/>
      <c r="D52" s="181"/>
      <c r="E52" s="182"/>
      <c r="F52" s="183"/>
      <c r="G52" s="228">
        <v>2500</v>
      </c>
      <c r="H52" s="36"/>
      <c r="I52" s="36"/>
      <c r="J52" s="36"/>
      <c r="K52" s="36"/>
      <c r="L52" s="36"/>
      <c r="M52" s="36"/>
      <c r="N52" s="19"/>
      <c r="O52" s="19"/>
      <c r="P52" s="19"/>
      <c r="Q52" s="19"/>
    </row>
    <row r="53" spans="1:17" ht="12.75">
      <c r="A53" s="19"/>
      <c r="B53" s="38" t="s">
        <v>96</v>
      </c>
      <c r="C53" s="38"/>
      <c r="D53" s="181"/>
      <c r="E53" s="182"/>
      <c r="F53" s="183"/>
      <c r="G53" s="228">
        <v>0</v>
      </c>
      <c r="H53" s="36"/>
      <c r="I53" s="36"/>
      <c r="J53" s="36"/>
      <c r="K53" s="36"/>
      <c r="L53" s="36"/>
      <c r="M53" s="36"/>
      <c r="N53" s="19"/>
      <c r="O53" s="19"/>
      <c r="P53" s="19"/>
      <c r="Q53" s="19"/>
    </row>
    <row r="54" spans="1:17" ht="12.75">
      <c r="A54" s="19"/>
      <c r="B54" s="38" t="s">
        <v>96</v>
      </c>
      <c r="C54" s="38"/>
      <c r="D54" s="181"/>
      <c r="E54" s="182"/>
      <c r="F54" s="183"/>
      <c r="G54" s="228">
        <v>0</v>
      </c>
      <c r="H54" s="36"/>
      <c r="I54" s="36"/>
      <c r="J54" s="36"/>
      <c r="K54" s="36"/>
      <c r="L54" s="36"/>
      <c r="M54" s="36"/>
      <c r="N54" s="19"/>
      <c r="O54" s="19"/>
      <c r="P54" s="19"/>
      <c r="Q54" s="19"/>
    </row>
    <row r="55" spans="1:17" ht="12.75">
      <c r="A55" s="19"/>
      <c r="B55" s="38" t="s">
        <v>150</v>
      </c>
      <c r="C55" s="38"/>
      <c r="D55" s="181"/>
      <c r="E55" s="182"/>
      <c r="F55" s="183"/>
      <c r="G55" s="228">
        <v>0</v>
      </c>
      <c r="H55" s="36"/>
      <c r="I55" s="36"/>
      <c r="J55" s="36"/>
      <c r="K55" s="36"/>
      <c r="L55" s="36"/>
      <c r="M55" s="36"/>
      <c r="N55" s="19"/>
      <c r="O55" s="19"/>
      <c r="P55" s="19"/>
      <c r="Q55" s="19"/>
    </row>
    <row r="56" spans="1:17" ht="12.75">
      <c r="A56" s="19"/>
      <c r="B56" s="38" t="s">
        <v>97</v>
      </c>
      <c r="C56" s="38"/>
      <c r="D56" s="181"/>
      <c r="E56" s="182"/>
      <c r="F56" s="183"/>
      <c r="G56" s="228">
        <v>0</v>
      </c>
      <c r="H56" s="36"/>
      <c r="I56" s="36"/>
      <c r="J56" s="36"/>
      <c r="K56" s="36"/>
      <c r="L56" s="36"/>
      <c r="M56" s="36"/>
      <c r="N56" s="19"/>
      <c r="O56" s="19"/>
      <c r="P56" s="19"/>
      <c r="Q56" s="19"/>
    </row>
    <row r="57" spans="1:17" ht="12.75">
      <c r="A57" s="19"/>
      <c r="B57" s="38" t="s">
        <v>98</v>
      </c>
      <c r="C57" s="38"/>
      <c r="D57" s="181"/>
      <c r="E57" s="182"/>
      <c r="F57" s="183"/>
      <c r="G57" s="228">
        <v>0</v>
      </c>
      <c r="H57" s="36"/>
      <c r="I57" s="36"/>
      <c r="J57" s="36"/>
      <c r="K57" s="36"/>
      <c r="L57" s="36"/>
      <c r="M57" s="36"/>
      <c r="N57" s="19"/>
      <c r="O57" s="19"/>
      <c r="P57" s="19"/>
      <c r="Q57" s="19"/>
    </row>
    <row r="58" spans="1:17" ht="12.75">
      <c r="A58" s="19"/>
      <c r="B58" s="38" t="s">
        <v>99</v>
      </c>
      <c r="C58" s="38"/>
      <c r="D58" s="181"/>
      <c r="E58" s="182"/>
      <c r="F58" s="183"/>
      <c r="G58" s="228">
        <v>0</v>
      </c>
      <c r="H58" s="36"/>
      <c r="I58" s="36"/>
      <c r="J58" s="36"/>
      <c r="K58" s="36"/>
      <c r="L58" s="36"/>
      <c r="M58" s="36"/>
      <c r="N58" s="19"/>
      <c r="O58" s="19"/>
      <c r="P58" s="19"/>
      <c r="Q58" s="19"/>
    </row>
    <row r="59" spans="1:17" ht="12.75">
      <c r="A59" s="19"/>
      <c r="B59" s="38" t="s">
        <v>100</v>
      </c>
      <c r="C59" s="38"/>
      <c r="D59" s="181"/>
      <c r="E59" s="182"/>
      <c r="F59" s="183"/>
      <c r="G59" s="228">
        <v>0</v>
      </c>
      <c r="H59" s="36"/>
      <c r="I59" s="36"/>
      <c r="J59" s="36"/>
      <c r="K59" s="36"/>
      <c r="L59" s="36"/>
      <c r="M59" s="36"/>
      <c r="N59" s="19"/>
      <c r="O59" s="19"/>
      <c r="P59" s="19"/>
      <c r="Q59" s="19"/>
    </row>
    <row r="60" spans="1:17" ht="12.75">
      <c r="A60" s="19"/>
      <c r="B60" s="38" t="s">
        <v>101</v>
      </c>
      <c r="C60" s="38"/>
      <c r="D60" s="181"/>
      <c r="E60" s="182"/>
      <c r="F60" s="183"/>
      <c r="G60" s="228">
        <v>0</v>
      </c>
      <c r="H60" s="36"/>
      <c r="I60" s="36"/>
      <c r="J60" s="36"/>
      <c r="K60" s="36"/>
      <c r="L60" s="36"/>
      <c r="M60" s="36"/>
      <c r="N60" s="19"/>
      <c r="O60" s="19"/>
      <c r="P60" s="19"/>
      <c r="Q60" s="19"/>
    </row>
    <row r="61" spans="1:17" ht="12.75">
      <c r="A61" s="19"/>
      <c r="B61" s="38" t="s">
        <v>78</v>
      </c>
      <c r="C61" s="38"/>
      <c r="D61" s="181"/>
      <c r="E61" s="182"/>
      <c r="F61" s="183"/>
      <c r="G61" s="228">
        <v>0</v>
      </c>
      <c r="H61" s="36"/>
      <c r="I61" s="36"/>
      <c r="J61" s="36"/>
      <c r="K61" s="36"/>
      <c r="L61" s="36"/>
      <c r="M61" s="36"/>
      <c r="N61" s="19"/>
      <c r="O61" s="19"/>
      <c r="P61" s="19"/>
      <c r="Q61" s="19"/>
    </row>
    <row r="62" spans="1:17" ht="12.75">
      <c r="A62" s="19"/>
      <c r="B62" s="38" t="s">
        <v>104</v>
      </c>
      <c r="C62" s="38"/>
      <c r="D62" s="181"/>
      <c r="E62" s="182"/>
      <c r="F62" s="183"/>
      <c r="G62" s="228">
        <v>0</v>
      </c>
      <c r="H62" s="36"/>
      <c r="I62" s="36"/>
      <c r="J62" s="36"/>
      <c r="K62" s="36"/>
      <c r="L62" s="36"/>
      <c r="M62" s="36"/>
      <c r="N62" s="19"/>
      <c r="O62" s="19"/>
      <c r="P62" s="19"/>
      <c r="Q62" s="19"/>
    </row>
    <row r="63" spans="1:17" ht="12.75">
      <c r="A63" s="19"/>
      <c r="B63" s="38" t="s">
        <v>105</v>
      </c>
      <c r="C63" s="38"/>
      <c r="D63" s="181"/>
      <c r="E63" s="182"/>
      <c r="F63" s="183"/>
      <c r="G63" s="228">
        <v>0</v>
      </c>
      <c r="H63" s="36"/>
      <c r="I63" s="36"/>
      <c r="J63" s="36"/>
      <c r="K63" s="36"/>
      <c r="L63" s="36"/>
      <c r="M63" s="36"/>
      <c r="N63" s="19"/>
      <c r="O63" s="19"/>
      <c r="P63" s="19"/>
      <c r="Q63" s="19"/>
    </row>
    <row r="64" spans="1:17" ht="12.75">
      <c r="A64" s="19"/>
      <c r="B64" s="38" t="s">
        <v>106</v>
      </c>
      <c r="C64" s="38"/>
      <c r="D64" s="181"/>
      <c r="E64" s="182"/>
      <c r="F64" s="183"/>
      <c r="G64" s="228">
        <v>0</v>
      </c>
      <c r="H64" s="36"/>
      <c r="I64" s="36"/>
      <c r="J64" s="36"/>
      <c r="K64" s="36"/>
      <c r="L64" s="36"/>
      <c r="M64" s="36"/>
      <c r="N64" s="19"/>
      <c r="O64" s="19"/>
      <c r="P64" s="19"/>
      <c r="Q64" s="19"/>
    </row>
    <row r="65" spans="1:17" ht="12.75">
      <c r="A65" s="19"/>
      <c r="B65" s="38" t="s">
        <v>107</v>
      </c>
      <c r="C65" s="38"/>
      <c r="D65" s="181"/>
      <c r="E65" s="182"/>
      <c r="F65" s="183"/>
      <c r="G65" s="228">
        <v>0</v>
      </c>
      <c r="H65" s="36"/>
      <c r="I65" s="36"/>
      <c r="J65" s="36"/>
      <c r="K65" s="36"/>
      <c r="L65" s="36"/>
      <c r="M65" s="36"/>
      <c r="N65" s="19"/>
      <c r="O65" s="19"/>
      <c r="P65" s="19"/>
      <c r="Q65" s="19"/>
    </row>
    <row r="66" spans="1:17" ht="12.75">
      <c r="A66" s="19"/>
      <c r="B66" s="38" t="s">
        <v>108</v>
      </c>
      <c r="C66" s="38"/>
      <c r="D66" s="181"/>
      <c r="E66" s="182"/>
      <c r="F66" s="183"/>
      <c r="G66" s="228">
        <v>0</v>
      </c>
      <c r="H66" s="36"/>
      <c r="I66" s="36"/>
      <c r="J66" s="36"/>
      <c r="K66" s="36"/>
      <c r="L66" s="36"/>
      <c r="M66" s="36"/>
      <c r="N66" s="19"/>
      <c r="O66" s="19"/>
      <c r="P66" s="19"/>
      <c r="Q66" s="19"/>
    </row>
    <row r="67" spans="1:17" ht="12.75">
      <c r="A67" s="19"/>
      <c r="B67" s="38" t="s">
        <v>79</v>
      </c>
      <c r="C67" s="38"/>
      <c r="D67" s="181"/>
      <c r="E67" s="182"/>
      <c r="F67" s="183"/>
      <c r="G67" s="228">
        <v>26500</v>
      </c>
      <c r="H67" s="36"/>
      <c r="I67" s="36"/>
      <c r="J67" s="36"/>
      <c r="K67" s="36"/>
      <c r="L67" s="36"/>
      <c r="M67" s="36"/>
      <c r="N67" s="19"/>
      <c r="O67" s="19"/>
      <c r="P67" s="19"/>
      <c r="Q67" s="19"/>
    </row>
    <row r="68" spans="1:17" ht="12.75">
      <c r="A68" s="19"/>
      <c r="B68" s="38" t="s">
        <v>80</v>
      </c>
      <c r="C68" s="38"/>
      <c r="D68" s="181"/>
      <c r="E68" s="182"/>
      <c r="F68" s="183"/>
      <c r="G68" s="228">
        <v>1500</v>
      </c>
      <c r="H68" s="36"/>
      <c r="I68" s="36"/>
      <c r="J68" s="36"/>
      <c r="K68" s="36"/>
      <c r="L68" s="36"/>
      <c r="M68" s="36"/>
      <c r="N68" s="19"/>
      <c r="O68" s="19"/>
      <c r="P68" s="19"/>
      <c r="Q68" s="19"/>
    </row>
    <row r="69" spans="1:17" ht="12.75">
      <c r="A69" s="19"/>
      <c r="B69" s="38" t="s">
        <v>102</v>
      </c>
      <c r="C69" s="38"/>
      <c r="D69" s="181"/>
      <c r="E69" s="182"/>
      <c r="F69" s="183"/>
      <c r="G69" s="228">
        <v>0</v>
      </c>
      <c r="H69" s="36"/>
      <c r="I69" s="36"/>
      <c r="J69" s="36"/>
      <c r="K69" s="36"/>
      <c r="L69" s="36"/>
      <c r="M69" s="36"/>
      <c r="N69" s="19"/>
      <c r="O69" s="19"/>
      <c r="P69" s="19"/>
      <c r="Q69" s="19"/>
    </row>
    <row r="70" spans="1:17" ht="12.75">
      <c r="A70" s="19"/>
      <c r="B70" s="38" t="s">
        <v>109</v>
      </c>
      <c r="C70" s="38"/>
      <c r="D70" s="181"/>
      <c r="E70" s="182"/>
      <c r="F70" s="183"/>
      <c r="G70" s="228">
        <v>1500</v>
      </c>
      <c r="H70" s="36"/>
      <c r="I70" s="36"/>
      <c r="J70" s="36"/>
      <c r="K70" s="36"/>
      <c r="L70" s="36"/>
      <c r="M70" s="36"/>
      <c r="N70" s="19"/>
      <c r="O70" s="19"/>
      <c r="P70" s="19"/>
      <c r="Q70" s="19"/>
    </row>
    <row r="71" spans="1:17" ht="12.75">
      <c r="A71" s="19"/>
      <c r="B71" s="38" t="s">
        <v>110</v>
      </c>
      <c r="C71" s="38"/>
      <c r="D71" s="181"/>
      <c r="E71" s="182"/>
      <c r="F71" s="183"/>
      <c r="G71" s="228">
        <v>0</v>
      </c>
      <c r="H71" s="36"/>
      <c r="I71" s="36"/>
      <c r="J71" s="36"/>
      <c r="K71" s="36"/>
      <c r="L71" s="36"/>
      <c r="M71" s="36"/>
      <c r="N71" s="19"/>
      <c r="O71" s="19"/>
      <c r="P71" s="19"/>
      <c r="Q71" s="19"/>
    </row>
    <row r="72" spans="1:17" ht="12.75">
      <c r="A72" s="19"/>
      <c r="B72" s="38" t="s">
        <v>111</v>
      </c>
      <c r="C72" s="38"/>
      <c r="D72" s="181"/>
      <c r="E72" s="182"/>
      <c r="F72" s="183"/>
      <c r="G72" s="228">
        <v>0</v>
      </c>
      <c r="H72" s="36"/>
      <c r="I72" s="36"/>
      <c r="J72" s="36"/>
      <c r="K72" s="36"/>
      <c r="L72" s="36"/>
      <c r="M72" s="36"/>
      <c r="N72" s="19"/>
      <c r="O72" s="19"/>
      <c r="P72" s="19"/>
      <c r="Q72" s="19"/>
    </row>
    <row r="73" spans="1:17" ht="12.75">
      <c r="A73" s="19"/>
      <c r="B73" s="38" t="s">
        <v>81</v>
      </c>
      <c r="C73" s="38"/>
      <c r="D73" s="181"/>
      <c r="E73" s="182"/>
      <c r="F73" s="183"/>
      <c r="G73" s="228">
        <v>0</v>
      </c>
      <c r="H73" s="36"/>
      <c r="I73" s="36"/>
      <c r="J73" s="36"/>
      <c r="K73" s="36"/>
      <c r="L73" s="36"/>
      <c r="M73" s="36"/>
      <c r="N73" s="19"/>
      <c r="O73" s="19"/>
      <c r="P73" s="19"/>
      <c r="Q73" s="19"/>
    </row>
    <row r="74" spans="1:17" ht="12.75">
      <c r="A74" s="19"/>
      <c r="B74" s="38" t="s">
        <v>112</v>
      </c>
      <c r="C74" s="38"/>
      <c r="D74" s="181"/>
      <c r="E74" s="182"/>
      <c r="F74" s="183"/>
      <c r="G74" s="228">
        <v>12400</v>
      </c>
      <c r="H74" s="36"/>
      <c r="I74" s="36"/>
      <c r="J74" s="36"/>
      <c r="K74" s="36"/>
      <c r="L74" s="36"/>
      <c r="M74" s="36"/>
      <c r="N74" s="19"/>
      <c r="O74" s="19"/>
      <c r="P74" s="19"/>
      <c r="Q74" s="19"/>
    </row>
    <row r="75" spans="1:17" ht="12.75">
      <c r="A75" s="19"/>
      <c r="B75" s="38" t="s">
        <v>113</v>
      </c>
      <c r="C75" s="38"/>
      <c r="D75" s="181"/>
      <c r="E75" s="182"/>
      <c r="F75" s="183"/>
      <c r="G75" s="228">
        <v>1500</v>
      </c>
      <c r="H75" s="36"/>
      <c r="I75" s="36"/>
      <c r="J75" s="36"/>
      <c r="K75" s="36"/>
      <c r="L75" s="36"/>
      <c r="M75" s="36"/>
      <c r="N75" s="19"/>
      <c r="O75" s="19"/>
      <c r="P75" s="19"/>
      <c r="Q75" s="19"/>
    </row>
    <row r="76" spans="1:17" ht="12.75">
      <c r="A76" s="19"/>
      <c r="B76" s="38" t="s">
        <v>114</v>
      </c>
      <c r="C76" s="38"/>
      <c r="D76" s="181"/>
      <c r="E76" s="182"/>
      <c r="F76" s="183"/>
      <c r="G76" s="228">
        <v>2500</v>
      </c>
      <c r="H76" s="36"/>
      <c r="I76" s="36"/>
      <c r="J76" s="36"/>
      <c r="K76" s="36"/>
      <c r="L76" s="36"/>
      <c r="M76" s="36"/>
      <c r="N76" s="19"/>
      <c r="O76" s="19"/>
      <c r="P76" s="19"/>
      <c r="Q76" s="19"/>
    </row>
    <row r="77" spans="1:17" ht="12.75">
      <c r="A77" s="19"/>
      <c r="B77" s="38" t="s">
        <v>115</v>
      </c>
      <c r="C77" s="38"/>
      <c r="D77" s="181"/>
      <c r="E77" s="182"/>
      <c r="F77" s="183"/>
      <c r="G77" s="228">
        <v>1400</v>
      </c>
      <c r="H77" s="36"/>
      <c r="I77" s="36"/>
      <c r="J77" s="36"/>
      <c r="K77" s="36"/>
      <c r="L77" s="36"/>
      <c r="M77" s="36"/>
      <c r="N77" s="19"/>
      <c r="O77" s="19"/>
      <c r="P77" s="19"/>
      <c r="Q77" s="19"/>
    </row>
    <row r="78" spans="1:17" ht="12.75">
      <c r="A78" s="19"/>
      <c r="B78" s="38" t="s">
        <v>76</v>
      </c>
      <c r="C78" s="38"/>
      <c r="D78" s="181"/>
      <c r="E78" s="182"/>
      <c r="F78" s="183"/>
      <c r="G78" s="228">
        <v>0</v>
      </c>
      <c r="H78" s="37"/>
      <c r="I78" s="37"/>
      <c r="J78" s="37"/>
      <c r="K78" s="37"/>
      <c r="L78" s="36"/>
      <c r="M78" s="36"/>
      <c r="N78" s="19"/>
      <c r="O78" s="19"/>
      <c r="P78" s="19"/>
      <c r="Q78" s="19"/>
    </row>
    <row r="79" spans="1:17" ht="12.75">
      <c r="A79" s="19"/>
      <c r="B79" s="38" t="s">
        <v>116</v>
      </c>
      <c r="C79" s="38"/>
      <c r="D79" s="181"/>
      <c r="E79" s="182"/>
      <c r="F79" s="183"/>
      <c r="G79" s="228">
        <v>0</v>
      </c>
      <c r="H79" s="37"/>
      <c r="I79" s="37"/>
      <c r="J79" s="37"/>
      <c r="K79" s="37"/>
      <c r="L79" s="36"/>
      <c r="M79" s="36"/>
      <c r="N79" s="19"/>
      <c r="O79" s="19"/>
      <c r="P79" s="19"/>
      <c r="Q79" s="19"/>
    </row>
    <row r="80" spans="1:17" ht="12.75">
      <c r="A80" s="19"/>
      <c r="B80" s="38" t="s">
        <v>117</v>
      </c>
      <c r="C80" s="38"/>
      <c r="D80" s="181"/>
      <c r="E80" s="182"/>
      <c r="F80" s="183"/>
      <c r="G80" s="228">
        <v>0</v>
      </c>
      <c r="H80" s="37"/>
      <c r="I80" s="37"/>
      <c r="J80" s="37"/>
      <c r="K80" s="37"/>
      <c r="L80" s="36"/>
      <c r="M80" s="36"/>
      <c r="N80" s="19"/>
      <c r="O80" s="19"/>
      <c r="P80" s="19"/>
      <c r="Q80" s="19"/>
    </row>
    <row r="81" spans="1:17" ht="12.75">
      <c r="A81" s="19"/>
      <c r="B81" s="38" t="s">
        <v>118</v>
      </c>
      <c r="C81" s="38"/>
      <c r="D81" s="181"/>
      <c r="E81" s="182"/>
      <c r="F81" s="183"/>
      <c r="G81" s="228">
        <v>9400</v>
      </c>
      <c r="H81" s="37"/>
      <c r="I81" s="37"/>
      <c r="J81" s="37"/>
      <c r="K81" s="37"/>
      <c r="L81" s="36"/>
      <c r="M81" s="36"/>
      <c r="N81" s="19"/>
      <c r="O81" s="19"/>
      <c r="P81" s="19"/>
      <c r="Q81" s="19"/>
    </row>
    <row r="82" spans="1:17" ht="12.75">
      <c r="A82" s="19"/>
      <c r="B82" s="38" t="s">
        <v>119</v>
      </c>
      <c r="C82" s="38"/>
      <c r="D82" s="181"/>
      <c r="E82" s="182"/>
      <c r="F82" s="183"/>
      <c r="G82" s="228">
        <v>0</v>
      </c>
      <c r="H82" s="37"/>
      <c r="I82" s="37"/>
      <c r="J82" s="37"/>
      <c r="K82" s="37"/>
      <c r="L82" s="36"/>
      <c r="M82" s="36"/>
      <c r="N82" s="19"/>
      <c r="O82" s="19"/>
      <c r="P82" s="19"/>
      <c r="Q82" s="19"/>
    </row>
    <row r="83" spans="1:17" ht="12.75">
      <c r="A83" s="19"/>
      <c r="B83" s="19" t="s">
        <v>162</v>
      </c>
      <c r="C83" s="19"/>
      <c r="D83" s="181"/>
      <c r="E83" s="182"/>
      <c r="F83" s="183"/>
      <c r="G83" s="228">
        <v>2750</v>
      </c>
      <c r="H83" s="37"/>
      <c r="I83" s="37"/>
      <c r="J83" s="37"/>
      <c r="K83" s="37"/>
      <c r="L83" s="36"/>
      <c r="M83" s="36"/>
      <c r="N83" s="19"/>
      <c r="O83" s="19"/>
      <c r="P83" s="19"/>
      <c r="Q83" s="19"/>
    </row>
    <row r="84" spans="1:17" ht="12.75">
      <c r="A84" s="19"/>
      <c r="B84" s="19" t="s">
        <v>163</v>
      </c>
      <c r="C84" s="19"/>
      <c r="D84" s="181"/>
      <c r="E84" s="182"/>
      <c r="F84" s="183"/>
      <c r="G84" s="228">
        <f>12690+4760</f>
        <v>17450</v>
      </c>
      <c r="H84" s="37"/>
      <c r="I84" s="37"/>
      <c r="J84" s="37"/>
      <c r="K84" s="37"/>
      <c r="L84" s="36"/>
      <c r="M84" s="36"/>
      <c r="N84" s="19"/>
      <c r="O84" s="19"/>
      <c r="P84" s="19"/>
      <c r="Q84" s="19"/>
    </row>
    <row r="85" spans="1:17" ht="12.75">
      <c r="A85" s="19"/>
      <c r="B85" s="38" t="s">
        <v>173</v>
      </c>
      <c r="C85" s="38"/>
      <c r="D85" s="181"/>
      <c r="E85" s="182"/>
      <c r="F85" s="183"/>
      <c r="G85" s="228">
        <v>0</v>
      </c>
      <c r="H85" s="37"/>
      <c r="I85" s="37"/>
      <c r="J85" s="37"/>
      <c r="K85" s="37"/>
      <c r="L85" s="36"/>
      <c r="M85" s="36"/>
      <c r="N85" s="19"/>
      <c r="O85" s="19"/>
      <c r="P85" s="19"/>
      <c r="Q85" s="19"/>
    </row>
    <row r="86" spans="1:17" ht="12.75">
      <c r="A86" s="19"/>
      <c r="B86" s="38" t="s">
        <v>175</v>
      </c>
      <c r="C86" s="38"/>
      <c r="D86" s="181"/>
      <c r="E86" s="182"/>
      <c r="F86" s="183"/>
      <c r="G86" s="228">
        <v>2100</v>
      </c>
      <c r="H86" s="37"/>
      <c r="I86" s="37"/>
      <c r="J86" s="37"/>
      <c r="K86" s="37"/>
      <c r="L86" s="36"/>
      <c r="M86" s="36"/>
      <c r="N86" s="19"/>
      <c r="O86" s="19"/>
      <c r="P86" s="19"/>
      <c r="Q86" s="19"/>
    </row>
    <row r="87" spans="1:17" ht="12.75">
      <c r="A87" s="19"/>
      <c r="B87" s="38" t="s">
        <v>120</v>
      </c>
      <c r="C87" s="38"/>
      <c r="D87" s="181"/>
      <c r="E87" s="182"/>
      <c r="F87" s="183"/>
      <c r="G87" s="228">
        <v>600</v>
      </c>
      <c r="H87" s="37"/>
      <c r="I87" s="37"/>
      <c r="J87" s="37"/>
      <c r="K87" s="37"/>
      <c r="L87" s="36"/>
      <c r="M87" s="36"/>
      <c r="N87" s="19"/>
      <c r="O87" s="19"/>
      <c r="P87" s="19"/>
      <c r="Q87" s="19"/>
    </row>
    <row r="88" spans="1:17" ht="12.75">
      <c r="A88" s="19"/>
      <c r="B88" s="38" t="s">
        <v>121</v>
      </c>
      <c r="C88" s="38"/>
      <c r="D88" s="181"/>
      <c r="E88" s="182"/>
      <c r="F88" s="183"/>
      <c r="G88" s="228">
        <v>0</v>
      </c>
      <c r="H88" s="37"/>
      <c r="I88" s="37"/>
      <c r="J88" s="37"/>
      <c r="K88" s="37"/>
      <c r="L88" s="36"/>
      <c r="M88" s="36"/>
      <c r="N88" s="19"/>
      <c r="O88" s="19"/>
      <c r="P88" s="19"/>
      <c r="Q88" s="19"/>
    </row>
    <row r="89" spans="1:17" ht="12.75">
      <c r="A89" s="19"/>
      <c r="B89" s="38" t="s">
        <v>122</v>
      </c>
      <c r="C89" s="38"/>
      <c r="D89" s="181"/>
      <c r="E89" s="182"/>
      <c r="F89" s="183"/>
      <c r="G89" s="228">
        <v>0</v>
      </c>
      <c r="H89" s="37"/>
      <c r="I89" s="37"/>
      <c r="J89" s="37"/>
      <c r="K89" s="37"/>
      <c r="L89" s="36"/>
      <c r="M89" s="36"/>
      <c r="N89" s="19"/>
      <c r="O89" s="19"/>
      <c r="P89" s="19"/>
      <c r="Q89" s="19"/>
    </row>
    <row r="90" spans="1:17" ht="12.75">
      <c r="A90" s="19"/>
      <c r="B90" s="38" t="s">
        <v>123</v>
      </c>
      <c r="C90" s="38"/>
      <c r="D90" s="181"/>
      <c r="E90" s="182"/>
      <c r="F90" s="183"/>
      <c r="G90" s="228">
        <v>0</v>
      </c>
      <c r="H90" s="37"/>
      <c r="I90" s="37"/>
      <c r="J90" s="37"/>
      <c r="K90" s="37"/>
      <c r="L90" s="36"/>
      <c r="M90" s="36"/>
      <c r="N90" s="19"/>
      <c r="O90" s="19"/>
      <c r="P90" s="19"/>
      <c r="Q90" s="19"/>
    </row>
    <row r="91" spans="1:17" ht="12.75">
      <c r="A91" s="19"/>
      <c r="B91" s="38" t="s">
        <v>82</v>
      </c>
      <c r="C91" s="38"/>
      <c r="D91" s="181"/>
      <c r="E91" s="182"/>
      <c r="F91" s="183"/>
      <c r="G91" s="228">
        <v>0</v>
      </c>
      <c r="H91" s="37"/>
      <c r="I91" s="37"/>
      <c r="J91" s="37"/>
      <c r="K91" s="37"/>
      <c r="L91" s="36"/>
      <c r="M91" s="36"/>
      <c r="N91" s="19"/>
      <c r="O91" s="19"/>
      <c r="P91" s="19"/>
      <c r="Q91" s="19"/>
    </row>
    <row r="92" spans="1:17" ht="12.75">
      <c r="A92" s="19"/>
      <c r="B92" s="38" t="s">
        <v>124</v>
      </c>
      <c r="C92" s="38"/>
      <c r="D92" s="181"/>
      <c r="E92" s="182"/>
      <c r="F92" s="183"/>
      <c r="G92" s="228">
        <v>0</v>
      </c>
      <c r="H92" s="37"/>
      <c r="I92" s="37"/>
      <c r="J92" s="37"/>
      <c r="K92" s="37"/>
      <c r="L92" s="36"/>
      <c r="M92" s="36"/>
      <c r="N92" s="19"/>
      <c r="O92" s="19"/>
      <c r="P92" s="19"/>
      <c r="Q92" s="19"/>
    </row>
    <row r="93" spans="1:17" ht="12.75">
      <c r="A93" s="19"/>
      <c r="B93" s="38" t="s">
        <v>125</v>
      </c>
      <c r="C93" s="38"/>
      <c r="D93" s="181"/>
      <c r="E93" s="182"/>
      <c r="F93" s="183"/>
      <c r="G93" s="228">
        <v>0</v>
      </c>
      <c r="H93" s="37"/>
      <c r="I93" s="37"/>
      <c r="J93" s="37"/>
      <c r="K93" s="37"/>
      <c r="L93" s="36"/>
      <c r="M93" s="36"/>
      <c r="N93" s="19"/>
      <c r="O93" s="19"/>
      <c r="P93" s="19"/>
      <c r="Q93" s="19"/>
    </row>
    <row r="94" spans="1:17" ht="12.75">
      <c r="A94" s="19"/>
      <c r="B94" s="38" t="s">
        <v>177</v>
      </c>
      <c r="C94" s="38"/>
      <c r="D94" s="181"/>
      <c r="E94" s="182"/>
      <c r="F94" s="183"/>
      <c r="G94" s="228">
        <v>0</v>
      </c>
      <c r="H94" s="37"/>
      <c r="I94" s="37"/>
      <c r="J94" s="37"/>
      <c r="K94" s="37"/>
      <c r="L94" s="36"/>
      <c r="M94" s="36"/>
      <c r="N94" s="19"/>
      <c r="O94" s="19"/>
      <c r="P94" s="19"/>
      <c r="Q94" s="19"/>
    </row>
    <row r="95" spans="1:17" ht="12.75">
      <c r="A95" s="19"/>
      <c r="B95" s="38" t="s">
        <v>126</v>
      </c>
      <c r="C95" s="38"/>
      <c r="D95" s="181"/>
      <c r="E95" s="182"/>
      <c r="F95" s="183"/>
      <c r="G95" s="228">
        <v>0</v>
      </c>
      <c r="H95" s="37"/>
      <c r="I95" s="37"/>
      <c r="J95" s="37"/>
      <c r="K95" s="37"/>
      <c r="L95" s="36"/>
      <c r="M95" s="36"/>
      <c r="N95" s="19"/>
      <c r="O95" s="19"/>
      <c r="P95" s="19"/>
      <c r="Q95" s="19"/>
    </row>
    <row r="96" spans="1:17" ht="12.75">
      <c r="A96" s="19"/>
      <c r="B96" s="39" t="s">
        <v>151</v>
      </c>
      <c r="C96" s="39"/>
      <c r="D96" s="39"/>
      <c r="E96" s="39"/>
      <c r="F96" s="39"/>
      <c r="G96" s="230"/>
      <c r="H96" s="37"/>
      <c r="I96" s="37"/>
      <c r="J96" s="37"/>
      <c r="K96" s="37"/>
      <c r="L96" s="36"/>
      <c r="M96" s="36"/>
      <c r="N96" s="19"/>
      <c r="O96" s="19"/>
      <c r="P96" s="19"/>
      <c r="Q96" s="19"/>
    </row>
    <row r="97" spans="1:17" ht="12.75">
      <c r="A97" s="19"/>
      <c r="B97" s="38" t="s">
        <v>83</v>
      </c>
      <c r="C97" s="38"/>
      <c r="D97" s="181"/>
      <c r="E97" s="182"/>
      <c r="F97" s="183"/>
      <c r="G97" s="228">
        <v>0</v>
      </c>
      <c r="H97" s="37"/>
      <c r="I97" s="37"/>
      <c r="J97" s="37"/>
      <c r="K97" s="37"/>
      <c r="L97" s="36"/>
      <c r="M97" s="36"/>
      <c r="N97" s="19"/>
      <c r="O97" s="19"/>
      <c r="P97" s="19"/>
      <c r="Q97" s="19"/>
    </row>
    <row r="98" spans="1:17" ht="12.75">
      <c r="A98" s="19"/>
      <c r="B98" s="38" t="s">
        <v>127</v>
      </c>
      <c r="C98" s="38"/>
      <c r="D98" s="181"/>
      <c r="E98" s="182"/>
      <c r="F98" s="183"/>
      <c r="G98" s="228">
        <v>750</v>
      </c>
      <c r="H98" s="37"/>
      <c r="I98" s="37"/>
      <c r="J98" s="37"/>
      <c r="K98" s="37"/>
      <c r="L98" s="36"/>
      <c r="M98" s="36"/>
      <c r="N98" s="19"/>
      <c r="O98" s="19"/>
      <c r="P98" s="19"/>
      <c r="Q98" s="19"/>
    </row>
    <row r="99" spans="1:17" ht="12.75">
      <c r="A99" s="19"/>
      <c r="B99" s="38" t="s">
        <v>128</v>
      </c>
      <c r="C99" s="38"/>
      <c r="D99" s="181"/>
      <c r="E99" s="182"/>
      <c r="F99" s="183"/>
      <c r="G99" s="228">
        <v>17500</v>
      </c>
      <c r="H99" s="37"/>
      <c r="I99" s="37"/>
      <c r="J99" s="37"/>
      <c r="K99" s="37"/>
      <c r="L99" s="36"/>
      <c r="M99" s="36"/>
      <c r="N99" s="19"/>
      <c r="O99" s="19"/>
      <c r="P99" s="19"/>
      <c r="Q99" s="19"/>
    </row>
    <row r="100" spans="1:17" ht="12.75">
      <c r="A100" s="19"/>
      <c r="B100" s="38" t="s">
        <v>103</v>
      </c>
      <c r="C100" s="38"/>
      <c r="D100" s="181"/>
      <c r="E100" s="182"/>
      <c r="F100" s="183"/>
      <c r="G100" s="228">
        <v>1500</v>
      </c>
      <c r="H100" s="37"/>
      <c r="I100" s="37"/>
      <c r="J100" s="37"/>
      <c r="K100" s="37"/>
      <c r="L100" s="36"/>
      <c r="M100" s="36"/>
      <c r="N100" s="19"/>
      <c r="O100" s="19"/>
      <c r="P100" s="19"/>
      <c r="Q100" s="19"/>
    </row>
    <row r="101" spans="1:17" ht="12.75">
      <c r="A101" s="19"/>
      <c r="B101" s="38" t="s">
        <v>84</v>
      </c>
      <c r="C101" s="38"/>
      <c r="D101" s="181" t="s">
        <v>213</v>
      </c>
      <c r="E101" s="182"/>
      <c r="F101" s="183"/>
      <c r="G101" s="228">
        <v>12100</v>
      </c>
      <c r="H101" s="37"/>
      <c r="I101" s="37"/>
      <c r="J101" s="37"/>
      <c r="K101" s="37"/>
      <c r="L101" s="36"/>
      <c r="M101" s="36"/>
      <c r="N101" s="19"/>
      <c r="O101" s="19"/>
      <c r="P101" s="19"/>
      <c r="Q101" s="19"/>
    </row>
    <row r="102" spans="1:17" ht="12.75">
      <c r="A102" s="19"/>
      <c r="B102" s="38" t="s">
        <v>85</v>
      </c>
      <c r="C102" s="38"/>
      <c r="D102" s="181"/>
      <c r="E102" s="182"/>
      <c r="F102" s="183"/>
      <c r="G102" s="228">
        <v>700</v>
      </c>
      <c r="H102" s="37"/>
      <c r="I102" s="37"/>
      <c r="J102" s="37"/>
      <c r="K102" s="37"/>
      <c r="L102" s="36"/>
      <c r="M102" s="36"/>
      <c r="N102" s="19"/>
      <c r="O102" s="19"/>
      <c r="P102" s="19"/>
      <c r="Q102" s="19"/>
    </row>
    <row r="103" spans="1:17" ht="12.75">
      <c r="A103" s="19"/>
      <c r="B103" s="38" t="s">
        <v>102</v>
      </c>
      <c r="C103" s="38"/>
      <c r="D103" s="181"/>
      <c r="E103" s="182"/>
      <c r="F103" s="183"/>
      <c r="G103" s="228">
        <v>0</v>
      </c>
      <c r="H103" s="37"/>
      <c r="I103" s="37"/>
      <c r="J103" s="37"/>
      <c r="K103" s="37"/>
      <c r="L103" s="36"/>
      <c r="M103" s="36"/>
      <c r="N103" s="19"/>
      <c r="O103" s="19"/>
      <c r="P103" s="19"/>
      <c r="Q103" s="19"/>
    </row>
    <row r="104" spans="1:17" ht="12.75">
      <c r="A104" s="19"/>
      <c r="B104" s="38" t="s">
        <v>109</v>
      </c>
      <c r="C104" s="38"/>
      <c r="D104" s="181"/>
      <c r="E104" s="182"/>
      <c r="F104" s="183"/>
      <c r="G104" s="228">
        <v>0</v>
      </c>
      <c r="H104" s="37"/>
      <c r="I104" s="37"/>
      <c r="J104" s="37"/>
      <c r="K104" s="37"/>
      <c r="L104" s="36"/>
      <c r="M104" s="36"/>
      <c r="N104" s="19"/>
      <c r="O104" s="19"/>
      <c r="P104" s="19"/>
      <c r="Q104" s="19"/>
    </row>
    <row r="105" spans="1:17" ht="12.75">
      <c r="A105" s="19"/>
      <c r="B105" s="38" t="s">
        <v>174</v>
      </c>
      <c r="C105" s="38"/>
      <c r="D105" s="181"/>
      <c r="E105" s="182"/>
      <c r="F105" s="183"/>
      <c r="G105" s="228">
        <v>0</v>
      </c>
      <c r="H105" s="37"/>
      <c r="I105" s="37"/>
      <c r="J105" s="37"/>
      <c r="K105" s="37"/>
      <c r="L105" s="36"/>
      <c r="M105" s="36"/>
      <c r="N105" s="19"/>
      <c r="O105" s="19"/>
      <c r="P105" s="19"/>
      <c r="Q105" s="19"/>
    </row>
    <row r="106" spans="1:17" ht="12.75">
      <c r="A106" s="19"/>
      <c r="B106" s="38" t="s">
        <v>129</v>
      </c>
      <c r="C106" s="38"/>
      <c r="D106" s="181"/>
      <c r="E106" s="182"/>
      <c r="F106" s="183"/>
      <c r="G106" s="228">
        <v>0</v>
      </c>
      <c r="H106" s="37"/>
      <c r="I106" s="37"/>
      <c r="J106" s="37"/>
      <c r="K106" s="37"/>
      <c r="L106" s="36"/>
      <c r="M106" s="36"/>
      <c r="N106" s="19"/>
      <c r="O106" s="19"/>
      <c r="P106" s="19"/>
      <c r="Q106" s="19"/>
    </row>
    <row r="107" spans="1:17" ht="12.75">
      <c r="A107" s="19"/>
      <c r="B107" s="38" t="s">
        <v>86</v>
      </c>
      <c r="C107" s="38"/>
      <c r="D107" s="181"/>
      <c r="E107" s="182"/>
      <c r="F107" s="183"/>
      <c r="G107" s="228">
        <v>0</v>
      </c>
      <c r="H107" s="37"/>
      <c r="I107" s="37"/>
      <c r="J107" s="37"/>
      <c r="K107" s="37"/>
      <c r="L107" s="36"/>
      <c r="M107" s="36"/>
      <c r="N107" s="19"/>
      <c r="O107" s="19"/>
      <c r="P107" s="19"/>
      <c r="Q107" s="19"/>
    </row>
    <row r="108" spans="1:17" ht="12.75">
      <c r="A108" s="19"/>
      <c r="B108" s="38" t="s">
        <v>147</v>
      </c>
      <c r="C108" s="38"/>
      <c r="D108" s="181"/>
      <c r="E108" s="182"/>
      <c r="F108" s="183"/>
      <c r="G108" s="228">
        <v>0</v>
      </c>
      <c r="H108" s="37"/>
      <c r="I108" s="37"/>
      <c r="J108" s="37"/>
      <c r="K108" s="37"/>
      <c r="L108" s="36"/>
      <c r="M108" s="36"/>
      <c r="N108" s="19"/>
      <c r="O108" s="19"/>
      <c r="P108" s="19"/>
      <c r="Q108" s="19"/>
    </row>
    <row r="109" spans="1:17" ht="12.75">
      <c r="A109" s="19"/>
      <c r="B109" s="38" t="s">
        <v>96</v>
      </c>
      <c r="C109" s="38"/>
      <c r="D109" s="181"/>
      <c r="E109" s="182"/>
      <c r="F109" s="183"/>
      <c r="G109" s="228">
        <v>0</v>
      </c>
      <c r="H109" s="37"/>
      <c r="I109" s="37"/>
      <c r="J109" s="37"/>
      <c r="K109" s="37"/>
      <c r="L109" s="36"/>
      <c r="M109" s="36"/>
      <c r="N109" s="19"/>
      <c r="O109" s="19"/>
      <c r="P109" s="19"/>
      <c r="Q109" s="19"/>
    </row>
    <row r="110" spans="1:17" ht="12.75">
      <c r="A110" s="19"/>
      <c r="B110" s="38" t="s">
        <v>176</v>
      </c>
      <c r="C110" s="38"/>
      <c r="D110" s="181"/>
      <c r="E110" s="182"/>
      <c r="F110" s="183"/>
      <c r="G110" s="228">
        <v>0</v>
      </c>
      <c r="H110" s="37"/>
      <c r="I110" s="37"/>
      <c r="J110" s="37"/>
      <c r="K110" s="37"/>
      <c r="L110" s="36"/>
      <c r="M110" s="36"/>
      <c r="N110" s="19"/>
      <c r="O110" s="19"/>
      <c r="P110" s="19"/>
      <c r="Q110" s="19"/>
    </row>
    <row r="111" spans="1:17" ht="12.75">
      <c r="A111" s="19"/>
      <c r="B111" s="38" t="s">
        <v>130</v>
      </c>
      <c r="C111" s="38"/>
      <c r="D111" s="181"/>
      <c r="E111" s="182"/>
      <c r="F111" s="183"/>
      <c r="G111" s="228">
        <f>12*400</f>
        <v>4800</v>
      </c>
      <c r="H111" s="37"/>
      <c r="I111" s="37"/>
      <c r="J111" s="37"/>
      <c r="K111" s="37"/>
      <c r="L111" s="36"/>
      <c r="M111" s="36"/>
      <c r="N111" s="19"/>
      <c r="O111" s="19"/>
      <c r="P111" s="19"/>
      <c r="Q111" s="19"/>
    </row>
    <row r="112" spans="1:17" ht="12.75">
      <c r="A112" s="19"/>
      <c r="B112" s="38" t="s">
        <v>131</v>
      </c>
      <c r="C112" s="38"/>
      <c r="D112" s="181"/>
      <c r="E112" s="182"/>
      <c r="F112" s="183"/>
      <c r="G112" s="228">
        <f>150*12</f>
        <v>1800</v>
      </c>
      <c r="H112" s="37"/>
      <c r="I112" s="37"/>
      <c r="J112" s="37"/>
      <c r="K112" s="37"/>
      <c r="L112" s="36"/>
      <c r="M112" s="36"/>
      <c r="N112" s="19"/>
      <c r="O112" s="19"/>
      <c r="P112" s="19"/>
      <c r="Q112" s="19"/>
    </row>
    <row r="113" spans="1:17" ht="12.75">
      <c r="A113" s="19"/>
      <c r="B113" s="38" t="s">
        <v>132</v>
      </c>
      <c r="C113" s="38"/>
      <c r="D113" s="181"/>
      <c r="E113" s="182"/>
      <c r="F113" s="183"/>
      <c r="G113" s="228">
        <v>0</v>
      </c>
      <c r="H113" s="37"/>
      <c r="I113" s="37"/>
      <c r="J113" s="37"/>
      <c r="K113" s="37"/>
      <c r="L113" s="36"/>
      <c r="M113" s="36"/>
      <c r="N113" s="19"/>
      <c r="O113" s="19"/>
      <c r="P113" s="19"/>
      <c r="Q113" s="19"/>
    </row>
    <row r="114" spans="1:17" ht="12.75">
      <c r="A114" s="19"/>
      <c r="B114" s="38" t="s">
        <v>87</v>
      </c>
      <c r="C114" s="38"/>
      <c r="D114" s="181"/>
      <c r="E114" s="182"/>
      <c r="F114" s="183"/>
      <c r="G114" s="228">
        <v>0</v>
      </c>
      <c r="H114" s="37"/>
      <c r="I114" s="37"/>
      <c r="J114" s="37"/>
      <c r="K114" s="37"/>
      <c r="L114" s="36"/>
      <c r="M114" s="36"/>
      <c r="N114" s="19"/>
      <c r="O114" s="19"/>
      <c r="P114" s="19"/>
      <c r="Q114" s="19"/>
    </row>
    <row r="115" spans="1:17" ht="12.75">
      <c r="A115" s="19"/>
      <c r="B115" s="38" t="s">
        <v>133</v>
      </c>
      <c r="C115" s="38"/>
      <c r="D115" s="181"/>
      <c r="E115" s="182"/>
      <c r="F115" s="183"/>
      <c r="G115" s="228">
        <v>0</v>
      </c>
      <c r="H115" s="37"/>
      <c r="I115" s="37"/>
      <c r="J115" s="37"/>
      <c r="K115" s="37"/>
      <c r="L115" s="36"/>
      <c r="M115" s="36"/>
      <c r="N115" s="19"/>
      <c r="O115" s="19"/>
      <c r="P115" s="19"/>
      <c r="Q115" s="19"/>
    </row>
    <row r="116" spans="1:17" ht="12.75">
      <c r="A116" s="19"/>
      <c r="B116" s="38" t="s">
        <v>134</v>
      </c>
      <c r="C116" s="38"/>
      <c r="D116" s="181"/>
      <c r="E116" s="182"/>
      <c r="F116" s="183"/>
      <c r="G116" s="228">
        <v>0</v>
      </c>
      <c r="H116" s="37"/>
      <c r="I116" s="37"/>
      <c r="J116" s="37"/>
      <c r="K116" s="37"/>
      <c r="L116" s="36"/>
      <c r="M116" s="36"/>
      <c r="N116" s="19"/>
      <c r="O116" s="19"/>
      <c r="P116" s="19"/>
      <c r="Q116" s="19"/>
    </row>
    <row r="117" spans="1:17" ht="12.75">
      <c r="A117" s="19"/>
      <c r="B117" s="38" t="s">
        <v>135</v>
      </c>
      <c r="C117" s="38"/>
      <c r="D117" s="181"/>
      <c r="E117" s="182"/>
      <c r="F117" s="183"/>
      <c r="G117" s="228">
        <v>0</v>
      </c>
      <c r="H117" s="37"/>
      <c r="I117" s="37"/>
      <c r="J117" s="37"/>
      <c r="K117" s="37"/>
      <c r="L117" s="36"/>
      <c r="M117" s="36"/>
      <c r="N117" s="19"/>
      <c r="O117" s="19"/>
      <c r="P117" s="19"/>
      <c r="Q117" s="19"/>
    </row>
    <row r="118" spans="1:17" ht="12.75">
      <c r="A118" s="19"/>
      <c r="B118" s="38" t="s">
        <v>88</v>
      </c>
      <c r="C118" s="38"/>
      <c r="D118" s="181"/>
      <c r="E118" s="182"/>
      <c r="F118" s="183"/>
      <c r="G118" s="228">
        <v>0</v>
      </c>
      <c r="H118" s="37"/>
      <c r="I118" s="37"/>
      <c r="J118" s="37"/>
      <c r="K118" s="37"/>
      <c r="L118" s="36"/>
      <c r="M118" s="36"/>
      <c r="N118" s="19"/>
      <c r="O118" s="19"/>
      <c r="P118" s="19"/>
      <c r="Q118" s="19"/>
    </row>
    <row r="119" spans="1:17" ht="12.75">
      <c r="A119" s="19"/>
      <c r="B119" s="38" t="s">
        <v>136</v>
      </c>
      <c r="C119" s="38"/>
      <c r="D119" s="181"/>
      <c r="E119" s="182"/>
      <c r="F119" s="183"/>
      <c r="G119" s="228">
        <v>500</v>
      </c>
      <c r="H119" s="37"/>
      <c r="I119" s="37"/>
      <c r="J119" s="37"/>
      <c r="K119" s="37"/>
      <c r="L119" s="36"/>
      <c r="M119" s="36"/>
      <c r="N119" s="19"/>
      <c r="O119" s="19"/>
      <c r="P119" s="19"/>
      <c r="Q119" s="19"/>
    </row>
    <row r="120" spans="1:17" ht="12.75">
      <c r="A120" s="19"/>
      <c r="B120" s="38" t="s">
        <v>137</v>
      </c>
      <c r="C120" s="38"/>
      <c r="D120" s="181"/>
      <c r="E120" s="182"/>
      <c r="F120" s="183"/>
      <c r="G120" s="228">
        <v>500</v>
      </c>
      <c r="H120" s="37"/>
      <c r="I120" s="37"/>
      <c r="J120" s="37"/>
      <c r="K120" s="37"/>
      <c r="L120" s="36"/>
      <c r="M120" s="36"/>
      <c r="N120" s="19"/>
      <c r="O120" s="19"/>
      <c r="P120" s="19"/>
      <c r="Q120" s="19"/>
    </row>
    <row r="121" spans="1:17" ht="12.75">
      <c r="A121" s="19"/>
      <c r="B121" s="38" t="s">
        <v>138</v>
      </c>
      <c r="C121" s="38"/>
      <c r="D121" s="181"/>
      <c r="E121" s="182"/>
      <c r="F121" s="183"/>
      <c r="G121" s="228">
        <v>0</v>
      </c>
      <c r="H121" s="37"/>
      <c r="I121" s="37"/>
      <c r="J121" s="37"/>
      <c r="K121" s="37"/>
      <c r="L121" s="36"/>
      <c r="M121" s="36"/>
      <c r="N121" s="19"/>
      <c r="O121" s="19"/>
      <c r="P121" s="19"/>
      <c r="Q121" s="19"/>
    </row>
    <row r="122" spans="1:17" ht="12.75">
      <c r="A122" s="19"/>
      <c r="B122" s="38" t="s">
        <v>139</v>
      </c>
      <c r="C122" s="38"/>
      <c r="D122" s="181"/>
      <c r="E122" s="182"/>
      <c r="F122" s="183"/>
      <c r="G122" s="228">
        <v>1250</v>
      </c>
      <c r="H122" s="37"/>
      <c r="I122" s="37"/>
      <c r="J122" s="37"/>
      <c r="K122" s="37"/>
      <c r="L122" s="36"/>
      <c r="M122" s="36"/>
      <c r="N122" s="19"/>
      <c r="O122" s="19"/>
      <c r="P122" s="19"/>
      <c r="Q122" s="19"/>
    </row>
    <row r="123" spans="1:17" ht="12.75">
      <c r="A123" s="19"/>
      <c r="B123" s="38" t="s">
        <v>140</v>
      </c>
      <c r="C123" s="38"/>
      <c r="D123" s="181"/>
      <c r="E123" s="182"/>
      <c r="F123" s="183"/>
      <c r="G123" s="228">
        <v>0</v>
      </c>
      <c r="H123" s="37"/>
      <c r="I123" s="37"/>
      <c r="J123" s="37"/>
      <c r="K123" s="37"/>
      <c r="L123" s="36"/>
      <c r="M123" s="36"/>
      <c r="N123" s="19"/>
      <c r="O123" s="19"/>
      <c r="P123" s="19"/>
      <c r="Q123" s="19"/>
    </row>
    <row r="124" spans="1:17" ht="12.75">
      <c r="A124" s="19"/>
      <c r="B124" s="38" t="s">
        <v>141</v>
      </c>
      <c r="C124" s="38"/>
      <c r="D124" s="181"/>
      <c r="E124" s="182"/>
      <c r="F124" s="183"/>
      <c r="G124" s="228">
        <v>0</v>
      </c>
      <c r="H124" s="37"/>
      <c r="I124" s="37"/>
      <c r="J124" s="37"/>
      <c r="K124" s="37"/>
      <c r="L124" s="36"/>
      <c r="M124" s="36"/>
      <c r="N124" s="19"/>
      <c r="O124" s="19"/>
      <c r="P124" s="19"/>
      <c r="Q124" s="19"/>
    </row>
    <row r="125" spans="1:17" ht="12.75">
      <c r="A125" s="19"/>
      <c r="B125" s="38" t="s">
        <v>89</v>
      </c>
      <c r="C125" s="38"/>
      <c r="D125" s="181"/>
      <c r="E125" s="182"/>
      <c r="F125" s="183"/>
      <c r="G125" s="228">
        <v>0</v>
      </c>
      <c r="H125" s="37"/>
      <c r="I125" s="37"/>
      <c r="J125" s="37"/>
      <c r="K125" s="37"/>
      <c r="L125" s="36"/>
      <c r="M125" s="36"/>
      <c r="N125" s="19"/>
      <c r="O125" s="19"/>
      <c r="P125" s="19"/>
      <c r="Q125" s="19"/>
    </row>
    <row r="126" spans="1:17" ht="12.75">
      <c r="A126" s="19"/>
      <c r="B126" s="38" t="s">
        <v>142</v>
      </c>
      <c r="C126" s="38"/>
      <c r="D126" s="181"/>
      <c r="E126" s="182"/>
      <c r="F126" s="183"/>
      <c r="G126" s="228">
        <v>600</v>
      </c>
      <c r="H126" s="37"/>
      <c r="I126" s="37"/>
      <c r="J126" s="37"/>
      <c r="K126" s="37"/>
      <c r="L126" s="36"/>
      <c r="M126" s="36"/>
      <c r="N126" s="19"/>
      <c r="O126" s="19"/>
      <c r="P126" s="19"/>
      <c r="Q126" s="19"/>
    </row>
    <row r="127" spans="1:17" ht="12.75">
      <c r="A127" s="19"/>
      <c r="B127" s="38" t="s">
        <v>143</v>
      </c>
      <c r="C127" s="38"/>
      <c r="D127" s="181"/>
      <c r="E127" s="182"/>
      <c r="F127" s="183"/>
      <c r="G127" s="228">
        <v>2500</v>
      </c>
      <c r="H127" s="37"/>
      <c r="I127" s="37"/>
      <c r="J127" s="37"/>
      <c r="K127" s="37"/>
      <c r="L127" s="36"/>
      <c r="M127" s="36"/>
      <c r="N127" s="19"/>
      <c r="O127" s="19"/>
      <c r="P127" s="19"/>
      <c r="Q127" s="19"/>
    </row>
    <row r="128" spans="1:17" ht="12.75">
      <c r="A128" s="19"/>
      <c r="B128" s="38" t="s">
        <v>144</v>
      </c>
      <c r="C128" s="38"/>
      <c r="D128" s="181"/>
      <c r="E128" s="182"/>
      <c r="F128" s="183"/>
      <c r="G128" s="228">
        <v>0</v>
      </c>
      <c r="H128" s="37"/>
      <c r="I128" s="37"/>
      <c r="J128" s="37"/>
      <c r="K128" s="37"/>
      <c r="L128" s="36"/>
      <c r="M128" s="36"/>
      <c r="N128" s="19"/>
      <c r="O128" s="19"/>
      <c r="P128" s="19"/>
      <c r="Q128" s="19"/>
    </row>
    <row r="129" spans="1:17" ht="12.75">
      <c r="A129" s="19"/>
      <c r="B129" s="38" t="s">
        <v>145</v>
      </c>
      <c r="C129" s="38"/>
      <c r="D129" s="181"/>
      <c r="E129" s="182"/>
      <c r="F129" s="183"/>
      <c r="G129" s="228">
        <v>0</v>
      </c>
      <c r="H129" s="37"/>
      <c r="I129" s="37"/>
      <c r="J129" s="37"/>
      <c r="K129" s="37"/>
      <c r="L129" s="36"/>
      <c r="M129" s="36"/>
      <c r="N129" s="19"/>
      <c r="O129" s="19"/>
      <c r="P129" s="19"/>
      <c r="Q129" s="19"/>
    </row>
    <row r="130" spans="1:17" ht="12.75">
      <c r="A130" s="19"/>
      <c r="B130" s="38" t="s">
        <v>146</v>
      </c>
      <c r="C130" s="38"/>
      <c r="D130" s="181"/>
      <c r="E130" s="182"/>
      <c r="F130" s="183"/>
      <c r="G130" s="228">
        <v>0</v>
      </c>
      <c r="H130" s="37"/>
      <c r="I130" s="37"/>
      <c r="J130" s="37"/>
      <c r="K130" s="37"/>
      <c r="L130" s="36"/>
      <c r="M130" s="36"/>
      <c r="N130" s="19"/>
      <c r="O130" s="19"/>
      <c r="P130" s="19"/>
      <c r="Q130" s="19"/>
    </row>
    <row r="131" spans="1:17" ht="12.75">
      <c r="A131" s="19"/>
      <c r="B131" s="38" t="s">
        <v>148</v>
      </c>
      <c r="C131" s="38"/>
      <c r="D131" s="181"/>
      <c r="E131" s="182"/>
      <c r="F131" s="183"/>
      <c r="G131" s="228">
        <v>0</v>
      </c>
      <c r="H131" s="37"/>
      <c r="I131" s="37"/>
      <c r="J131" s="37"/>
      <c r="K131" s="37"/>
      <c r="L131" s="36"/>
      <c r="M131" s="36"/>
      <c r="N131" s="19"/>
      <c r="O131" s="19"/>
      <c r="P131" s="19"/>
      <c r="Q131" s="19"/>
    </row>
    <row r="132" spans="1:17" ht="12.75">
      <c r="A132" s="19"/>
      <c r="B132" s="38" t="s">
        <v>149</v>
      </c>
      <c r="C132" s="38"/>
      <c r="D132" s="181"/>
      <c r="E132" s="182"/>
      <c r="F132" s="183"/>
      <c r="G132" s="228">
        <v>0</v>
      </c>
      <c r="H132" s="37"/>
      <c r="I132" s="37"/>
      <c r="J132" s="37"/>
      <c r="K132" s="37"/>
      <c r="L132" s="36"/>
      <c r="M132" s="36"/>
      <c r="N132" s="19"/>
      <c r="O132" s="19"/>
      <c r="P132" s="19"/>
      <c r="Q132" s="19"/>
    </row>
    <row r="133" spans="1:17" ht="12.75">
      <c r="A133" s="19"/>
      <c r="B133" s="181" t="s">
        <v>161</v>
      </c>
      <c r="C133" s="182"/>
      <c r="D133" s="182"/>
      <c r="E133" s="182"/>
      <c r="F133" s="183"/>
      <c r="G133" s="228">
        <v>300</v>
      </c>
      <c r="H133" s="37"/>
      <c r="I133" s="37"/>
      <c r="J133" s="37"/>
      <c r="K133" s="37"/>
      <c r="L133" s="36"/>
      <c r="M133" s="36"/>
      <c r="N133" s="19"/>
      <c r="O133" s="19"/>
      <c r="P133" s="19"/>
      <c r="Q133" s="19"/>
    </row>
    <row r="134" spans="1:17" ht="12.75">
      <c r="A134" s="19"/>
      <c r="B134" s="181" t="s">
        <v>90</v>
      </c>
      <c r="C134" s="182"/>
      <c r="D134" s="182"/>
      <c r="E134" s="182"/>
      <c r="F134" s="183"/>
      <c r="G134" s="228">
        <v>0</v>
      </c>
      <c r="H134" s="37"/>
      <c r="I134" s="37"/>
      <c r="J134" s="37"/>
      <c r="K134" s="37"/>
      <c r="L134" s="36"/>
      <c r="M134" s="36"/>
      <c r="N134" s="19"/>
      <c r="O134" s="19"/>
      <c r="P134" s="19"/>
      <c r="Q134" s="19"/>
    </row>
    <row r="135" spans="1:17" ht="12.75">
      <c r="A135" s="19"/>
      <c r="B135" s="181" t="s">
        <v>90</v>
      </c>
      <c r="C135" s="182"/>
      <c r="D135" s="182"/>
      <c r="E135" s="182"/>
      <c r="F135" s="183"/>
      <c r="G135" s="228">
        <v>0</v>
      </c>
      <c r="H135" s="37"/>
      <c r="I135" s="37"/>
      <c r="J135" s="37"/>
      <c r="K135" s="37"/>
      <c r="L135" s="36"/>
      <c r="M135" s="36"/>
      <c r="N135" s="19"/>
      <c r="O135" s="19"/>
      <c r="P135" s="19"/>
      <c r="Q135" s="19"/>
    </row>
    <row r="136" spans="1:17" ht="12.75">
      <c r="A136" s="19"/>
      <c r="B136" s="181" t="s">
        <v>90</v>
      </c>
      <c r="C136" s="182"/>
      <c r="D136" s="182"/>
      <c r="E136" s="182"/>
      <c r="F136" s="183"/>
      <c r="G136" s="228">
        <v>0</v>
      </c>
      <c r="H136" s="37"/>
      <c r="I136" s="37"/>
      <c r="J136" s="37"/>
      <c r="K136" s="37"/>
      <c r="L136" s="36"/>
      <c r="M136" s="36"/>
      <c r="N136" s="19"/>
      <c r="O136" s="19"/>
      <c r="P136" s="19"/>
      <c r="Q136" s="19"/>
    </row>
    <row r="137" spans="1:17" ht="12.75">
      <c r="A137" s="19"/>
      <c r="B137" s="181" t="s">
        <v>90</v>
      </c>
      <c r="C137" s="182"/>
      <c r="D137" s="182"/>
      <c r="E137" s="182"/>
      <c r="F137" s="183"/>
      <c r="G137" s="228">
        <v>0</v>
      </c>
      <c r="H137" s="37"/>
      <c r="I137" s="37"/>
      <c r="J137" s="37"/>
      <c r="K137" s="37"/>
      <c r="L137" s="36"/>
      <c r="M137" s="36"/>
      <c r="N137" s="19"/>
      <c r="O137" s="19"/>
      <c r="P137" s="19"/>
      <c r="Q137" s="19"/>
    </row>
    <row r="138" spans="1:17" ht="13.5" thickBot="1">
      <c r="A138" s="19"/>
      <c r="B138" s="188" t="s">
        <v>90</v>
      </c>
      <c r="C138" s="189"/>
      <c r="D138" s="189"/>
      <c r="E138" s="189"/>
      <c r="F138" s="190"/>
      <c r="G138" s="231">
        <v>0</v>
      </c>
      <c r="H138" s="37"/>
      <c r="I138" s="37"/>
      <c r="J138" s="37"/>
      <c r="K138" s="37"/>
      <c r="L138" s="36"/>
      <c r="M138" s="36"/>
      <c r="N138" s="19"/>
      <c r="O138" s="19"/>
      <c r="P138" s="19"/>
      <c r="Q138" s="19"/>
    </row>
    <row r="139" spans="1:17" ht="13.5" thickTop="1">
      <c r="A139" s="19"/>
      <c r="B139" s="40" t="s">
        <v>0</v>
      </c>
      <c r="C139" s="27"/>
      <c r="D139" s="19"/>
      <c r="E139" s="27"/>
      <c r="F139" s="27"/>
      <c r="G139" s="41">
        <f>SUM(G46:G138)</f>
        <v>146100</v>
      </c>
      <c r="H139" s="37"/>
      <c r="I139" s="37"/>
      <c r="J139" s="37"/>
      <c r="K139" s="37"/>
      <c r="L139" s="36"/>
      <c r="M139" s="36"/>
      <c r="N139" s="19"/>
      <c r="O139" s="19"/>
      <c r="P139" s="19"/>
      <c r="Q139" s="19"/>
    </row>
    <row r="140" spans="1:17" ht="12.75">
      <c r="A140" s="19"/>
      <c r="B140" s="40"/>
      <c r="C140" s="27"/>
      <c r="D140" s="19"/>
      <c r="E140" s="31"/>
      <c r="F140" s="108"/>
      <c r="G140" s="41"/>
      <c r="H140" s="37"/>
      <c r="I140" s="37"/>
      <c r="J140" s="37"/>
      <c r="K140" s="37"/>
      <c r="L140" s="36"/>
      <c r="M140" s="36"/>
      <c r="N140" s="19"/>
      <c r="O140" s="19"/>
      <c r="P140" s="19"/>
      <c r="Q140" s="19"/>
    </row>
    <row r="141" spans="1:17" ht="12.75">
      <c r="A141" s="95" t="s">
        <v>191</v>
      </c>
      <c r="B141" s="26" t="s">
        <v>15</v>
      </c>
      <c r="C141" s="19"/>
      <c r="D141" s="19"/>
      <c r="E141" s="27"/>
      <c r="F141" s="27"/>
      <c r="G141" s="42">
        <f>G30+SUM(G35:G38)-G139</f>
        <v>84062.5</v>
      </c>
      <c r="H141" s="37"/>
      <c r="I141" s="37"/>
      <c r="J141" s="37"/>
      <c r="K141" s="37"/>
      <c r="L141" s="36"/>
      <c r="M141" s="36"/>
      <c r="N141" s="19"/>
      <c r="O141" s="19"/>
      <c r="P141" s="19"/>
      <c r="Q141" s="19"/>
    </row>
    <row r="142" spans="1:17" ht="12.75">
      <c r="A142" s="19"/>
      <c r="B142" s="40"/>
      <c r="C142" s="27"/>
      <c r="D142" s="19"/>
      <c r="E142" s="27"/>
      <c r="F142" s="27"/>
      <c r="G142" s="41"/>
      <c r="H142" s="23" t="s">
        <v>1</v>
      </c>
      <c r="I142" s="23" t="s">
        <v>1</v>
      </c>
      <c r="J142" s="23" t="s">
        <v>1</v>
      </c>
      <c r="K142" s="23" t="s">
        <v>1</v>
      </c>
      <c r="L142" s="23" t="s">
        <v>1</v>
      </c>
      <c r="M142" s="23" t="s">
        <v>1</v>
      </c>
      <c r="N142" s="19"/>
      <c r="O142" s="19"/>
      <c r="P142" s="19"/>
      <c r="Q142" s="19"/>
    </row>
    <row r="143" spans="1:17" ht="12.75">
      <c r="A143" s="19"/>
      <c r="B143" s="191" t="s">
        <v>172</v>
      </c>
      <c r="C143" s="192"/>
      <c r="D143" s="192"/>
      <c r="E143" s="192"/>
      <c r="F143" s="192"/>
      <c r="G143" s="179"/>
      <c r="H143" s="23" t="s">
        <v>2</v>
      </c>
      <c r="I143" s="23" t="s">
        <v>5</v>
      </c>
      <c r="J143" s="23" t="s">
        <v>4</v>
      </c>
      <c r="K143" s="23" t="s">
        <v>3</v>
      </c>
      <c r="L143" s="23" t="s">
        <v>154</v>
      </c>
      <c r="M143" s="23" t="s">
        <v>155</v>
      </c>
      <c r="N143" s="19"/>
      <c r="O143" s="19"/>
      <c r="P143" s="19"/>
      <c r="Q143" s="19"/>
    </row>
    <row r="144" spans="1:17" ht="20.25" customHeight="1">
      <c r="A144" s="19"/>
      <c r="B144" s="27"/>
      <c r="C144" s="27"/>
      <c r="D144" s="27"/>
      <c r="E144" s="27"/>
      <c r="F144" s="27"/>
      <c r="G144" s="21"/>
      <c r="H144" s="193" t="str">
        <f>$H$33</f>
        <v>Graze Sheep on Stubble, Not owned</v>
      </c>
      <c r="I144" s="193" t="str">
        <f>$I$33</f>
        <v>Graze Sheep on Stubble (Owned)</v>
      </c>
      <c r="J144" s="193" t="str">
        <f>$J$33</f>
        <v>Alternative 3 description goes here</v>
      </c>
      <c r="K144" s="193" t="str">
        <f>K$33</f>
        <v>Alternative 4 Description goes here</v>
      </c>
      <c r="L144" s="193" t="str">
        <f>L$33</f>
        <v>Alternative 5 Description goes here</v>
      </c>
      <c r="M144" s="193" t="str">
        <f>M$33</f>
        <v>Alternative 6 Description goes here</v>
      </c>
      <c r="N144" s="19"/>
      <c r="O144" s="19"/>
      <c r="P144" s="19"/>
      <c r="Q144" s="19"/>
    </row>
    <row r="145" spans="1:17" ht="20.25" customHeight="1">
      <c r="A145" s="19"/>
      <c r="B145" s="19"/>
      <c r="C145" s="19"/>
      <c r="D145" s="19"/>
      <c r="E145" s="19"/>
      <c r="F145" s="19"/>
      <c r="G145" s="19"/>
      <c r="H145" s="194"/>
      <c r="I145" s="194"/>
      <c r="J145" s="194"/>
      <c r="K145" s="194"/>
      <c r="L145" s="194"/>
      <c r="M145" s="194"/>
      <c r="N145" s="19"/>
      <c r="O145" s="19"/>
      <c r="P145" s="19"/>
      <c r="Q145" s="19"/>
    </row>
    <row r="146" spans="1:17" ht="12.75">
      <c r="A146" s="19"/>
      <c r="B146" s="19"/>
      <c r="C146" s="19"/>
      <c r="D146" s="19"/>
      <c r="E146" s="19"/>
      <c r="F146" s="19"/>
      <c r="G146" s="19"/>
      <c r="H146" s="43" t="s">
        <v>164</v>
      </c>
      <c r="I146" s="44"/>
      <c r="J146" s="44"/>
      <c r="K146" s="44"/>
      <c r="L146" s="44"/>
      <c r="M146" s="45"/>
      <c r="N146" s="19"/>
      <c r="O146" s="19"/>
      <c r="P146" s="19"/>
      <c r="Q146" s="19"/>
    </row>
    <row r="147" spans="1:17" ht="12.75">
      <c r="A147" s="19"/>
      <c r="B147" s="26" t="s">
        <v>166</v>
      </c>
      <c r="C147" s="27"/>
      <c r="D147" s="26"/>
      <c r="E147" s="27"/>
      <c r="F147" s="27"/>
      <c r="G147" s="223">
        <f>250000/10</f>
        <v>25000</v>
      </c>
      <c r="H147" s="222">
        <v>25000</v>
      </c>
      <c r="I147" s="222">
        <v>0</v>
      </c>
      <c r="J147" s="222">
        <v>0</v>
      </c>
      <c r="K147" s="222">
        <v>0</v>
      </c>
      <c r="L147" s="222">
        <v>0</v>
      </c>
      <c r="M147" s="222">
        <v>0</v>
      </c>
      <c r="N147" s="19"/>
      <c r="O147" s="19"/>
      <c r="P147" s="19"/>
      <c r="Q147" s="19"/>
    </row>
    <row r="148" spans="1:17" ht="12.75">
      <c r="A148" s="19"/>
      <c r="B148" s="26"/>
      <c r="C148" s="27"/>
      <c r="D148" s="26"/>
      <c r="E148" s="31"/>
      <c r="F148" s="108"/>
      <c r="G148" s="46"/>
      <c r="H148" s="47"/>
      <c r="I148" s="47"/>
      <c r="J148" s="47"/>
      <c r="K148" s="47"/>
      <c r="L148" s="19"/>
      <c r="M148" s="19"/>
      <c r="N148" s="19"/>
      <c r="O148" s="19"/>
      <c r="P148" s="19"/>
      <c r="Q148" s="19"/>
    </row>
    <row r="149" spans="1:17" ht="12.75">
      <c r="A149" s="19"/>
      <c r="B149" s="26" t="s">
        <v>17</v>
      </c>
      <c r="C149" s="19"/>
      <c r="D149" s="19"/>
      <c r="E149" s="19"/>
      <c r="F149" s="19"/>
      <c r="G149" s="42">
        <f>G141-G147</f>
        <v>59062.5</v>
      </c>
      <c r="H149" s="48"/>
      <c r="I149" s="48"/>
      <c r="J149" s="48"/>
      <c r="K149" s="48"/>
      <c r="L149" s="48"/>
      <c r="M149" s="48"/>
      <c r="N149" s="19"/>
      <c r="O149" s="19"/>
      <c r="P149" s="19"/>
      <c r="Q149" s="19"/>
    </row>
    <row r="150" spans="1:17" ht="12.75">
      <c r="A150" s="19"/>
      <c r="B150" s="29" t="s">
        <v>11</v>
      </c>
      <c r="C150" s="29"/>
      <c r="D150" s="29"/>
      <c r="E150" s="29"/>
      <c r="F150" s="29"/>
      <c r="G150" s="46"/>
      <c r="H150" s="49"/>
      <c r="I150" s="49"/>
      <c r="J150" s="49"/>
      <c r="K150" s="49"/>
      <c r="L150" s="19"/>
      <c r="M150" s="27"/>
      <c r="N150" s="19"/>
      <c r="O150" s="19"/>
      <c r="P150" s="19"/>
      <c r="Q150" s="19"/>
    </row>
    <row r="151" spans="1:17" ht="12.75">
      <c r="A151" s="19"/>
      <c r="B151" s="50" t="s">
        <v>158</v>
      </c>
      <c r="C151" s="51"/>
      <c r="D151" s="51"/>
      <c r="E151" s="51"/>
      <c r="F151" s="51"/>
      <c r="G151" s="52"/>
      <c r="H151" s="43" t="s">
        <v>165</v>
      </c>
      <c r="I151" s="44"/>
      <c r="J151" s="44"/>
      <c r="K151" s="44"/>
      <c r="L151" s="44"/>
      <c r="M151" s="45"/>
      <c r="N151" s="19"/>
      <c r="O151" s="19"/>
      <c r="P151" s="19"/>
      <c r="Q151" s="19"/>
    </row>
    <row r="152" spans="1:17" ht="12.75">
      <c r="A152" s="19"/>
      <c r="B152" s="206" t="s">
        <v>25</v>
      </c>
      <c r="C152" s="207"/>
      <c r="D152" s="187"/>
      <c r="E152" s="187"/>
      <c r="F152" s="187"/>
      <c r="G152" s="223">
        <v>0</v>
      </c>
      <c r="H152" s="222">
        <v>0</v>
      </c>
      <c r="I152" s="222">
        <v>0</v>
      </c>
      <c r="J152" s="222">
        <v>0</v>
      </c>
      <c r="K152" s="222">
        <v>0</v>
      </c>
      <c r="L152" s="222">
        <v>0</v>
      </c>
      <c r="M152" s="222">
        <v>0</v>
      </c>
      <c r="N152" s="19"/>
      <c r="O152" s="19"/>
      <c r="P152" s="19"/>
      <c r="Q152" s="19"/>
    </row>
    <row r="153" spans="1:17" ht="12.75">
      <c r="A153" s="19"/>
      <c r="B153" s="208" t="s">
        <v>26</v>
      </c>
      <c r="C153" s="209"/>
      <c r="D153" s="187"/>
      <c r="E153" s="187"/>
      <c r="F153" s="187"/>
      <c r="G153" s="223">
        <v>25000</v>
      </c>
      <c r="H153" s="222">
        <v>25000</v>
      </c>
      <c r="I153" s="222">
        <v>0</v>
      </c>
      <c r="J153" s="222">
        <v>0</v>
      </c>
      <c r="K153" s="222">
        <v>0</v>
      </c>
      <c r="L153" s="222">
        <v>0</v>
      </c>
      <c r="M153" s="222">
        <v>0</v>
      </c>
      <c r="N153" s="19"/>
      <c r="O153" s="19"/>
      <c r="P153" s="19"/>
      <c r="Q153" s="19"/>
    </row>
    <row r="154" spans="1:17" ht="12.75">
      <c r="A154" s="19"/>
      <c r="B154" s="210" t="s">
        <v>170</v>
      </c>
      <c r="C154" s="207"/>
      <c r="D154" s="187"/>
      <c r="E154" s="187"/>
      <c r="F154" s="187"/>
      <c r="G154" s="223">
        <v>0</v>
      </c>
      <c r="H154" s="222">
        <v>0</v>
      </c>
      <c r="I154" s="222">
        <v>0</v>
      </c>
      <c r="J154" s="222">
        <v>0</v>
      </c>
      <c r="K154" s="222">
        <v>0</v>
      </c>
      <c r="L154" s="222">
        <v>0</v>
      </c>
      <c r="M154" s="222">
        <v>0</v>
      </c>
      <c r="N154" s="19"/>
      <c r="O154" s="19"/>
      <c r="P154" s="19"/>
      <c r="Q154" s="19"/>
    </row>
    <row r="155" spans="1:17" ht="12.75">
      <c r="A155" s="19"/>
      <c r="B155" s="19" t="s">
        <v>27</v>
      </c>
      <c r="C155" s="19"/>
      <c r="D155" s="187" t="s">
        <v>214</v>
      </c>
      <c r="E155" s="187"/>
      <c r="F155" s="187"/>
      <c r="G155" s="223">
        <v>10750</v>
      </c>
      <c r="H155" s="222">
        <v>10750</v>
      </c>
      <c r="I155" s="222">
        <v>0</v>
      </c>
      <c r="J155" s="222">
        <v>0</v>
      </c>
      <c r="K155" s="222">
        <v>0</v>
      </c>
      <c r="L155" s="222">
        <v>0</v>
      </c>
      <c r="M155" s="222">
        <v>0</v>
      </c>
      <c r="N155" s="19"/>
      <c r="O155" s="19"/>
      <c r="P155" s="19"/>
      <c r="Q155" s="19"/>
    </row>
    <row r="156" spans="1:17" ht="12.75">
      <c r="A156" s="19"/>
      <c r="B156" s="19" t="s">
        <v>21</v>
      </c>
      <c r="C156" s="19"/>
      <c r="D156" s="19"/>
      <c r="E156" s="19"/>
      <c r="F156" s="19"/>
      <c r="G156" s="54"/>
      <c r="H156" s="48"/>
      <c r="I156" s="48"/>
      <c r="J156" s="48"/>
      <c r="K156" s="48"/>
      <c r="L156" s="48"/>
      <c r="M156" s="48"/>
      <c r="N156" s="19"/>
      <c r="O156" s="19"/>
      <c r="P156" s="19"/>
      <c r="Q156" s="19"/>
    </row>
    <row r="157" spans="1:17" ht="12.75">
      <c r="A157" s="19"/>
      <c r="B157" s="19"/>
      <c r="C157" s="19"/>
      <c r="D157" s="19"/>
      <c r="E157" s="19"/>
      <c r="F157" s="19"/>
      <c r="G157" s="55"/>
      <c r="H157" s="49"/>
      <c r="I157" s="49"/>
      <c r="J157" s="49"/>
      <c r="K157" s="49"/>
      <c r="L157" s="19"/>
      <c r="M157" s="19"/>
      <c r="N157" s="19"/>
      <c r="O157" s="19"/>
      <c r="P157" s="19"/>
      <c r="Q157" s="19"/>
    </row>
    <row r="158" spans="1:17" ht="12.75">
      <c r="A158" s="19"/>
      <c r="B158" s="53" t="s">
        <v>159</v>
      </c>
      <c r="C158" s="19"/>
      <c r="D158" s="19"/>
      <c r="E158" s="19"/>
      <c r="F158" s="19"/>
      <c r="G158" s="56">
        <f>G30+G26+SUM(G35:G38)+SUM(G41:G43)-G139-SUM(G152:G155)</f>
        <v>53312.5</v>
      </c>
      <c r="H158" s="48"/>
      <c r="I158" s="48"/>
      <c r="J158" s="48"/>
      <c r="K158" s="48"/>
      <c r="L158" s="48"/>
      <c r="M158" s="48"/>
      <c r="N158" s="19"/>
      <c r="O158" s="19"/>
      <c r="P158" s="19"/>
      <c r="Q158" s="19"/>
    </row>
    <row r="159" spans="1:17" ht="12.75">
      <c r="A159" s="19"/>
      <c r="B159" s="22" t="s">
        <v>160</v>
      </c>
      <c r="C159" s="22"/>
      <c r="D159" s="22"/>
      <c r="E159" s="22"/>
      <c r="F159" s="22"/>
      <c r="G159" s="57"/>
      <c r="H159" s="58"/>
      <c r="I159" s="58"/>
      <c r="J159" s="58"/>
      <c r="K159" s="58"/>
      <c r="L159" s="22"/>
      <c r="M159" s="22"/>
      <c r="N159" s="19"/>
      <c r="O159" s="19"/>
      <c r="P159" s="19"/>
      <c r="Q159" s="19"/>
    </row>
    <row r="160" spans="1:17" ht="12.75">
      <c r="A160" s="19"/>
      <c r="B160" s="29"/>
      <c r="C160" s="29"/>
      <c r="D160" s="29"/>
      <c r="E160" s="29"/>
      <c r="F160" s="29"/>
      <c r="G160" s="59"/>
      <c r="H160" s="60"/>
      <c r="I160" s="60"/>
      <c r="J160" s="60"/>
      <c r="K160" s="60"/>
      <c r="L160" s="19"/>
      <c r="M160" s="19"/>
      <c r="N160" s="19"/>
      <c r="O160" s="19"/>
      <c r="P160" s="19"/>
      <c r="Q160" s="19"/>
    </row>
    <row r="161" spans="1:17" ht="12.75">
      <c r="A161" s="19"/>
      <c r="B161" s="29"/>
      <c r="C161" s="29"/>
      <c r="D161" s="29"/>
      <c r="E161" s="29"/>
      <c r="F161" s="29"/>
      <c r="G161" s="61"/>
      <c r="H161" s="19"/>
      <c r="I161" s="19"/>
      <c r="J161" s="19"/>
      <c r="K161" s="19"/>
      <c r="L161" s="19"/>
      <c r="M161" s="19"/>
      <c r="N161" s="19"/>
      <c r="O161" s="19"/>
      <c r="P161" s="19"/>
      <c r="Q161" s="19"/>
    </row>
    <row r="162" spans="1:17" ht="12.75">
      <c r="A162" s="19"/>
      <c r="B162" s="29"/>
      <c r="C162" s="29"/>
      <c r="D162" s="29"/>
      <c r="E162" s="29"/>
      <c r="F162" s="29"/>
      <c r="G162" s="61"/>
      <c r="H162" s="24" t="s">
        <v>1</v>
      </c>
      <c r="I162" s="24" t="s">
        <v>1</v>
      </c>
      <c r="J162" s="24" t="s">
        <v>1</v>
      </c>
      <c r="K162" s="24" t="s">
        <v>1</v>
      </c>
      <c r="L162" s="23" t="s">
        <v>1</v>
      </c>
      <c r="M162" s="23" t="s">
        <v>1</v>
      </c>
      <c r="N162" s="19"/>
      <c r="O162" s="19"/>
      <c r="P162" s="19"/>
      <c r="Q162" s="19"/>
    </row>
    <row r="163" spans="1:17" ht="12.75">
      <c r="A163" s="19"/>
      <c r="B163" s="62"/>
      <c r="C163" s="62"/>
      <c r="D163" s="62"/>
      <c r="E163" s="62"/>
      <c r="F163" s="62"/>
      <c r="G163" s="62"/>
      <c r="H163" s="63" t="s">
        <v>2</v>
      </c>
      <c r="I163" s="63" t="s">
        <v>5</v>
      </c>
      <c r="J163" s="63" t="s">
        <v>4</v>
      </c>
      <c r="K163" s="63" t="s">
        <v>3</v>
      </c>
      <c r="L163" s="23" t="s">
        <v>154</v>
      </c>
      <c r="M163" s="23" t="s">
        <v>155</v>
      </c>
      <c r="N163" s="19"/>
      <c r="O163" s="19"/>
      <c r="P163" s="19"/>
      <c r="Q163" s="19"/>
    </row>
    <row r="164" spans="1:17" ht="22.5" customHeight="1">
      <c r="A164" s="19"/>
      <c r="B164" s="62"/>
      <c r="C164" s="62"/>
      <c r="D164" s="62"/>
      <c r="E164" s="62"/>
      <c r="F164" s="62"/>
      <c r="G164" s="64"/>
      <c r="H164" s="193" t="str">
        <f>$H$33</f>
        <v>Graze Sheep on Stubble, Not owned</v>
      </c>
      <c r="I164" s="193" t="str">
        <f>$I$33</f>
        <v>Graze Sheep on Stubble (Owned)</v>
      </c>
      <c r="J164" s="193" t="str">
        <f>$J$33</f>
        <v>Alternative 3 description goes here</v>
      </c>
      <c r="K164" s="193" t="str">
        <f>$K$33</f>
        <v>Alternative 4 Description goes here</v>
      </c>
      <c r="L164" s="193" t="str">
        <f>L$33</f>
        <v>Alternative 5 Description goes here</v>
      </c>
      <c r="M164" s="193" t="str">
        <f>M$33</f>
        <v>Alternative 6 Description goes here</v>
      </c>
      <c r="N164" s="19"/>
      <c r="O164" s="19"/>
      <c r="P164" s="19"/>
      <c r="Q164" s="19"/>
    </row>
    <row r="165" spans="1:17" ht="22.5" customHeight="1">
      <c r="A165" s="19"/>
      <c r="B165" s="184" t="s">
        <v>7</v>
      </c>
      <c r="C165" s="184"/>
      <c r="D165" s="184"/>
      <c r="E165" s="184"/>
      <c r="F165" s="184"/>
      <c r="G165" s="185"/>
      <c r="H165" s="194"/>
      <c r="I165" s="194"/>
      <c r="J165" s="194"/>
      <c r="K165" s="194"/>
      <c r="L165" s="194"/>
      <c r="M165" s="194"/>
      <c r="N165" s="19"/>
      <c r="O165" s="19"/>
      <c r="P165" s="19"/>
      <c r="Q165" s="19"/>
    </row>
    <row r="166" spans="1:17" ht="12.75">
      <c r="A166" s="65"/>
      <c r="B166" s="156" t="s">
        <v>255</v>
      </c>
      <c r="C166" s="215"/>
      <c r="D166" s="149"/>
      <c r="E166" s="215"/>
      <c r="F166" s="149"/>
      <c r="G166" s="219"/>
      <c r="H166" s="224">
        <v>0</v>
      </c>
      <c r="I166" s="224">
        <v>0</v>
      </c>
      <c r="J166" s="224">
        <v>0</v>
      </c>
      <c r="K166" s="224">
        <v>0</v>
      </c>
      <c r="L166" s="224">
        <v>0</v>
      </c>
      <c r="M166" s="224">
        <v>0</v>
      </c>
      <c r="N166" s="19"/>
      <c r="O166" s="19"/>
      <c r="P166" s="19"/>
      <c r="Q166" s="19"/>
    </row>
    <row r="167" spans="1:17" ht="12.75">
      <c r="A167" s="19"/>
      <c r="B167" s="18" t="s">
        <v>256</v>
      </c>
      <c r="C167" s="218">
        <v>5</v>
      </c>
      <c r="D167" s="214" t="s">
        <v>289</v>
      </c>
      <c r="E167" s="221">
        <v>4.5</v>
      </c>
      <c r="F167" s="214" t="s">
        <v>290</v>
      </c>
      <c r="G167" s="217">
        <v>400</v>
      </c>
      <c r="H167" s="225">
        <f>C167*E167*G167</f>
        <v>9000</v>
      </c>
      <c r="I167" s="224">
        <v>0</v>
      </c>
      <c r="J167" s="224">
        <v>0</v>
      </c>
      <c r="K167" s="224">
        <v>0</v>
      </c>
      <c r="L167" s="224">
        <v>0</v>
      </c>
      <c r="M167" s="224">
        <v>0</v>
      </c>
      <c r="N167" s="19"/>
      <c r="O167" s="19"/>
      <c r="P167" s="19"/>
      <c r="Q167" s="19"/>
    </row>
    <row r="168" spans="1:17" ht="12.75" customHeight="1">
      <c r="A168" s="19"/>
      <c r="B168" s="18" t="s">
        <v>257</v>
      </c>
      <c r="C168" s="216"/>
      <c r="D168" s="16"/>
      <c r="E168" s="216"/>
      <c r="F168" s="16"/>
      <c r="G168" s="220"/>
      <c r="H168" s="224">
        <v>0</v>
      </c>
      <c r="I168" s="224">
        <v>0</v>
      </c>
      <c r="J168" s="224">
        <v>0</v>
      </c>
      <c r="K168" s="224">
        <v>0</v>
      </c>
      <c r="L168" s="224">
        <v>0</v>
      </c>
      <c r="M168" s="224">
        <v>0</v>
      </c>
      <c r="N168" s="19"/>
      <c r="O168" s="19"/>
      <c r="P168" s="19"/>
      <c r="Q168" s="19"/>
    </row>
    <row r="169" spans="1:17" ht="15.75">
      <c r="A169" s="66"/>
      <c r="B169" s="18"/>
      <c r="C169" s="16"/>
      <c r="D169" s="16"/>
      <c r="E169" s="16"/>
      <c r="F169" s="16"/>
      <c r="G169" s="17"/>
      <c r="H169" s="224">
        <v>0</v>
      </c>
      <c r="I169" s="224">
        <v>0</v>
      </c>
      <c r="J169" s="224">
        <v>0</v>
      </c>
      <c r="K169" s="224">
        <v>0</v>
      </c>
      <c r="L169" s="224">
        <v>0</v>
      </c>
      <c r="M169" s="224">
        <v>0</v>
      </c>
      <c r="N169" s="19"/>
      <c r="O169" s="19"/>
      <c r="P169" s="19"/>
      <c r="Q169" s="19"/>
    </row>
    <row r="170" spans="1:17" ht="12.75">
      <c r="A170" s="67"/>
      <c r="B170" s="18"/>
      <c r="C170" s="16"/>
      <c r="D170" s="16"/>
      <c r="E170" s="16"/>
      <c r="F170" s="16"/>
      <c r="G170" s="17"/>
      <c r="H170" s="224">
        <v>0</v>
      </c>
      <c r="I170" s="224">
        <v>0</v>
      </c>
      <c r="J170" s="224">
        <v>0</v>
      </c>
      <c r="K170" s="224">
        <v>0</v>
      </c>
      <c r="L170" s="224">
        <v>0</v>
      </c>
      <c r="M170" s="224">
        <v>0</v>
      </c>
      <c r="N170" s="19"/>
      <c r="O170" s="19"/>
      <c r="P170" s="19"/>
      <c r="Q170" s="19"/>
    </row>
    <row r="171" spans="1:17" ht="12.75">
      <c r="A171" s="19"/>
      <c r="B171" s="18" t="s">
        <v>262</v>
      </c>
      <c r="C171" s="16"/>
      <c r="D171" s="16"/>
      <c r="E171" s="16"/>
      <c r="F171" s="16"/>
      <c r="G171" s="17"/>
      <c r="H171" s="224">
        <v>0</v>
      </c>
      <c r="I171" s="224">
        <v>0</v>
      </c>
      <c r="J171" s="224">
        <v>0</v>
      </c>
      <c r="K171" s="224">
        <v>0</v>
      </c>
      <c r="L171" s="224">
        <v>0</v>
      </c>
      <c r="M171" s="224">
        <v>0</v>
      </c>
      <c r="N171" s="19"/>
      <c r="O171" s="19"/>
      <c r="P171" s="19"/>
      <c r="Q171" s="19"/>
    </row>
    <row r="172" spans="1:17" ht="12.75">
      <c r="A172" s="19"/>
      <c r="B172" s="18" t="s">
        <v>258</v>
      </c>
      <c r="C172" s="16"/>
      <c r="D172" s="16"/>
      <c r="E172" s="16"/>
      <c r="F172" s="16"/>
      <c r="G172" s="17"/>
      <c r="H172" s="224">
        <v>0</v>
      </c>
      <c r="I172" s="224">
        <v>0</v>
      </c>
      <c r="J172" s="224">
        <v>0</v>
      </c>
      <c r="K172" s="224">
        <v>0</v>
      </c>
      <c r="L172" s="224">
        <v>0</v>
      </c>
      <c r="M172" s="224">
        <v>0</v>
      </c>
      <c r="N172" s="19"/>
      <c r="O172" s="19"/>
      <c r="P172" s="19"/>
      <c r="Q172" s="19"/>
    </row>
    <row r="173" spans="1:17" ht="12.75">
      <c r="A173" s="68"/>
      <c r="B173" s="18" t="s">
        <v>259</v>
      </c>
      <c r="C173" s="16"/>
      <c r="D173" s="16"/>
      <c r="E173" s="16"/>
      <c r="F173" s="16"/>
      <c r="G173" s="17"/>
      <c r="H173" s="224">
        <v>0</v>
      </c>
      <c r="I173" s="224">
        <v>0</v>
      </c>
      <c r="J173" s="224">
        <v>0</v>
      </c>
      <c r="K173" s="224">
        <v>0</v>
      </c>
      <c r="L173" s="224">
        <v>0</v>
      </c>
      <c r="M173" s="224">
        <v>0</v>
      </c>
      <c r="N173" s="19"/>
      <c r="O173" s="19"/>
      <c r="P173" s="19"/>
      <c r="Q173" s="19"/>
    </row>
    <row r="174" spans="1:17" ht="12.75">
      <c r="A174" s="68"/>
      <c r="B174" s="18" t="s">
        <v>260</v>
      </c>
      <c r="C174" s="16"/>
      <c r="D174" s="16"/>
      <c r="E174" s="16"/>
      <c r="F174" s="16"/>
      <c r="G174" s="17"/>
      <c r="H174" s="224">
        <v>0</v>
      </c>
      <c r="I174" s="224">
        <v>0</v>
      </c>
      <c r="J174" s="224">
        <v>0</v>
      </c>
      <c r="K174" s="224">
        <v>0</v>
      </c>
      <c r="L174" s="224">
        <v>0</v>
      </c>
      <c r="M174" s="224">
        <v>0</v>
      </c>
      <c r="N174" s="19"/>
      <c r="O174" s="19"/>
      <c r="P174" s="19"/>
      <c r="Q174" s="19"/>
    </row>
    <row r="175" spans="1:17" ht="12.75">
      <c r="A175" s="19"/>
      <c r="B175" s="18" t="s">
        <v>261</v>
      </c>
      <c r="C175" s="16"/>
      <c r="D175" s="16"/>
      <c r="E175" s="16"/>
      <c r="F175" s="16"/>
      <c r="G175" s="17"/>
      <c r="H175" s="224">
        <v>0</v>
      </c>
      <c r="I175" s="224">
        <v>0</v>
      </c>
      <c r="J175" s="224">
        <v>0</v>
      </c>
      <c r="K175" s="224">
        <v>0</v>
      </c>
      <c r="L175" s="224">
        <v>0</v>
      </c>
      <c r="M175" s="224">
        <v>0</v>
      </c>
      <c r="N175" s="19"/>
      <c r="O175" s="19"/>
      <c r="P175" s="19"/>
      <c r="Q175" s="19"/>
    </row>
    <row r="176" spans="1:17" ht="12.75">
      <c r="A176" s="19"/>
      <c r="B176" s="18" t="s">
        <v>280</v>
      </c>
      <c r="C176" s="16"/>
      <c r="D176" s="16"/>
      <c r="E176" s="16"/>
      <c r="F176" s="16"/>
      <c r="G176" s="17"/>
      <c r="H176" s="224">
        <v>0</v>
      </c>
      <c r="I176" s="224">
        <v>0</v>
      </c>
      <c r="J176" s="224">
        <v>0</v>
      </c>
      <c r="K176" s="224">
        <v>0</v>
      </c>
      <c r="L176" s="224">
        <v>0</v>
      </c>
      <c r="M176" s="224">
        <v>0</v>
      </c>
      <c r="N176" s="19"/>
      <c r="O176" s="19"/>
      <c r="P176" s="19"/>
      <c r="Q176" s="19"/>
    </row>
    <row r="177" spans="1:17" ht="12.75">
      <c r="A177" s="19"/>
      <c r="B177" s="18"/>
      <c r="C177" s="16"/>
      <c r="D177" s="16"/>
      <c r="E177" s="16"/>
      <c r="F177" s="16"/>
      <c r="G177" s="17"/>
      <c r="H177" s="224">
        <v>0</v>
      </c>
      <c r="I177" s="224">
        <v>0</v>
      </c>
      <c r="J177" s="224">
        <v>0</v>
      </c>
      <c r="K177" s="224">
        <v>0</v>
      </c>
      <c r="L177" s="224">
        <v>0</v>
      </c>
      <c r="M177" s="224">
        <v>0</v>
      </c>
      <c r="N177" s="19"/>
      <c r="O177" s="19"/>
      <c r="P177" s="19"/>
      <c r="Q177" s="19"/>
    </row>
    <row r="178" spans="1:17" ht="12.75">
      <c r="A178" s="19"/>
      <c r="B178" s="18"/>
      <c r="C178" s="16"/>
      <c r="D178" s="16"/>
      <c r="E178" s="16"/>
      <c r="F178" s="16"/>
      <c r="G178" s="17"/>
      <c r="H178" s="224">
        <v>0</v>
      </c>
      <c r="I178" s="224">
        <v>0</v>
      </c>
      <c r="J178" s="224">
        <v>0</v>
      </c>
      <c r="K178" s="224">
        <v>0</v>
      </c>
      <c r="L178" s="224">
        <v>0</v>
      </c>
      <c r="M178" s="224">
        <v>0</v>
      </c>
      <c r="N178" s="19"/>
      <c r="O178" s="19"/>
      <c r="P178" s="19"/>
      <c r="Q178" s="19"/>
    </row>
    <row r="179" spans="1:17" ht="12.75">
      <c r="A179" s="19"/>
      <c r="B179" s="18"/>
      <c r="C179" s="16"/>
      <c r="D179" s="16"/>
      <c r="E179" s="16"/>
      <c r="F179" s="16"/>
      <c r="G179" s="17"/>
      <c r="H179" s="224">
        <v>0</v>
      </c>
      <c r="I179" s="224">
        <v>0</v>
      </c>
      <c r="J179" s="224">
        <v>0</v>
      </c>
      <c r="K179" s="224">
        <v>0</v>
      </c>
      <c r="L179" s="224">
        <v>0</v>
      </c>
      <c r="M179" s="224">
        <v>0</v>
      </c>
      <c r="N179" s="19"/>
      <c r="O179" s="19"/>
      <c r="P179" s="19"/>
      <c r="Q179" s="19"/>
    </row>
    <row r="180" spans="1:17" ht="12.75">
      <c r="A180" s="19"/>
      <c r="B180" s="18"/>
      <c r="C180" s="16"/>
      <c r="D180" s="16"/>
      <c r="E180" s="16"/>
      <c r="F180" s="16"/>
      <c r="G180" s="17"/>
      <c r="H180" s="224">
        <v>0</v>
      </c>
      <c r="I180" s="224">
        <v>0</v>
      </c>
      <c r="J180" s="224">
        <v>0</v>
      </c>
      <c r="K180" s="224">
        <v>0</v>
      </c>
      <c r="L180" s="224">
        <v>0</v>
      </c>
      <c r="M180" s="224">
        <v>0</v>
      </c>
      <c r="N180" s="19"/>
      <c r="O180" s="19"/>
      <c r="P180" s="19"/>
      <c r="Q180" s="19"/>
    </row>
    <row r="181" spans="1:17" ht="12.75">
      <c r="A181" s="19"/>
      <c r="B181" s="18"/>
      <c r="C181" s="16"/>
      <c r="D181" s="16"/>
      <c r="E181" s="16"/>
      <c r="F181" s="16"/>
      <c r="G181" s="17"/>
      <c r="H181" s="224">
        <v>0</v>
      </c>
      <c r="I181" s="224">
        <v>0</v>
      </c>
      <c r="J181" s="224">
        <v>0</v>
      </c>
      <c r="K181" s="224">
        <v>0</v>
      </c>
      <c r="L181" s="224">
        <v>0</v>
      </c>
      <c r="M181" s="224">
        <v>0</v>
      </c>
      <c r="N181" s="19"/>
      <c r="O181" s="19"/>
      <c r="P181" s="19"/>
      <c r="Q181" s="19"/>
    </row>
    <row r="182" spans="1:17" ht="12.75">
      <c r="A182" s="19"/>
      <c r="B182" s="18"/>
      <c r="C182" s="16"/>
      <c r="D182" s="16"/>
      <c r="E182" s="16"/>
      <c r="F182" s="16"/>
      <c r="G182" s="17"/>
      <c r="H182" s="224">
        <v>0</v>
      </c>
      <c r="I182" s="224">
        <v>0</v>
      </c>
      <c r="J182" s="224">
        <v>0</v>
      </c>
      <c r="K182" s="224">
        <v>0</v>
      </c>
      <c r="L182" s="224">
        <v>0</v>
      </c>
      <c r="M182" s="224">
        <v>0</v>
      </c>
      <c r="N182" s="19"/>
      <c r="O182" s="19"/>
      <c r="P182" s="19"/>
      <c r="Q182" s="19"/>
    </row>
    <row r="183" spans="1:17" ht="12.75">
      <c r="A183" s="19"/>
      <c r="B183" s="18"/>
      <c r="C183" s="16"/>
      <c r="D183" s="16"/>
      <c r="E183" s="16"/>
      <c r="F183" s="16"/>
      <c r="G183" s="17"/>
      <c r="H183" s="224">
        <v>0</v>
      </c>
      <c r="I183" s="224">
        <v>0</v>
      </c>
      <c r="J183" s="224">
        <v>0</v>
      </c>
      <c r="K183" s="224">
        <v>0</v>
      </c>
      <c r="L183" s="224">
        <v>0</v>
      </c>
      <c r="M183" s="224">
        <v>0</v>
      </c>
      <c r="N183" s="19"/>
      <c r="O183" s="19"/>
      <c r="P183" s="19"/>
      <c r="Q183" s="19"/>
    </row>
    <row r="184" spans="1:17" ht="12.75">
      <c r="A184" s="19"/>
      <c r="B184" s="18"/>
      <c r="C184" s="16"/>
      <c r="D184" s="16"/>
      <c r="E184" s="16"/>
      <c r="F184" s="16"/>
      <c r="G184" s="17"/>
      <c r="H184" s="224">
        <v>0</v>
      </c>
      <c r="I184" s="224">
        <v>0</v>
      </c>
      <c r="J184" s="224">
        <v>0</v>
      </c>
      <c r="K184" s="224">
        <v>0</v>
      </c>
      <c r="L184" s="224">
        <v>0</v>
      </c>
      <c r="M184" s="224">
        <v>0</v>
      </c>
      <c r="N184" s="19"/>
      <c r="O184" s="19"/>
      <c r="P184" s="19"/>
      <c r="Q184" s="19"/>
    </row>
    <row r="185" spans="1:17" ht="12.75">
      <c r="A185" s="19"/>
      <c r="B185" s="18"/>
      <c r="C185" s="16"/>
      <c r="D185" s="16"/>
      <c r="E185" s="16"/>
      <c r="F185" s="16"/>
      <c r="G185" s="17"/>
      <c r="H185" s="224">
        <v>0</v>
      </c>
      <c r="I185" s="224">
        <v>0</v>
      </c>
      <c r="J185" s="224">
        <v>0</v>
      </c>
      <c r="K185" s="224">
        <v>0</v>
      </c>
      <c r="L185" s="224">
        <v>0</v>
      </c>
      <c r="M185" s="224">
        <v>0</v>
      </c>
      <c r="N185" s="19"/>
      <c r="O185" s="19"/>
      <c r="P185" s="19"/>
      <c r="Q185" s="19"/>
    </row>
    <row r="186" spans="1:17" ht="12.75">
      <c r="A186" s="19"/>
      <c r="B186" s="18"/>
      <c r="C186" s="16"/>
      <c r="D186" s="16"/>
      <c r="E186" s="16"/>
      <c r="F186" s="16"/>
      <c r="G186" s="17"/>
      <c r="H186" s="224">
        <v>0</v>
      </c>
      <c r="I186" s="224">
        <v>0</v>
      </c>
      <c r="J186" s="224">
        <v>0</v>
      </c>
      <c r="K186" s="224">
        <v>0</v>
      </c>
      <c r="L186" s="224">
        <v>0</v>
      </c>
      <c r="M186" s="224">
        <v>0</v>
      </c>
      <c r="N186" s="19"/>
      <c r="O186" s="19"/>
      <c r="P186" s="19"/>
      <c r="Q186" s="19"/>
    </row>
    <row r="187" spans="1:17" ht="12.75">
      <c r="A187" s="19"/>
      <c r="B187" s="18"/>
      <c r="C187" s="16"/>
      <c r="D187" s="16"/>
      <c r="E187" s="16"/>
      <c r="F187" s="16"/>
      <c r="G187" s="17"/>
      <c r="H187" s="224">
        <v>0</v>
      </c>
      <c r="I187" s="224">
        <v>0</v>
      </c>
      <c r="J187" s="224">
        <v>0</v>
      </c>
      <c r="K187" s="224">
        <v>0</v>
      </c>
      <c r="L187" s="224">
        <v>0</v>
      </c>
      <c r="M187" s="224">
        <v>0</v>
      </c>
      <c r="N187" s="19"/>
      <c r="O187" s="19"/>
      <c r="P187" s="19"/>
      <c r="Q187" s="19"/>
    </row>
    <row r="188" spans="1:17" ht="12.75">
      <c r="A188" s="19"/>
      <c r="B188" s="18"/>
      <c r="C188" s="16"/>
      <c r="D188" s="16"/>
      <c r="E188" s="16"/>
      <c r="F188" s="16"/>
      <c r="G188" s="17"/>
      <c r="H188" s="224">
        <v>0</v>
      </c>
      <c r="I188" s="224">
        <v>0</v>
      </c>
      <c r="J188" s="224">
        <v>0</v>
      </c>
      <c r="K188" s="224">
        <v>0</v>
      </c>
      <c r="L188" s="224">
        <v>0</v>
      </c>
      <c r="M188" s="224">
        <v>0</v>
      </c>
      <c r="N188" s="19"/>
      <c r="O188" s="19"/>
      <c r="P188" s="19"/>
      <c r="Q188" s="19"/>
    </row>
    <row r="189" spans="1:17" ht="12.75">
      <c r="A189" s="19"/>
      <c r="B189" s="96"/>
      <c r="C189" s="97"/>
      <c r="D189" s="97"/>
      <c r="E189" s="97"/>
      <c r="F189" s="97"/>
      <c r="G189" s="98"/>
      <c r="H189" s="224">
        <v>0</v>
      </c>
      <c r="I189" s="224">
        <v>0</v>
      </c>
      <c r="J189" s="224">
        <v>0</v>
      </c>
      <c r="K189" s="224">
        <v>0</v>
      </c>
      <c r="L189" s="224">
        <v>0</v>
      </c>
      <c r="M189" s="224">
        <v>0</v>
      </c>
      <c r="N189" s="19"/>
      <c r="O189" s="19"/>
      <c r="P189" s="19"/>
      <c r="Q189" s="19"/>
    </row>
    <row r="190" spans="1:17" ht="12.75">
      <c r="A190" s="19"/>
      <c r="B190" s="32"/>
      <c r="C190" s="32"/>
      <c r="D190" s="32"/>
      <c r="E190" s="32"/>
      <c r="F190" s="32"/>
      <c r="G190" s="61"/>
      <c r="H190" s="69"/>
      <c r="I190" s="69"/>
      <c r="J190" s="69"/>
      <c r="K190" s="69"/>
      <c r="L190" s="19"/>
      <c r="M190" s="19"/>
      <c r="N190" s="19"/>
      <c r="O190" s="19"/>
      <c r="P190" s="19"/>
      <c r="Q190" s="19"/>
    </row>
    <row r="191" spans="1:17" ht="12.75">
      <c r="A191" s="19"/>
      <c r="B191" s="32"/>
      <c r="C191" s="32"/>
      <c r="D191" s="32"/>
      <c r="E191" s="32"/>
      <c r="F191" s="32"/>
      <c r="G191" s="61"/>
      <c r="H191" s="70"/>
      <c r="I191" s="70"/>
      <c r="J191" s="70"/>
      <c r="K191" s="70"/>
      <c r="L191" s="19"/>
      <c r="M191" s="19"/>
      <c r="N191" s="19"/>
      <c r="O191" s="19"/>
      <c r="P191" s="19"/>
      <c r="Q191" s="19"/>
    </row>
    <row r="192" spans="1:17" ht="15.75">
      <c r="A192" s="19"/>
      <c r="B192" s="184" t="s">
        <v>8</v>
      </c>
      <c r="C192" s="184"/>
      <c r="D192" s="184"/>
      <c r="E192" s="184"/>
      <c r="F192" s="184"/>
      <c r="G192" s="184"/>
      <c r="H192" s="63" t="s">
        <v>2</v>
      </c>
      <c r="I192" s="63" t="s">
        <v>5</v>
      </c>
      <c r="J192" s="63" t="s">
        <v>4</v>
      </c>
      <c r="K192" s="63" t="s">
        <v>3</v>
      </c>
      <c r="L192" s="63" t="s">
        <v>154</v>
      </c>
      <c r="M192" s="63" t="s">
        <v>155</v>
      </c>
      <c r="N192" s="19"/>
      <c r="O192" s="19"/>
      <c r="P192" s="19"/>
      <c r="Q192" s="19"/>
    </row>
    <row r="193" spans="1:17" ht="12.75">
      <c r="A193" s="19"/>
      <c r="B193" s="156"/>
      <c r="C193" s="149"/>
      <c r="D193" s="149"/>
      <c r="E193" s="149"/>
      <c r="F193" s="149"/>
      <c r="G193" s="150"/>
      <c r="H193" s="224">
        <v>0</v>
      </c>
      <c r="I193" s="224">
        <v>0</v>
      </c>
      <c r="J193" s="224">
        <v>0</v>
      </c>
      <c r="K193" s="224">
        <v>0</v>
      </c>
      <c r="L193" s="224">
        <v>0</v>
      </c>
      <c r="M193" s="224">
        <v>0</v>
      </c>
      <c r="N193" s="19"/>
      <c r="O193" s="19"/>
      <c r="P193" s="19"/>
      <c r="Q193" s="19"/>
    </row>
    <row r="194" spans="1:17" ht="12.75">
      <c r="A194" s="19"/>
      <c r="B194" s="18"/>
      <c r="C194" s="16"/>
      <c r="D194" s="16"/>
      <c r="E194" s="16"/>
      <c r="F194" s="16"/>
      <c r="G194" s="17"/>
      <c r="H194" s="224">
        <v>0</v>
      </c>
      <c r="I194" s="224">
        <v>0</v>
      </c>
      <c r="J194" s="224">
        <v>0</v>
      </c>
      <c r="K194" s="224">
        <v>0</v>
      </c>
      <c r="L194" s="224">
        <v>0</v>
      </c>
      <c r="M194" s="224">
        <v>0</v>
      </c>
      <c r="N194" s="19"/>
      <c r="O194" s="19"/>
      <c r="P194" s="19"/>
      <c r="Q194" s="19"/>
    </row>
    <row r="195" spans="1:17" ht="12.75">
      <c r="A195" s="19"/>
      <c r="B195" s="18"/>
      <c r="C195" s="16"/>
      <c r="D195" s="16"/>
      <c r="E195" s="16"/>
      <c r="F195" s="16"/>
      <c r="G195" s="17"/>
      <c r="H195" s="224">
        <v>0</v>
      </c>
      <c r="I195" s="224">
        <v>0</v>
      </c>
      <c r="J195" s="224">
        <v>0</v>
      </c>
      <c r="K195" s="224">
        <v>0</v>
      </c>
      <c r="L195" s="224">
        <v>0</v>
      </c>
      <c r="M195" s="224">
        <v>0</v>
      </c>
      <c r="N195" s="19"/>
      <c r="O195" s="19"/>
      <c r="P195" s="19"/>
      <c r="Q195" s="19"/>
    </row>
    <row r="196" spans="1:17" ht="12.75">
      <c r="A196" s="19"/>
      <c r="B196" s="18"/>
      <c r="C196" s="16"/>
      <c r="D196" s="16"/>
      <c r="E196" s="16"/>
      <c r="F196" s="16"/>
      <c r="G196" s="17"/>
      <c r="H196" s="224">
        <v>0</v>
      </c>
      <c r="I196" s="224">
        <v>0</v>
      </c>
      <c r="J196" s="224">
        <v>0</v>
      </c>
      <c r="K196" s="224">
        <v>0</v>
      </c>
      <c r="L196" s="224">
        <v>0</v>
      </c>
      <c r="M196" s="224">
        <v>0</v>
      </c>
      <c r="N196" s="19"/>
      <c r="O196" s="19"/>
      <c r="P196" s="19"/>
      <c r="Q196" s="19"/>
    </row>
    <row r="197" spans="1:17" ht="12.75">
      <c r="A197" s="19"/>
      <c r="B197" s="18"/>
      <c r="C197" s="16"/>
      <c r="D197" s="16"/>
      <c r="E197" s="16"/>
      <c r="F197" s="16"/>
      <c r="G197" s="17"/>
      <c r="H197" s="224">
        <v>0</v>
      </c>
      <c r="I197" s="224">
        <v>0</v>
      </c>
      <c r="J197" s="224">
        <v>0</v>
      </c>
      <c r="K197" s="224">
        <v>0</v>
      </c>
      <c r="L197" s="224">
        <v>0</v>
      </c>
      <c r="M197" s="224">
        <v>0</v>
      </c>
      <c r="N197" s="19"/>
      <c r="O197" s="19"/>
      <c r="P197" s="19"/>
      <c r="Q197" s="19"/>
    </row>
    <row r="198" spans="1:17" ht="12.75">
      <c r="A198" s="19"/>
      <c r="B198" s="18"/>
      <c r="C198" s="16"/>
      <c r="D198" s="16"/>
      <c r="E198" s="16"/>
      <c r="F198" s="16"/>
      <c r="G198" s="17"/>
      <c r="H198" s="224">
        <v>0</v>
      </c>
      <c r="I198" s="224">
        <v>0</v>
      </c>
      <c r="J198" s="224">
        <v>0</v>
      </c>
      <c r="K198" s="224">
        <v>0</v>
      </c>
      <c r="L198" s="224">
        <v>0</v>
      </c>
      <c r="M198" s="224">
        <v>0</v>
      </c>
      <c r="N198" s="19"/>
      <c r="O198" s="19"/>
      <c r="P198" s="19"/>
      <c r="Q198" s="19"/>
    </row>
    <row r="199" spans="1:17" ht="12.75">
      <c r="A199" s="19"/>
      <c r="B199" s="18"/>
      <c r="C199" s="16"/>
      <c r="D199" s="16"/>
      <c r="E199" s="16"/>
      <c r="F199" s="16"/>
      <c r="G199" s="17"/>
      <c r="H199" s="224">
        <v>0</v>
      </c>
      <c r="I199" s="224">
        <v>0</v>
      </c>
      <c r="J199" s="224">
        <v>0</v>
      </c>
      <c r="K199" s="224">
        <v>0</v>
      </c>
      <c r="L199" s="224">
        <v>0</v>
      </c>
      <c r="M199" s="224">
        <v>0</v>
      </c>
      <c r="N199" s="19"/>
      <c r="O199" s="19"/>
      <c r="P199" s="19"/>
      <c r="Q199" s="19"/>
    </row>
    <row r="200" spans="1:17" ht="12.75">
      <c r="A200" s="19"/>
      <c r="B200" s="18"/>
      <c r="C200" s="16"/>
      <c r="D200" s="16"/>
      <c r="E200" s="16"/>
      <c r="F200" s="16"/>
      <c r="G200" s="17"/>
      <c r="H200" s="224">
        <v>0</v>
      </c>
      <c r="I200" s="224">
        <v>0</v>
      </c>
      <c r="J200" s="224">
        <v>0</v>
      </c>
      <c r="K200" s="224">
        <v>0</v>
      </c>
      <c r="L200" s="224">
        <v>0</v>
      </c>
      <c r="M200" s="224">
        <v>0</v>
      </c>
      <c r="N200" s="19"/>
      <c r="O200" s="19"/>
      <c r="P200" s="19"/>
      <c r="Q200" s="19"/>
    </row>
    <row r="201" spans="1:17" ht="12.75">
      <c r="A201" s="19"/>
      <c r="B201" s="18"/>
      <c r="C201" s="16"/>
      <c r="D201" s="16"/>
      <c r="E201" s="16"/>
      <c r="F201" s="16"/>
      <c r="G201" s="17"/>
      <c r="H201" s="224">
        <v>0</v>
      </c>
      <c r="I201" s="224">
        <v>0</v>
      </c>
      <c r="J201" s="224">
        <v>0</v>
      </c>
      <c r="K201" s="224">
        <v>0</v>
      </c>
      <c r="L201" s="224">
        <v>0</v>
      </c>
      <c r="M201" s="224">
        <v>0</v>
      </c>
      <c r="N201" s="19"/>
      <c r="O201" s="19"/>
      <c r="P201" s="19"/>
      <c r="Q201" s="19"/>
    </row>
    <row r="202" spans="1:17" ht="12.75">
      <c r="A202" s="19"/>
      <c r="B202" s="18"/>
      <c r="C202" s="16"/>
      <c r="D202" s="16"/>
      <c r="E202" s="16"/>
      <c r="F202" s="16"/>
      <c r="G202" s="17"/>
      <c r="H202" s="224">
        <v>0</v>
      </c>
      <c r="I202" s="224">
        <v>0</v>
      </c>
      <c r="J202" s="224">
        <v>0</v>
      </c>
      <c r="K202" s="224">
        <v>0</v>
      </c>
      <c r="L202" s="224">
        <v>0</v>
      </c>
      <c r="M202" s="224">
        <v>0</v>
      </c>
      <c r="N202" s="19"/>
      <c r="O202" s="19"/>
      <c r="P202" s="19"/>
      <c r="Q202" s="19"/>
    </row>
    <row r="203" spans="1:17" ht="12.75">
      <c r="A203" s="19"/>
      <c r="B203" s="18"/>
      <c r="C203" s="16"/>
      <c r="D203" s="16"/>
      <c r="E203" s="16"/>
      <c r="F203" s="16"/>
      <c r="G203" s="17"/>
      <c r="H203" s="224">
        <v>0</v>
      </c>
      <c r="I203" s="224">
        <v>0</v>
      </c>
      <c r="J203" s="224">
        <v>0</v>
      </c>
      <c r="K203" s="224">
        <v>0</v>
      </c>
      <c r="L203" s="224">
        <v>0</v>
      </c>
      <c r="M203" s="224">
        <v>0</v>
      </c>
      <c r="N203" s="19"/>
      <c r="O203" s="19"/>
      <c r="P203" s="19"/>
      <c r="Q203" s="19"/>
    </row>
    <row r="204" spans="1:17" ht="12.75">
      <c r="A204" s="19"/>
      <c r="B204" s="18"/>
      <c r="C204" s="16"/>
      <c r="D204" s="16"/>
      <c r="E204" s="16"/>
      <c r="F204" s="16"/>
      <c r="G204" s="17"/>
      <c r="H204" s="224">
        <v>0</v>
      </c>
      <c r="I204" s="224">
        <v>0</v>
      </c>
      <c r="J204" s="224">
        <v>0</v>
      </c>
      <c r="K204" s="224">
        <v>0</v>
      </c>
      <c r="L204" s="224">
        <v>0</v>
      </c>
      <c r="M204" s="224">
        <v>0</v>
      </c>
      <c r="N204" s="19"/>
      <c r="O204" s="19"/>
      <c r="P204" s="19"/>
      <c r="Q204" s="19"/>
    </row>
    <row r="205" spans="1:17" ht="12.75">
      <c r="A205" s="19"/>
      <c r="B205" s="18"/>
      <c r="C205" s="16"/>
      <c r="D205" s="16"/>
      <c r="E205" s="16"/>
      <c r="F205" s="16"/>
      <c r="G205" s="17"/>
      <c r="H205" s="224">
        <v>0</v>
      </c>
      <c r="I205" s="224">
        <v>0</v>
      </c>
      <c r="J205" s="224">
        <v>0</v>
      </c>
      <c r="K205" s="224">
        <v>0</v>
      </c>
      <c r="L205" s="224">
        <v>0</v>
      </c>
      <c r="M205" s="224">
        <v>0</v>
      </c>
      <c r="N205" s="19"/>
      <c r="O205" s="19"/>
      <c r="P205" s="19"/>
      <c r="Q205" s="19"/>
    </row>
    <row r="206" spans="1:17" ht="12.75">
      <c r="A206" s="19"/>
      <c r="B206" s="18"/>
      <c r="C206" s="16"/>
      <c r="D206" s="16"/>
      <c r="E206" s="16"/>
      <c r="F206" s="16"/>
      <c r="G206" s="17"/>
      <c r="H206" s="224">
        <v>0</v>
      </c>
      <c r="I206" s="224">
        <v>0</v>
      </c>
      <c r="J206" s="224">
        <v>0</v>
      </c>
      <c r="K206" s="224">
        <v>0</v>
      </c>
      <c r="L206" s="224">
        <v>0</v>
      </c>
      <c r="M206" s="224">
        <v>0</v>
      </c>
      <c r="N206" s="19"/>
      <c r="O206" s="19"/>
      <c r="P206" s="19"/>
      <c r="Q206" s="19"/>
    </row>
    <row r="207" spans="1:17" ht="12.75">
      <c r="A207" s="19"/>
      <c r="B207" s="18"/>
      <c r="C207" s="16"/>
      <c r="D207" s="16"/>
      <c r="E207" s="16"/>
      <c r="F207" s="16"/>
      <c r="G207" s="17"/>
      <c r="H207" s="224">
        <v>0</v>
      </c>
      <c r="I207" s="224">
        <v>0</v>
      </c>
      <c r="J207" s="224">
        <v>0</v>
      </c>
      <c r="K207" s="224">
        <v>0</v>
      </c>
      <c r="L207" s="224">
        <v>0</v>
      </c>
      <c r="M207" s="224">
        <v>0</v>
      </c>
      <c r="N207" s="19"/>
      <c r="O207" s="19"/>
      <c r="P207" s="19"/>
      <c r="Q207" s="19"/>
    </row>
    <row r="208" spans="1:17" ht="12.75">
      <c r="A208" s="19"/>
      <c r="B208" s="18"/>
      <c r="C208" s="16"/>
      <c r="D208" s="16"/>
      <c r="E208" s="16"/>
      <c r="F208" s="16"/>
      <c r="G208" s="17"/>
      <c r="H208" s="224">
        <v>0</v>
      </c>
      <c r="I208" s="224">
        <v>0</v>
      </c>
      <c r="J208" s="224">
        <v>0</v>
      </c>
      <c r="K208" s="224">
        <v>0</v>
      </c>
      <c r="L208" s="224">
        <v>0</v>
      </c>
      <c r="M208" s="224">
        <v>0</v>
      </c>
      <c r="N208" s="19"/>
      <c r="O208" s="19"/>
      <c r="P208" s="19"/>
      <c r="Q208" s="19"/>
    </row>
    <row r="209" spans="1:17" ht="12.75">
      <c r="A209" s="19"/>
      <c r="B209" s="18"/>
      <c r="C209" s="16"/>
      <c r="D209" s="16"/>
      <c r="E209" s="16"/>
      <c r="F209" s="16"/>
      <c r="G209" s="17"/>
      <c r="H209" s="224">
        <v>0</v>
      </c>
      <c r="I209" s="224">
        <v>0</v>
      </c>
      <c r="J209" s="224">
        <v>0</v>
      </c>
      <c r="K209" s="224">
        <v>0</v>
      </c>
      <c r="L209" s="224">
        <v>0</v>
      </c>
      <c r="M209" s="224">
        <v>0</v>
      </c>
      <c r="N209" s="19"/>
      <c r="O209" s="19"/>
      <c r="P209" s="19"/>
      <c r="Q209" s="19"/>
    </row>
    <row r="210" spans="1:17" ht="12.75">
      <c r="A210" s="19"/>
      <c r="B210" s="18"/>
      <c r="C210" s="16"/>
      <c r="D210" s="16"/>
      <c r="E210" s="16"/>
      <c r="F210" s="16"/>
      <c r="G210" s="17"/>
      <c r="H210" s="224">
        <v>0</v>
      </c>
      <c r="I210" s="224">
        <v>0</v>
      </c>
      <c r="J210" s="224">
        <v>0</v>
      </c>
      <c r="K210" s="224">
        <v>0</v>
      </c>
      <c r="L210" s="224">
        <v>0</v>
      </c>
      <c r="M210" s="224">
        <v>0</v>
      </c>
      <c r="N210" s="19"/>
      <c r="O210" s="19"/>
      <c r="P210" s="19"/>
      <c r="Q210" s="19"/>
    </row>
    <row r="211" spans="1:17" ht="12.75">
      <c r="A211" s="19"/>
      <c r="B211" s="18"/>
      <c r="C211" s="16"/>
      <c r="D211" s="16"/>
      <c r="E211" s="16"/>
      <c r="F211" s="16"/>
      <c r="G211" s="17"/>
      <c r="H211" s="224">
        <v>0</v>
      </c>
      <c r="I211" s="224">
        <v>0</v>
      </c>
      <c r="J211" s="224">
        <v>0</v>
      </c>
      <c r="K211" s="224">
        <v>0</v>
      </c>
      <c r="L211" s="224">
        <v>0</v>
      </c>
      <c r="M211" s="224">
        <v>0</v>
      </c>
      <c r="N211" s="19"/>
      <c r="O211" s="19"/>
      <c r="P211" s="19"/>
      <c r="Q211" s="19"/>
    </row>
    <row r="212" spans="1:17" ht="12.75">
      <c r="A212" s="19"/>
      <c r="B212" s="18"/>
      <c r="C212" s="16"/>
      <c r="D212" s="16"/>
      <c r="E212" s="16"/>
      <c r="F212" s="16"/>
      <c r="G212" s="17"/>
      <c r="H212" s="224">
        <v>0</v>
      </c>
      <c r="I212" s="224">
        <v>0</v>
      </c>
      <c r="J212" s="224">
        <v>0</v>
      </c>
      <c r="K212" s="224">
        <v>0</v>
      </c>
      <c r="L212" s="224">
        <v>0</v>
      </c>
      <c r="M212" s="224">
        <v>0</v>
      </c>
      <c r="N212" s="19"/>
      <c r="O212" s="19"/>
      <c r="P212" s="19"/>
      <c r="Q212" s="19"/>
    </row>
    <row r="213" spans="1:17" ht="12.75">
      <c r="A213" s="19"/>
      <c r="B213" s="18"/>
      <c r="C213" s="16"/>
      <c r="D213" s="16"/>
      <c r="E213" s="16"/>
      <c r="F213" s="16"/>
      <c r="G213" s="17"/>
      <c r="H213" s="224">
        <v>0</v>
      </c>
      <c r="I213" s="224">
        <v>0</v>
      </c>
      <c r="J213" s="224">
        <v>0</v>
      </c>
      <c r="K213" s="224">
        <v>0</v>
      </c>
      <c r="L213" s="224">
        <v>0</v>
      </c>
      <c r="M213" s="224">
        <v>0</v>
      </c>
      <c r="N213" s="19"/>
      <c r="O213" s="19"/>
      <c r="P213" s="19"/>
      <c r="Q213" s="19"/>
    </row>
    <row r="214" spans="1:17" ht="12.75">
      <c r="A214" s="19"/>
      <c r="B214" s="18"/>
      <c r="C214" s="16"/>
      <c r="D214" s="16"/>
      <c r="E214" s="16"/>
      <c r="F214" s="16"/>
      <c r="G214" s="17"/>
      <c r="H214" s="224">
        <v>0</v>
      </c>
      <c r="I214" s="224">
        <v>0</v>
      </c>
      <c r="J214" s="224">
        <v>0</v>
      </c>
      <c r="K214" s="224">
        <v>0</v>
      </c>
      <c r="L214" s="224">
        <v>0</v>
      </c>
      <c r="M214" s="224">
        <v>0</v>
      </c>
      <c r="N214" s="19"/>
      <c r="O214" s="19"/>
      <c r="P214" s="19"/>
      <c r="Q214" s="19"/>
    </row>
    <row r="215" spans="1:17" ht="12.75">
      <c r="A215" s="19"/>
      <c r="B215" s="18"/>
      <c r="C215" s="16"/>
      <c r="D215" s="16"/>
      <c r="E215" s="16"/>
      <c r="F215" s="16"/>
      <c r="G215" s="17"/>
      <c r="H215" s="224">
        <v>0</v>
      </c>
      <c r="I215" s="224">
        <v>0</v>
      </c>
      <c r="J215" s="224">
        <v>0</v>
      </c>
      <c r="K215" s="224">
        <v>0</v>
      </c>
      <c r="L215" s="224">
        <v>0</v>
      </c>
      <c r="M215" s="224">
        <v>0</v>
      </c>
      <c r="N215" s="19"/>
      <c r="O215" s="19"/>
      <c r="P215" s="19"/>
      <c r="Q215" s="19"/>
    </row>
    <row r="216" spans="1:17" ht="12.75">
      <c r="A216" s="19"/>
      <c r="B216" s="18"/>
      <c r="C216" s="16"/>
      <c r="D216" s="16"/>
      <c r="E216" s="16"/>
      <c r="F216" s="16"/>
      <c r="G216" s="17"/>
      <c r="H216" s="224">
        <v>0</v>
      </c>
      <c r="I216" s="224">
        <v>0</v>
      </c>
      <c r="J216" s="224">
        <v>0</v>
      </c>
      <c r="K216" s="224">
        <v>0</v>
      </c>
      <c r="L216" s="224">
        <v>0</v>
      </c>
      <c r="M216" s="224">
        <v>0</v>
      </c>
      <c r="N216" s="19"/>
      <c r="O216" s="19"/>
      <c r="P216" s="19"/>
      <c r="Q216" s="19"/>
    </row>
    <row r="217" spans="1:17" ht="12.75">
      <c r="A217" s="19"/>
      <c r="B217" s="96"/>
      <c r="C217" s="97"/>
      <c r="D217" s="97"/>
      <c r="E217" s="97"/>
      <c r="F217" s="97"/>
      <c r="G217" s="98"/>
      <c r="H217" s="224">
        <v>0</v>
      </c>
      <c r="I217" s="224">
        <v>0</v>
      </c>
      <c r="J217" s="224">
        <v>0</v>
      </c>
      <c r="K217" s="224">
        <v>0</v>
      </c>
      <c r="L217" s="224">
        <v>0</v>
      </c>
      <c r="M217" s="224">
        <v>0</v>
      </c>
      <c r="N217" s="19"/>
      <c r="O217" s="19"/>
      <c r="P217" s="19"/>
      <c r="Q217" s="19"/>
    </row>
    <row r="218" spans="1:17" ht="15">
      <c r="A218" s="19"/>
      <c r="B218" s="186" t="s">
        <v>20</v>
      </c>
      <c r="C218" s="186"/>
      <c r="D218" s="186"/>
      <c r="E218" s="186"/>
      <c r="F218" s="186"/>
      <c r="G218" s="186"/>
      <c r="H218" s="71">
        <f aca="true" t="shared" si="5" ref="H218:M218">SUM(H166:H189)-SUM(H193:H217)</f>
        <v>9000</v>
      </c>
      <c r="I218" s="71">
        <f t="shared" si="5"/>
        <v>0</v>
      </c>
      <c r="J218" s="71">
        <f t="shared" si="5"/>
        <v>0</v>
      </c>
      <c r="K218" s="71">
        <f t="shared" si="5"/>
        <v>0</v>
      </c>
      <c r="L218" s="71">
        <f t="shared" si="5"/>
        <v>0</v>
      </c>
      <c r="M218" s="71">
        <f t="shared" si="5"/>
        <v>0</v>
      </c>
      <c r="N218" s="19"/>
      <c r="O218" s="19"/>
      <c r="P218" s="19"/>
      <c r="Q218" s="19"/>
    </row>
    <row r="219" spans="1:17" ht="12.75">
      <c r="A219" s="19"/>
      <c r="B219" s="29"/>
      <c r="C219" s="29"/>
      <c r="D219" s="29"/>
      <c r="E219" s="29"/>
      <c r="F219" s="29"/>
      <c r="G219" s="61"/>
      <c r="H219" s="60"/>
      <c r="I219" s="60"/>
      <c r="J219" s="60"/>
      <c r="K219" s="60"/>
      <c r="L219" s="19"/>
      <c r="M219" s="19"/>
      <c r="N219" s="19"/>
      <c r="O219" s="19"/>
      <c r="P219" s="19"/>
      <c r="Q219" s="19"/>
    </row>
    <row r="220" spans="1:17" ht="12.75">
      <c r="A220" s="19"/>
      <c r="B220" s="27"/>
      <c r="C220" s="27"/>
      <c r="D220" s="26"/>
      <c r="E220" s="27"/>
      <c r="F220" s="27"/>
      <c r="G220" s="72"/>
      <c r="H220" s="23" t="str">
        <f>H143</f>
        <v>#   1</v>
      </c>
      <c r="I220" s="23" t="str">
        <f>I143</f>
        <v>#   2</v>
      </c>
      <c r="J220" s="23" t="str">
        <f>J143</f>
        <v>#   3</v>
      </c>
      <c r="K220" s="23" t="str">
        <f>K143</f>
        <v>#   4</v>
      </c>
      <c r="L220" s="63" t="s">
        <v>154</v>
      </c>
      <c r="M220" s="63" t="s">
        <v>155</v>
      </c>
      <c r="N220" s="19"/>
      <c r="O220" s="19"/>
      <c r="P220" s="19"/>
      <c r="Q220" s="19"/>
    </row>
    <row r="221" spans="1:17" ht="20.25" customHeight="1">
      <c r="A221" s="19"/>
      <c r="B221" s="19"/>
      <c r="C221" s="19"/>
      <c r="D221" s="19"/>
      <c r="E221" s="19"/>
      <c r="F221" s="19"/>
      <c r="G221" s="19"/>
      <c r="H221" s="193" t="str">
        <f>$H$33</f>
        <v>Graze Sheep on Stubble, Not owned</v>
      </c>
      <c r="I221" s="193" t="str">
        <f>$I$33</f>
        <v>Graze Sheep on Stubble (Owned)</v>
      </c>
      <c r="J221" s="193" t="str">
        <f>$J$33</f>
        <v>Alternative 3 description goes here</v>
      </c>
      <c r="K221" s="193" t="str">
        <f>$K$33</f>
        <v>Alternative 4 Description goes here</v>
      </c>
      <c r="L221" s="193" t="str">
        <f>L$33</f>
        <v>Alternative 5 Description goes here</v>
      </c>
      <c r="M221" s="193" t="str">
        <f>M$33</f>
        <v>Alternative 6 Description goes here</v>
      </c>
      <c r="N221" s="19"/>
      <c r="O221" s="19"/>
      <c r="P221" s="19"/>
      <c r="Q221" s="19"/>
    </row>
    <row r="222" spans="1:17" ht="20.25" customHeight="1">
      <c r="A222" s="19"/>
      <c r="B222" s="184" t="s">
        <v>18</v>
      </c>
      <c r="C222" s="184"/>
      <c r="D222" s="184"/>
      <c r="E222" s="184"/>
      <c r="F222" s="184"/>
      <c r="G222" s="185"/>
      <c r="H222" s="194"/>
      <c r="I222" s="194"/>
      <c r="J222" s="194"/>
      <c r="K222" s="194"/>
      <c r="L222" s="194"/>
      <c r="M222" s="194"/>
      <c r="N222" s="19"/>
      <c r="O222" s="19"/>
      <c r="P222" s="19"/>
      <c r="Q222" s="19"/>
    </row>
    <row r="223" spans="1:17" ht="12.75">
      <c r="A223" s="19"/>
      <c r="B223" s="18" t="s">
        <v>77</v>
      </c>
      <c r="C223" s="215"/>
      <c r="D223" s="149"/>
      <c r="E223" s="215"/>
      <c r="F223" s="149"/>
      <c r="G223" s="219"/>
      <c r="H223" s="224">
        <v>0</v>
      </c>
      <c r="I223" s="224">
        <v>0</v>
      </c>
      <c r="J223" s="224">
        <v>0</v>
      </c>
      <c r="K223" s="224">
        <v>0</v>
      </c>
      <c r="L223" s="224">
        <v>0</v>
      </c>
      <c r="M223" s="224">
        <v>0</v>
      </c>
      <c r="N223" s="19"/>
      <c r="O223" s="19"/>
      <c r="P223" s="19"/>
      <c r="Q223" s="19"/>
    </row>
    <row r="224" spans="1:17" ht="12.75">
      <c r="A224" s="19"/>
      <c r="B224" s="18" t="s">
        <v>228</v>
      </c>
      <c r="C224" s="217"/>
      <c r="D224" s="214" t="s">
        <v>291</v>
      </c>
      <c r="E224" s="221"/>
      <c r="F224" s="214" t="s">
        <v>292</v>
      </c>
      <c r="G224" s="217"/>
      <c r="H224" s="225">
        <f>C224*E224*G224</f>
        <v>0</v>
      </c>
      <c r="I224" s="224">
        <v>0</v>
      </c>
      <c r="J224" s="224">
        <v>0</v>
      </c>
      <c r="K224" s="224">
        <v>0</v>
      </c>
      <c r="L224" s="224">
        <v>0</v>
      </c>
      <c r="M224" s="224">
        <v>0</v>
      </c>
      <c r="N224" s="19"/>
      <c r="O224" s="19"/>
      <c r="P224" s="19"/>
      <c r="Q224" s="19"/>
    </row>
    <row r="225" spans="1:17" ht="12.75">
      <c r="A225" s="19"/>
      <c r="B225" s="18" t="s">
        <v>229</v>
      </c>
      <c r="C225" s="217">
        <v>0.25</v>
      </c>
      <c r="D225" s="214" t="s">
        <v>291</v>
      </c>
      <c r="E225" s="221">
        <v>3</v>
      </c>
      <c r="F225" s="214" t="s">
        <v>292</v>
      </c>
      <c r="G225" s="217">
        <v>400</v>
      </c>
      <c r="H225" s="225">
        <f>C225*E225*G225</f>
        <v>300</v>
      </c>
      <c r="I225" s="224">
        <v>0</v>
      </c>
      <c r="J225" s="224">
        <v>0</v>
      </c>
      <c r="K225" s="224">
        <v>0</v>
      </c>
      <c r="L225" s="224">
        <v>0</v>
      </c>
      <c r="M225" s="224">
        <v>0</v>
      </c>
      <c r="N225" s="19"/>
      <c r="O225" s="19"/>
      <c r="P225" s="19"/>
      <c r="Q225" s="19"/>
    </row>
    <row r="226" spans="1:17" ht="12.75">
      <c r="A226" s="19"/>
      <c r="B226" s="18" t="s">
        <v>10</v>
      </c>
      <c r="C226" s="217"/>
      <c r="D226" s="214" t="s">
        <v>291</v>
      </c>
      <c r="E226" s="221"/>
      <c r="F226" s="214" t="s">
        <v>292</v>
      </c>
      <c r="G226" s="217"/>
      <c r="H226" s="225">
        <f>C226*E226*G226</f>
        <v>0</v>
      </c>
      <c r="I226" s="224">
        <v>0</v>
      </c>
      <c r="J226" s="224">
        <v>0</v>
      </c>
      <c r="K226" s="224">
        <v>0</v>
      </c>
      <c r="L226" s="224">
        <v>0</v>
      </c>
      <c r="M226" s="224">
        <v>0</v>
      </c>
      <c r="N226" s="19"/>
      <c r="O226" s="19"/>
      <c r="P226" s="19"/>
      <c r="Q226" s="19"/>
    </row>
    <row r="227" spans="1:17" ht="12.75">
      <c r="A227" s="19"/>
      <c r="B227" s="18" t="s">
        <v>10</v>
      </c>
      <c r="C227" s="217"/>
      <c r="D227" s="214" t="s">
        <v>291</v>
      </c>
      <c r="E227" s="221"/>
      <c r="F227" s="214" t="s">
        <v>292</v>
      </c>
      <c r="G227" s="217"/>
      <c r="H227" s="225">
        <f>C227*E227*G227</f>
        <v>0</v>
      </c>
      <c r="I227" s="224">
        <v>0</v>
      </c>
      <c r="J227" s="224">
        <v>0</v>
      </c>
      <c r="K227" s="224">
        <v>0</v>
      </c>
      <c r="L227" s="224">
        <v>0</v>
      </c>
      <c r="M227" s="224">
        <v>0</v>
      </c>
      <c r="N227" s="19"/>
      <c r="O227" s="19"/>
      <c r="P227" s="19"/>
      <c r="Q227" s="19"/>
    </row>
    <row r="228" spans="1:17" ht="12.75">
      <c r="A228" s="19"/>
      <c r="B228" s="18" t="s">
        <v>230</v>
      </c>
      <c r="C228" s="216"/>
      <c r="D228" s="16"/>
      <c r="E228" s="216"/>
      <c r="F228" s="16"/>
      <c r="G228" s="220"/>
      <c r="H228" s="224">
        <v>0</v>
      </c>
      <c r="I228" s="224">
        <v>0</v>
      </c>
      <c r="J228" s="224">
        <v>0</v>
      </c>
      <c r="K228" s="224">
        <v>0</v>
      </c>
      <c r="L228" s="224">
        <v>0</v>
      </c>
      <c r="M228" s="224">
        <v>0</v>
      </c>
      <c r="N228" s="19"/>
      <c r="O228" s="19"/>
      <c r="P228" s="19"/>
      <c r="Q228" s="19"/>
    </row>
    <row r="229" spans="1:17" ht="12.75">
      <c r="A229" s="19"/>
      <c r="B229" s="18" t="s">
        <v>231</v>
      </c>
      <c r="C229" s="16"/>
      <c r="D229" s="16"/>
      <c r="E229" s="16"/>
      <c r="F229" s="16"/>
      <c r="G229" s="17"/>
      <c r="H229" s="224">
        <v>100</v>
      </c>
      <c r="I229" s="224">
        <v>0</v>
      </c>
      <c r="J229" s="224">
        <v>0</v>
      </c>
      <c r="K229" s="224">
        <v>0</v>
      </c>
      <c r="L229" s="224">
        <v>0</v>
      </c>
      <c r="M229" s="224">
        <v>0</v>
      </c>
      <c r="N229" s="19"/>
      <c r="O229" s="19"/>
      <c r="P229" s="19"/>
      <c r="Q229" s="19"/>
    </row>
    <row r="230" spans="1:17" ht="12.75">
      <c r="A230" s="19"/>
      <c r="B230" s="18" t="s">
        <v>232</v>
      </c>
      <c r="C230" s="16"/>
      <c r="D230" s="16"/>
      <c r="E230" s="16"/>
      <c r="F230" s="16"/>
      <c r="G230" s="17"/>
      <c r="H230" s="224">
        <f>400*0.5*2.25</f>
        <v>450</v>
      </c>
      <c r="I230" s="224">
        <v>0</v>
      </c>
      <c r="J230" s="224">
        <v>0</v>
      </c>
      <c r="K230" s="224">
        <v>0</v>
      </c>
      <c r="L230" s="224">
        <v>0</v>
      </c>
      <c r="M230" s="224">
        <v>0</v>
      </c>
      <c r="N230" s="19"/>
      <c r="O230" s="19"/>
      <c r="P230" s="19"/>
      <c r="Q230" s="19"/>
    </row>
    <row r="231" spans="1:17" ht="12.75">
      <c r="A231" s="19"/>
      <c r="B231" s="18"/>
      <c r="C231" s="16"/>
      <c r="D231" s="16"/>
      <c r="E231" s="16"/>
      <c r="F231" s="16"/>
      <c r="G231" s="17"/>
      <c r="H231" s="224">
        <v>0</v>
      </c>
      <c r="I231" s="224">
        <v>0</v>
      </c>
      <c r="J231" s="224">
        <v>0</v>
      </c>
      <c r="K231" s="224">
        <v>0</v>
      </c>
      <c r="L231" s="224">
        <v>0</v>
      </c>
      <c r="M231" s="224">
        <v>0</v>
      </c>
      <c r="N231" s="19"/>
      <c r="O231" s="19"/>
      <c r="P231" s="19"/>
      <c r="Q231" s="19"/>
    </row>
    <row r="232" spans="1:17" ht="12.75">
      <c r="A232" s="19"/>
      <c r="B232" s="18"/>
      <c r="C232" s="16"/>
      <c r="D232" s="16"/>
      <c r="E232" s="16"/>
      <c r="F232" s="16"/>
      <c r="G232" s="17"/>
      <c r="H232" s="224">
        <v>0</v>
      </c>
      <c r="I232" s="224">
        <v>0</v>
      </c>
      <c r="J232" s="224">
        <v>0</v>
      </c>
      <c r="K232" s="224">
        <v>0</v>
      </c>
      <c r="L232" s="224">
        <v>0</v>
      </c>
      <c r="M232" s="224">
        <v>0</v>
      </c>
      <c r="N232" s="19"/>
      <c r="O232" s="19"/>
      <c r="P232" s="19"/>
      <c r="Q232" s="19"/>
    </row>
    <row r="233" spans="1:17" ht="12.75">
      <c r="A233" s="19"/>
      <c r="B233" s="18" t="s">
        <v>254</v>
      </c>
      <c r="C233" s="16"/>
      <c r="D233" s="16"/>
      <c r="E233" s="16"/>
      <c r="F233" s="16"/>
      <c r="G233" s="17"/>
      <c r="H233" s="224">
        <v>0</v>
      </c>
      <c r="I233" s="224">
        <v>0</v>
      </c>
      <c r="J233" s="224">
        <v>0</v>
      </c>
      <c r="K233" s="224">
        <v>0</v>
      </c>
      <c r="L233" s="224">
        <v>0</v>
      </c>
      <c r="M233" s="224">
        <v>0</v>
      </c>
      <c r="N233" s="19"/>
      <c r="O233" s="19"/>
      <c r="P233" s="19"/>
      <c r="Q233" s="19"/>
    </row>
    <row r="234" spans="1:17" ht="12.75">
      <c r="A234" s="19"/>
      <c r="B234" s="18" t="s">
        <v>248</v>
      </c>
      <c r="C234" s="16"/>
      <c r="D234" s="16"/>
      <c r="E234" s="16"/>
      <c r="F234" s="16"/>
      <c r="G234" s="17"/>
      <c r="H234" s="224">
        <v>0</v>
      </c>
      <c r="I234" s="224">
        <v>0</v>
      </c>
      <c r="J234" s="224">
        <v>0</v>
      </c>
      <c r="K234" s="224">
        <v>0</v>
      </c>
      <c r="L234" s="224">
        <v>0</v>
      </c>
      <c r="M234" s="224">
        <v>0</v>
      </c>
      <c r="N234" s="19"/>
      <c r="O234" s="19"/>
      <c r="P234" s="19"/>
      <c r="Q234" s="19"/>
    </row>
    <row r="235" spans="1:17" ht="12.75">
      <c r="A235" s="19"/>
      <c r="B235" s="18" t="s">
        <v>249</v>
      </c>
      <c r="C235" s="16"/>
      <c r="D235" s="16"/>
      <c r="E235" s="16"/>
      <c r="F235" s="16"/>
      <c r="G235" s="17"/>
      <c r="H235" s="224">
        <v>0</v>
      </c>
      <c r="I235" s="224">
        <v>0</v>
      </c>
      <c r="J235" s="224">
        <v>0</v>
      </c>
      <c r="K235" s="224">
        <v>0</v>
      </c>
      <c r="L235" s="224">
        <v>0</v>
      </c>
      <c r="M235" s="224">
        <v>0</v>
      </c>
      <c r="N235" s="19"/>
      <c r="O235" s="19"/>
      <c r="P235" s="19"/>
      <c r="Q235" s="19"/>
    </row>
    <row r="236" spans="1:17" ht="12.75">
      <c r="A236" s="19"/>
      <c r="B236" s="18" t="s">
        <v>250</v>
      </c>
      <c r="C236" s="16"/>
      <c r="D236" s="16"/>
      <c r="E236" s="16"/>
      <c r="F236" s="16"/>
      <c r="G236" s="17"/>
      <c r="H236" s="224">
        <v>0</v>
      </c>
      <c r="I236" s="224">
        <v>0</v>
      </c>
      <c r="J236" s="224">
        <v>0</v>
      </c>
      <c r="K236" s="224">
        <v>0</v>
      </c>
      <c r="L236" s="224">
        <v>0</v>
      </c>
      <c r="M236" s="224">
        <v>0</v>
      </c>
      <c r="N236" s="19"/>
      <c r="O236" s="19"/>
      <c r="P236" s="19"/>
      <c r="Q236" s="19"/>
    </row>
    <row r="237" spans="1:17" ht="12.75">
      <c r="A237" s="19"/>
      <c r="B237" s="18" t="s">
        <v>251</v>
      </c>
      <c r="C237" s="16"/>
      <c r="D237" s="16"/>
      <c r="E237" s="16"/>
      <c r="F237" s="16"/>
      <c r="G237" s="17"/>
      <c r="H237" s="224">
        <v>0</v>
      </c>
      <c r="I237" s="224">
        <v>0</v>
      </c>
      <c r="J237" s="224">
        <v>0</v>
      </c>
      <c r="K237" s="224">
        <v>0</v>
      </c>
      <c r="L237" s="224">
        <v>0</v>
      </c>
      <c r="M237" s="224">
        <v>0</v>
      </c>
      <c r="N237" s="19"/>
      <c r="O237" s="19"/>
      <c r="P237" s="19"/>
      <c r="Q237" s="19"/>
    </row>
    <row r="238" spans="1:17" ht="12.75">
      <c r="A238" s="19"/>
      <c r="B238" s="18" t="s">
        <v>252</v>
      </c>
      <c r="C238" s="16"/>
      <c r="D238" s="16"/>
      <c r="E238" s="16"/>
      <c r="F238" s="16"/>
      <c r="G238" s="17"/>
      <c r="H238" s="224">
        <v>0</v>
      </c>
      <c r="I238" s="224">
        <v>0</v>
      </c>
      <c r="J238" s="224">
        <v>0</v>
      </c>
      <c r="K238" s="224">
        <v>0</v>
      </c>
      <c r="L238" s="224">
        <v>0</v>
      </c>
      <c r="M238" s="224">
        <v>0</v>
      </c>
      <c r="N238" s="19"/>
      <c r="O238" s="19"/>
      <c r="P238" s="19"/>
      <c r="Q238" s="19"/>
    </row>
    <row r="239" spans="1:17" ht="12.75">
      <c r="A239" s="19"/>
      <c r="B239" s="18"/>
      <c r="C239" s="16"/>
      <c r="D239" s="16"/>
      <c r="E239" s="16"/>
      <c r="F239" s="16"/>
      <c r="G239" s="17"/>
      <c r="H239" s="224">
        <v>0</v>
      </c>
      <c r="I239" s="224">
        <v>0</v>
      </c>
      <c r="J239" s="224">
        <v>0</v>
      </c>
      <c r="K239" s="224">
        <v>0</v>
      </c>
      <c r="L239" s="224">
        <v>0</v>
      </c>
      <c r="M239" s="224">
        <v>0</v>
      </c>
      <c r="N239" s="19"/>
      <c r="O239" s="19"/>
      <c r="P239" s="19"/>
      <c r="Q239" s="19"/>
    </row>
    <row r="240" spans="1:17" ht="12.75">
      <c r="A240" s="19"/>
      <c r="B240" s="18"/>
      <c r="C240" s="16"/>
      <c r="D240" s="16"/>
      <c r="E240" s="16"/>
      <c r="F240" s="16"/>
      <c r="G240" s="17"/>
      <c r="H240" s="224">
        <v>0</v>
      </c>
      <c r="I240" s="224">
        <v>0</v>
      </c>
      <c r="J240" s="224">
        <v>0</v>
      </c>
      <c r="K240" s="224">
        <v>0</v>
      </c>
      <c r="L240" s="224">
        <v>0</v>
      </c>
      <c r="M240" s="224">
        <v>0</v>
      </c>
      <c r="N240" s="19"/>
      <c r="O240" s="19"/>
      <c r="P240" s="19"/>
      <c r="Q240" s="19"/>
    </row>
    <row r="241" spans="1:17" ht="12.75">
      <c r="A241" s="19"/>
      <c r="B241" s="18"/>
      <c r="C241" s="16"/>
      <c r="D241" s="16"/>
      <c r="E241" s="16"/>
      <c r="F241" s="16"/>
      <c r="G241" s="17"/>
      <c r="H241" s="224">
        <v>0</v>
      </c>
      <c r="I241" s="224">
        <v>0</v>
      </c>
      <c r="J241" s="224">
        <v>0</v>
      </c>
      <c r="K241" s="224">
        <v>0</v>
      </c>
      <c r="L241" s="224">
        <v>0</v>
      </c>
      <c r="M241" s="224">
        <v>0</v>
      </c>
      <c r="N241" s="19"/>
      <c r="O241" s="19"/>
      <c r="P241" s="19"/>
      <c r="Q241" s="19"/>
    </row>
    <row r="242" spans="1:17" ht="12.75">
      <c r="A242" s="19"/>
      <c r="B242" s="18"/>
      <c r="C242" s="16"/>
      <c r="D242" s="16"/>
      <c r="E242" s="16"/>
      <c r="F242" s="16"/>
      <c r="G242" s="17"/>
      <c r="H242" s="224">
        <v>0</v>
      </c>
      <c r="I242" s="224">
        <v>0</v>
      </c>
      <c r="J242" s="224">
        <v>0</v>
      </c>
      <c r="K242" s="224">
        <v>0</v>
      </c>
      <c r="L242" s="224">
        <v>0</v>
      </c>
      <c r="M242" s="224">
        <v>0</v>
      </c>
      <c r="N242" s="19"/>
      <c r="O242" s="19"/>
      <c r="P242" s="19"/>
      <c r="Q242" s="19"/>
    </row>
    <row r="243" spans="1:17" ht="12.75">
      <c r="A243" s="19"/>
      <c r="B243" s="18"/>
      <c r="C243" s="16"/>
      <c r="D243" s="16"/>
      <c r="E243" s="16"/>
      <c r="F243" s="16"/>
      <c r="G243" s="17"/>
      <c r="H243" s="224">
        <v>0</v>
      </c>
      <c r="I243" s="224">
        <v>0</v>
      </c>
      <c r="J243" s="224">
        <v>0</v>
      </c>
      <c r="K243" s="224">
        <v>0</v>
      </c>
      <c r="L243" s="224">
        <v>0</v>
      </c>
      <c r="M243" s="224">
        <v>0</v>
      </c>
      <c r="N243" s="19"/>
      <c r="O243" s="19"/>
      <c r="P243" s="19"/>
      <c r="Q243" s="19"/>
    </row>
    <row r="244" spans="1:17" ht="12.75">
      <c r="A244" s="19"/>
      <c r="B244" s="18"/>
      <c r="C244" s="16"/>
      <c r="D244" s="16"/>
      <c r="E244" s="16"/>
      <c r="F244" s="16"/>
      <c r="G244" s="17"/>
      <c r="H244" s="224">
        <v>0</v>
      </c>
      <c r="I244" s="224">
        <v>0</v>
      </c>
      <c r="J244" s="224">
        <v>0</v>
      </c>
      <c r="K244" s="224">
        <v>0</v>
      </c>
      <c r="L244" s="224">
        <v>0</v>
      </c>
      <c r="M244" s="224">
        <v>0</v>
      </c>
      <c r="N244" s="19"/>
      <c r="O244" s="19"/>
      <c r="P244" s="19"/>
      <c r="Q244" s="19"/>
    </row>
    <row r="245" spans="1:17" ht="12.75">
      <c r="A245" s="19"/>
      <c r="B245" s="18"/>
      <c r="C245" s="16"/>
      <c r="D245" s="16"/>
      <c r="E245" s="16"/>
      <c r="F245" s="16"/>
      <c r="G245" s="17"/>
      <c r="H245" s="224">
        <v>0</v>
      </c>
      <c r="I245" s="224">
        <v>0</v>
      </c>
      <c r="J245" s="224">
        <v>0</v>
      </c>
      <c r="K245" s="224">
        <v>0</v>
      </c>
      <c r="L245" s="224">
        <v>0</v>
      </c>
      <c r="M245" s="224">
        <v>0</v>
      </c>
      <c r="N245" s="19"/>
      <c r="O245" s="19"/>
      <c r="P245" s="19"/>
      <c r="Q245" s="19"/>
    </row>
    <row r="246" spans="1:17" ht="12.75">
      <c r="A246" s="19"/>
      <c r="B246" s="96"/>
      <c r="C246" s="97"/>
      <c r="D246" s="97"/>
      <c r="E246" s="97"/>
      <c r="F246" s="97"/>
      <c r="G246" s="98"/>
      <c r="H246" s="224">
        <v>0</v>
      </c>
      <c r="I246" s="224">
        <v>0</v>
      </c>
      <c r="J246" s="224">
        <v>0</v>
      </c>
      <c r="K246" s="224">
        <v>0</v>
      </c>
      <c r="L246" s="224">
        <v>0</v>
      </c>
      <c r="M246" s="224">
        <v>0</v>
      </c>
      <c r="N246" s="19"/>
      <c r="O246" s="19"/>
      <c r="P246" s="19"/>
      <c r="Q246" s="19"/>
    </row>
    <row r="247" spans="1:17" ht="12.75">
      <c r="A247" s="19"/>
      <c r="B247" s="60"/>
      <c r="C247" s="60"/>
      <c r="D247" s="60"/>
      <c r="E247" s="60"/>
      <c r="F247" s="60"/>
      <c r="G247" s="38"/>
      <c r="H247" s="19"/>
      <c r="I247" s="19"/>
      <c r="J247" s="19"/>
      <c r="K247" s="19"/>
      <c r="L247" s="19"/>
      <c r="M247" s="19"/>
      <c r="N247" s="19"/>
      <c r="O247" s="19"/>
      <c r="P247" s="19"/>
      <c r="Q247" s="19"/>
    </row>
    <row r="248" spans="1:17" ht="12.75">
      <c r="A248" s="19"/>
      <c r="B248" s="19"/>
      <c r="C248" s="19"/>
      <c r="D248" s="19"/>
      <c r="E248" s="19"/>
      <c r="F248" s="19"/>
      <c r="G248" s="19"/>
      <c r="H248" s="19"/>
      <c r="I248" s="19"/>
      <c r="J248" s="19"/>
      <c r="K248" s="19"/>
      <c r="L248" s="19"/>
      <c r="M248" s="19"/>
      <c r="N248" s="19"/>
      <c r="O248" s="19"/>
      <c r="P248" s="19"/>
      <c r="Q248" s="19"/>
    </row>
    <row r="249" spans="1:17" ht="51">
      <c r="A249" s="25"/>
      <c r="B249" s="184" t="s">
        <v>9</v>
      </c>
      <c r="C249" s="184"/>
      <c r="D249" s="184"/>
      <c r="E249" s="184"/>
      <c r="F249" s="184"/>
      <c r="G249" s="184"/>
      <c r="H249" s="73" t="str">
        <f aca="true" t="shared" si="6" ref="H249:M249">H33</f>
        <v>Graze Sheep on Stubble, Not owned</v>
      </c>
      <c r="I249" s="73" t="str">
        <f t="shared" si="6"/>
        <v>Graze Sheep on Stubble (Owned)</v>
      </c>
      <c r="J249" s="73" t="str">
        <f t="shared" si="6"/>
        <v>Alternative 3 description goes here</v>
      </c>
      <c r="K249" s="73" t="str">
        <f t="shared" si="6"/>
        <v>Alternative 4 Description goes here</v>
      </c>
      <c r="L249" s="73" t="str">
        <f t="shared" si="6"/>
        <v>Alternative 5 Description goes here</v>
      </c>
      <c r="M249" s="73" t="str">
        <f t="shared" si="6"/>
        <v>Alternative 6 Description goes here</v>
      </c>
      <c r="N249" s="19"/>
      <c r="O249" s="19"/>
      <c r="P249" s="19"/>
      <c r="Q249" s="19"/>
    </row>
    <row r="250" spans="1:17" ht="12.75">
      <c r="A250" s="19"/>
      <c r="B250" s="18" t="s">
        <v>77</v>
      </c>
      <c r="C250" s="149"/>
      <c r="D250" s="149"/>
      <c r="E250" s="149"/>
      <c r="F250" s="149"/>
      <c r="G250" s="150"/>
      <c r="H250" s="224">
        <v>0</v>
      </c>
      <c r="I250" s="224">
        <v>0</v>
      </c>
      <c r="J250" s="224">
        <v>0</v>
      </c>
      <c r="K250" s="224">
        <v>0</v>
      </c>
      <c r="L250" s="224">
        <v>0</v>
      </c>
      <c r="M250" s="224">
        <v>0</v>
      </c>
      <c r="N250" s="19"/>
      <c r="O250" s="19"/>
      <c r="P250" s="19"/>
      <c r="Q250" s="19"/>
    </row>
    <row r="251" spans="1:17" ht="12.75">
      <c r="A251" s="19"/>
      <c r="B251" s="18" t="s">
        <v>228</v>
      </c>
      <c r="C251" s="16"/>
      <c r="D251" s="16"/>
      <c r="E251" s="16"/>
      <c r="F251" s="16"/>
      <c r="G251" s="17"/>
      <c r="H251" s="224">
        <v>0</v>
      </c>
      <c r="I251" s="224">
        <v>0</v>
      </c>
      <c r="J251" s="224">
        <v>0</v>
      </c>
      <c r="K251" s="224">
        <v>0</v>
      </c>
      <c r="L251" s="224">
        <v>0</v>
      </c>
      <c r="M251" s="224">
        <v>0</v>
      </c>
      <c r="N251" s="19"/>
      <c r="O251" s="19"/>
      <c r="P251" s="19"/>
      <c r="Q251" s="19"/>
    </row>
    <row r="252" spans="1:17" ht="12.75">
      <c r="A252" s="19"/>
      <c r="B252" s="18" t="s">
        <v>229</v>
      </c>
      <c r="C252" s="16"/>
      <c r="D252" s="16"/>
      <c r="E252" s="16"/>
      <c r="F252" s="16"/>
      <c r="G252" s="17"/>
      <c r="H252" s="224">
        <v>0</v>
      </c>
      <c r="I252" s="224">
        <v>0</v>
      </c>
      <c r="J252" s="224">
        <v>0</v>
      </c>
      <c r="K252" s="224">
        <v>0</v>
      </c>
      <c r="L252" s="224">
        <v>0</v>
      </c>
      <c r="M252" s="224">
        <v>0</v>
      </c>
      <c r="N252" s="19"/>
      <c r="O252" s="19"/>
      <c r="P252" s="19"/>
      <c r="Q252" s="19"/>
    </row>
    <row r="253" spans="1:17" ht="12.75">
      <c r="A253" s="19"/>
      <c r="B253" s="18" t="s">
        <v>10</v>
      </c>
      <c r="C253" s="16"/>
      <c r="D253" s="16"/>
      <c r="E253" s="16"/>
      <c r="F253" s="16"/>
      <c r="G253" s="17"/>
      <c r="H253" s="224">
        <v>0</v>
      </c>
      <c r="I253" s="224">
        <v>0</v>
      </c>
      <c r="J253" s="224">
        <v>0</v>
      </c>
      <c r="K253" s="224">
        <v>0</v>
      </c>
      <c r="L253" s="224">
        <v>0</v>
      </c>
      <c r="M253" s="224">
        <v>0</v>
      </c>
      <c r="N253" s="19"/>
      <c r="O253" s="19"/>
      <c r="P253" s="19"/>
      <c r="Q253" s="19"/>
    </row>
    <row r="254" spans="1:17" ht="12.75">
      <c r="A254" s="19"/>
      <c r="B254" s="18" t="s">
        <v>10</v>
      </c>
      <c r="C254" s="16"/>
      <c r="D254" s="16"/>
      <c r="E254" s="16"/>
      <c r="F254" s="16"/>
      <c r="G254" s="17"/>
      <c r="H254" s="224">
        <v>0</v>
      </c>
      <c r="I254" s="224">
        <v>0</v>
      </c>
      <c r="J254" s="224">
        <v>0</v>
      </c>
      <c r="K254" s="224">
        <v>0</v>
      </c>
      <c r="L254" s="224">
        <v>0</v>
      </c>
      <c r="M254" s="224">
        <v>0</v>
      </c>
      <c r="N254" s="19"/>
      <c r="O254" s="19"/>
      <c r="P254" s="19"/>
      <c r="Q254" s="19"/>
    </row>
    <row r="255" spans="1:17" ht="12.75">
      <c r="A255" s="19"/>
      <c r="B255" s="18" t="s">
        <v>230</v>
      </c>
      <c r="C255" s="16"/>
      <c r="D255" s="16"/>
      <c r="E255" s="16"/>
      <c r="F255" s="16"/>
      <c r="G255" s="17"/>
      <c r="H255" s="224">
        <v>0</v>
      </c>
      <c r="I255" s="224">
        <v>0</v>
      </c>
      <c r="J255" s="224">
        <v>0</v>
      </c>
      <c r="K255" s="224">
        <v>0</v>
      </c>
      <c r="L255" s="224">
        <v>0</v>
      </c>
      <c r="M255" s="224">
        <v>0</v>
      </c>
      <c r="N255" s="19"/>
      <c r="O255" s="19"/>
      <c r="P255" s="19"/>
      <c r="Q255" s="19"/>
    </row>
    <row r="256" spans="1:17" ht="12.75">
      <c r="A256" s="19"/>
      <c r="B256" s="18" t="s">
        <v>231</v>
      </c>
      <c r="C256" s="16"/>
      <c r="D256" s="16"/>
      <c r="E256" s="16"/>
      <c r="F256" s="16"/>
      <c r="G256" s="17"/>
      <c r="H256" s="224">
        <v>0</v>
      </c>
      <c r="I256" s="224">
        <v>0</v>
      </c>
      <c r="J256" s="224">
        <v>0</v>
      </c>
      <c r="K256" s="224">
        <v>0</v>
      </c>
      <c r="L256" s="224">
        <v>0</v>
      </c>
      <c r="M256" s="224">
        <v>0</v>
      </c>
      <c r="N256" s="19"/>
      <c r="O256" s="19"/>
      <c r="P256" s="19"/>
      <c r="Q256" s="19"/>
    </row>
    <row r="257" spans="1:17" ht="12.75">
      <c r="A257" s="19"/>
      <c r="B257" s="18" t="s">
        <v>232</v>
      </c>
      <c r="C257" s="16"/>
      <c r="D257" s="16"/>
      <c r="E257" s="16"/>
      <c r="F257" s="16"/>
      <c r="G257" s="17"/>
      <c r="H257" s="224">
        <v>0</v>
      </c>
      <c r="I257" s="224">
        <v>0</v>
      </c>
      <c r="J257" s="224">
        <v>0</v>
      </c>
      <c r="K257" s="224">
        <v>0</v>
      </c>
      <c r="L257" s="224">
        <v>0</v>
      </c>
      <c r="M257" s="224">
        <v>0</v>
      </c>
      <c r="N257" s="19"/>
      <c r="O257" s="19"/>
      <c r="P257" s="19"/>
      <c r="Q257" s="19"/>
    </row>
    <row r="258" spans="1:17" ht="12.75">
      <c r="A258" s="19"/>
      <c r="B258" s="18"/>
      <c r="C258" s="16"/>
      <c r="D258" s="16"/>
      <c r="E258" s="16"/>
      <c r="F258" s="16"/>
      <c r="G258" s="17"/>
      <c r="H258" s="224">
        <v>0</v>
      </c>
      <c r="I258" s="224">
        <v>0</v>
      </c>
      <c r="J258" s="224">
        <v>0</v>
      </c>
      <c r="K258" s="224">
        <v>0</v>
      </c>
      <c r="L258" s="224">
        <v>0</v>
      </c>
      <c r="M258" s="224">
        <v>0</v>
      </c>
      <c r="N258" s="19"/>
      <c r="O258" s="19"/>
      <c r="P258" s="19"/>
      <c r="Q258" s="19"/>
    </row>
    <row r="259" spans="1:17" ht="12.75">
      <c r="A259" s="19"/>
      <c r="B259" s="18"/>
      <c r="C259" s="16"/>
      <c r="D259" s="16"/>
      <c r="E259" s="16"/>
      <c r="F259" s="16"/>
      <c r="G259" s="17"/>
      <c r="H259" s="224">
        <v>0</v>
      </c>
      <c r="I259" s="224">
        <v>0</v>
      </c>
      <c r="J259" s="224">
        <v>0</v>
      </c>
      <c r="K259" s="224">
        <v>0</v>
      </c>
      <c r="L259" s="224">
        <v>0</v>
      </c>
      <c r="M259" s="224">
        <v>0</v>
      </c>
      <c r="N259" s="19"/>
      <c r="O259" s="19"/>
      <c r="P259" s="19"/>
      <c r="Q259" s="19"/>
    </row>
    <row r="260" spans="1:17" ht="12.75">
      <c r="A260" s="19"/>
      <c r="B260" s="18" t="s">
        <v>253</v>
      </c>
      <c r="C260" s="16"/>
      <c r="D260" s="16"/>
      <c r="E260" s="16"/>
      <c r="F260" s="16"/>
      <c r="G260" s="17"/>
      <c r="H260" s="224">
        <v>0</v>
      </c>
      <c r="I260" s="224">
        <v>0</v>
      </c>
      <c r="J260" s="224">
        <v>0</v>
      </c>
      <c r="K260" s="224">
        <v>0</v>
      </c>
      <c r="L260" s="224">
        <v>0</v>
      </c>
      <c r="M260" s="224">
        <v>0</v>
      </c>
      <c r="N260" s="19"/>
      <c r="O260" s="19"/>
      <c r="P260" s="19"/>
      <c r="Q260" s="19"/>
    </row>
    <row r="261" spans="1:17" ht="12.75">
      <c r="A261" s="19"/>
      <c r="B261" s="18" t="s">
        <v>248</v>
      </c>
      <c r="C261" s="16"/>
      <c r="D261" s="16"/>
      <c r="E261" s="16"/>
      <c r="F261" s="16"/>
      <c r="G261" s="17"/>
      <c r="H261" s="224">
        <v>0</v>
      </c>
      <c r="I261" s="224">
        <v>0</v>
      </c>
      <c r="J261" s="224">
        <v>0</v>
      </c>
      <c r="K261" s="224">
        <v>0</v>
      </c>
      <c r="L261" s="224">
        <v>0</v>
      </c>
      <c r="M261" s="224">
        <v>0</v>
      </c>
      <c r="N261" s="19"/>
      <c r="O261" s="19"/>
      <c r="P261" s="19"/>
      <c r="Q261" s="19"/>
    </row>
    <row r="262" spans="1:17" ht="12.75">
      <c r="A262" s="19"/>
      <c r="B262" s="18" t="s">
        <v>249</v>
      </c>
      <c r="C262" s="16"/>
      <c r="D262" s="16"/>
      <c r="E262" s="16"/>
      <c r="F262" s="16"/>
      <c r="G262" s="17"/>
      <c r="H262" s="224">
        <v>0</v>
      </c>
      <c r="I262" s="224">
        <v>0</v>
      </c>
      <c r="J262" s="224">
        <v>0</v>
      </c>
      <c r="K262" s="224">
        <v>0</v>
      </c>
      <c r="L262" s="224">
        <v>0</v>
      </c>
      <c r="M262" s="224">
        <v>0</v>
      </c>
      <c r="N262" s="19"/>
      <c r="O262" s="19"/>
      <c r="P262" s="19"/>
      <c r="Q262" s="19"/>
    </row>
    <row r="263" spans="1:17" ht="12.75">
      <c r="A263" s="19"/>
      <c r="B263" s="18" t="s">
        <v>250</v>
      </c>
      <c r="C263" s="16"/>
      <c r="D263" s="16"/>
      <c r="E263" s="16"/>
      <c r="F263" s="16"/>
      <c r="G263" s="17"/>
      <c r="H263" s="224">
        <v>0</v>
      </c>
      <c r="I263" s="224">
        <v>0</v>
      </c>
      <c r="J263" s="224">
        <v>0</v>
      </c>
      <c r="K263" s="224">
        <v>0</v>
      </c>
      <c r="L263" s="224">
        <v>0</v>
      </c>
      <c r="M263" s="224">
        <v>0</v>
      </c>
      <c r="N263" s="19"/>
      <c r="O263" s="19"/>
      <c r="P263" s="19"/>
      <c r="Q263" s="19"/>
    </row>
    <row r="264" spans="1:17" ht="12.75">
      <c r="A264" s="19"/>
      <c r="B264" s="18" t="s">
        <v>251</v>
      </c>
      <c r="C264" s="16"/>
      <c r="D264" s="16"/>
      <c r="E264" s="16"/>
      <c r="F264" s="16"/>
      <c r="G264" s="17"/>
      <c r="H264" s="224">
        <v>0</v>
      </c>
      <c r="I264" s="224">
        <v>0</v>
      </c>
      <c r="J264" s="224">
        <v>0</v>
      </c>
      <c r="K264" s="224">
        <v>0</v>
      </c>
      <c r="L264" s="224">
        <v>0</v>
      </c>
      <c r="M264" s="224">
        <v>0</v>
      </c>
      <c r="N264" s="19"/>
      <c r="O264" s="19"/>
      <c r="P264" s="19"/>
      <c r="Q264" s="19"/>
    </row>
    <row r="265" spans="1:17" ht="12.75">
      <c r="A265" s="19"/>
      <c r="B265" s="18" t="s">
        <v>252</v>
      </c>
      <c r="C265" s="16"/>
      <c r="D265" s="16"/>
      <c r="E265" s="16"/>
      <c r="F265" s="16"/>
      <c r="G265" s="17"/>
      <c r="H265" s="224">
        <v>0</v>
      </c>
      <c r="I265" s="224">
        <v>0</v>
      </c>
      <c r="J265" s="224">
        <v>0</v>
      </c>
      <c r="K265" s="224">
        <v>0</v>
      </c>
      <c r="L265" s="224">
        <v>0</v>
      </c>
      <c r="M265" s="224">
        <v>0</v>
      </c>
      <c r="N265" s="19"/>
      <c r="O265" s="19"/>
      <c r="P265" s="19"/>
      <c r="Q265" s="19"/>
    </row>
    <row r="266" spans="1:17" ht="12.75">
      <c r="A266" s="19"/>
      <c r="B266" s="18"/>
      <c r="C266" s="16"/>
      <c r="D266" s="16"/>
      <c r="E266" s="16"/>
      <c r="F266" s="16"/>
      <c r="G266" s="17"/>
      <c r="H266" s="224">
        <v>0</v>
      </c>
      <c r="I266" s="224">
        <v>0</v>
      </c>
      <c r="J266" s="224">
        <v>0</v>
      </c>
      <c r="K266" s="224">
        <v>0</v>
      </c>
      <c r="L266" s="224">
        <v>0</v>
      </c>
      <c r="M266" s="224">
        <v>0</v>
      </c>
      <c r="N266" s="19"/>
      <c r="O266" s="19"/>
      <c r="P266" s="19"/>
      <c r="Q266" s="19"/>
    </row>
    <row r="267" spans="1:17" ht="12.75">
      <c r="A267" s="19"/>
      <c r="B267" s="18"/>
      <c r="C267" s="16"/>
      <c r="D267" s="16"/>
      <c r="E267" s="16"/>
      <c r="F267" s="16"/>
      <c r="G267" s="17"/>
      <c r="H267" s="224">
        <v>0</v>
      </c>
      <c r="I267" s="224">
        <v>0</v>
      </c>
      <c r="J267" s="224">
        <v>0</v>
      </c>
      <c r="K267" s="224">
        <v>0</v>
      </c>
      <c r="L267" s="224">
        <v>0</v>
      </c>
      <c r="M267" s="224">
        <v>0</v>
      </c>
      <c r="N267" s="19"/>
      <c r="O267" s="19"/>
      <c r="P267" s="19"/>
      <c r="Q267" s="19"/>
    </row>
    <row r="268" spans="1:17" ht="12.75">
      <c r="A268" s="19"/>
      <c r="B268" s="18"/>
      <c r="C268" s="16"/>
      <c r="D268" s="16"/>
      <c r="E268" s="16"/>
      <c r="F268" s="16"/>
      <c r="G268" s="17"/>
      <c r="H268" s="224">
        <v>0</v>
      </c>
      <c r="I268" s="224">
        <v>0</v>
      </c>
      <c r="J268" s="224">
        <v>0</v>
      </c>
      <c r="K268" s="224">
        <v>0</v>
      </c>
      <c r="L268" s="224">
        <v>0</v>
      </c>
      <c r="M268" s="224">
        <v>0</v>
      </c>
      <c r="N268" s="19"/>
      <c r="O268" s="19"/>
      <c r="P268" s="19"/>
      <c r="Q268" s="19"/>
    </row>
    <row r="269" spans="1:17" ht="12.75">
      <c r="A269" s="19"/>
      <c r="B269" s="18" t="s">
        <v>263</v>
      </c>
      <c r="C269" s="16"/>
      <c r="D269" s="16"/>
      <c r="E269" s="16"/>
      <c r="F269" s="16"/>
      <c r="G269" s="17"/>
      <c r="H269" s="224">
        <v>0</v>
      </c>
      <c r="I269" s="224">
        <v>0</v>
      </c>
      <c r="J269" s="224">
        <v>0</v>
      </c>
      <c r="K269" s="224">
        <v>0</v>
      </c>
      <c r="L269" s="224">
        <v>0</v>
      </c>
      <c r="M269" s="224">
        <v>0</v>
      </c>
      <c r="N269" s="19"/>
      <c r="O269" s="19"/>
      <c r="P269" s="19"/>
      <c r="Q269" s="19"/>
    </row>
    <row r="270" spans="1:17" ht="12.75">
      <c r="A270" s="19"/>
      <c r="B270" s="18" t="s">
        <v>264</v>
      </c>
      <c r="C270" s="16"/>
      <c r="D270" s="16"/>
      <c r="E270" s="16"/>
      <c r="F270" s="16"/>
      <c r="G270" s="17"/>
      <c r="H270" s="224">
        <v>0</v>
      </c>
      <c r="I270" s="224">
        <v>0</v>
      </c>
      <c r="J270" s="224">
        <v>0</v>
      </c>
      <c r="K270" s="224">
        <v>0</v>
      </c>
      <c r="L270" s="224">
        <v>0</v>
      </c>
      <c r="M270" s="224">
        <v>0</v>
      </c>
      <c r="N270" s="19"/>
      <c r="O270" s="19"/>
      <c r="P270" s="19"/>
      <c r="Q270" s="19"/>
    </row>
    <row r="271" spans="1:17" ht="12.75">
      <c r="A271" s="19"/>
      <c r="B271" s="18" t="s">
        <v>270</v>
      </c>
      <c r="C271" s="16"/>
      <c r="D271" s="16"/>
      <c r="E271" s="16"/>
      <c r="F271" s="16"/>
      <c r="G271" s="17"/>
      <c r="H271" s="224">
        <v>0</v>
      </c>
      <c r="I271" s="224">
        <v>0</v>
      </c>
      <c r="J271" s="224">
        <v>0</v>
      </c>
      <c r="K271" s="224">
        <v>0</v>
      </c>
      <c r="L271" s="224">
        <v>0</v>
      </c>
      <c r="M271" s="224">
        <v>0</v>
      </c>
      <c r="N271" s="19"/>
      <c r="O271" s="19"/>
      <c r="P271" s="19"/>
      <c r="Q271" s="19"/>
    </row>
    <row r="272" spans="1:17" ht="12.75">
      <c r="A272" s="19"/>
      <c r="B272" s="18" t="s">
        <v>265</v>
      </c>
      <c r="C272" s="16"/>
      <c r="D272" s="16"/>
      <c r="E272" s="16"/>
      <c r="F272" s="16"/>
      <c r="G272" s="17"/>
      <c r="H272" s="224">
        <v>0</v>
      </c>
      <c r="I272" s="224">
        <v>0</v>
      </c>
      <c r="J272" s="224">
        <v>0</v>
      </c>
      <c r="K272" s="224">
        <v>0</v>
      </c>
      <c r="L272" s="224">
        <v>0</v>
      </c>
      <c r="M272" s="224">
        <v>0</v>
      </c>
      <c r="N272" s="19"/>
      <c r="O272" s="19"/>
      <c r="P272" s="19"/>
      <c r="Q272" s="19"/>
    </row>
    <row r="273" spans="1:17" ht="12.75">
      <c r="A273" s="19"/>
      <c r="B273" s="18" t="s">
        <v>266</v>
      </c>
      <c r="C273" s="16"/>
      <c r="D273" s="16"/>
      <c r="E273" s="16"/>
      <c r="F273" s="16"/>
      <c r="G273" s="17"/>
      <c r="H273" s="224">
        <v>0</v>
      </c>
      <c r="I273" s="224">
        <v>0</v>
      </c>
      <c r="J273" s="224">
        <v>0</v>
      </c>
      <c r="K273" s="224">
        <v>0</v>
      </c>
      <c r="L273" s="224">
        <v>0</v>
      </c>
      <c r="M273" s="224">
        <v>0</v>
      </c>
      <c r="N273" s="19"/>
      <c r="O273" s="19"/>
      <c r="P273" s="19"/>
      <c r="Q273" s="19"/>
    </row>
    <row r="274" spans="1:17" ht="12.75" customHeight="1">
      <c r="A274" s="19"/>
      <c r="B274" s="18" t="s">
        <v>267</v>
      </c>
      <c r="C274" s="16"/>
      <c r="D274" s="16"/>
      <c r="E274" s="16"/>
      <c r="F274" s="16"/>
      <c r="G274" s="17"/>
      <c r="H274" s="224">
        <v>0</v>
      </c>
      <c r="I274" s="224">
        <v>0</v>
      </c>
      <c r="J274" s="224">
        <v>0</v>
      </c>
      <c r="K274" s="224">
        <v>0</v>
      </c>
      <c r="L274" s="224">
        <v>0</v>
      </c>
      <c r="M274" s="224">
        <v>0</v>
      </c>
      <c r="N274" s="19"/>
      <c r="O274" s="19"/>
      <c r="P274" s="19"/>
      <c r="Q274" s="19"/>
    </row>
    <row r="275" spans="1:17" ht="12.75" customHeight="1">
      <c r="A275" s="19"/>
      <c r="B275" s="18" t="s">
        <v>268</v>
      </c>
      <c r="C275" s="16"/>
      <c r="D275" s="16"/>
      <c r="E275" s="16"/>
      <c r="F275" s="16"/>
      <c r="G275" s="17"/>
      <c r="H275" s="224">
        <v>0</v>
      </c>
      <c r="I275" s="224">
        <v>0</v>
      </c>
      <c r="J275" s="224">
        <v>0</v>
      </c>
      <c r="K275" s="224">
        <v>0</v>
      </c>
      <c r="L275" s="224">
        <v>0</v>
      </c>
      <c r="M275" s="224">
        <v>0</v>
      </c>
      <c r="N275" s="19"/>
      <c r="O275" s="19"/>
      <c r="P275" s="19"/>
      <c r="Q275" s="19"/>
    </row>
    <row r="276" spans="1:17" ht="12.75">
      <c r="A276" s="19"/>
      <c r="B276" s="18" t="s">
        <v>269</v>
      </c>
      <c r="C276" s="16"/>
      <c r="D276" s="16"/>
      <c r="E276" s="16"/>
      <c r="F276" s="16"/>
      <c r="G276" s="17"/>
      <c r="H276" s="224">
        <v>0</v>
      </c>
      <c r="I276" s="224">
        <v>0</v>
      </c>
      <c r="J276" s="224">
        <v>0</v>
      </c>
      <c r="K276" s="224">
        <v>0</v>
      </c>
      <c r="L276" s="224">
        <v>0</v>
      </c>
      <c r="M276" s="224">
        <v>0</v>
      </c>
      <c r="N276" s="19"/>
      <c r="O276" s="19"/>
      <c r="P276" s="19"/>
      <c r="Q276" s="19"/>
    </row>
    <row r="277" spans="1:17" ht="12.75">
      <c r="A277" s="19"/>
      <c r="B277" s="18" t="s">
        <v>271</v>
      </c>
      <c r="C277" s="16"/>
      <c r="D277" s="16"/>
      <c r="E277" s="16"/>
      <c r="F277" s="16"/>
      <c r="G277" s="17"/>
      <c r="H277" s="224">
        <v>0</v>
      </c>
      <c r="I277" s="224">
        <v>0</v>
      </c>
      <c r="J277" s="224">
        <v>0</v>
      </c>
      <c r="K277" s="224">
        <v>0</v>
      </c>
      <c r="L277" s="224">
        <v>0</v>
      </c>
      <c r="M277" s="224">
        <v>0</v>
      </c>
      <c r="N277" s="19"/>
      <c r="O277" s="19"/>
      <c r="P277" s="19"/>
      <c r="Q277" s="19"/>
    </row>
    <row r="278" spans="1:17" ht="12.75">
      <c r="A278" s="19"/>
      <c r="B278" s="18" t="s">
        <v>272</v>
      </c>
      <c r="C278" s="16"/>
      <c r="D278" s="16"/>
      <c r="E278" s="16"/>
      <c r="F278" s="16"/>
      <c r="G278" s="17"/>
      <c r="H278" s="224">
        <v>0</v>
      </c>
      <c r="I278" s="224">
        <v>0</v>
      </c>
      <c r="J278" s="224">
        <v>0</v>
      </c>
      <c r="K278" s="224">
        <v>0</v>
      </c>
      <c r="L278" s="224">
        <v>0</v>
      </c>
      <c r="M278" s="224">
        <v>0</v>
      </c>
      <c r="N278" s="19"/>
      <c r="O278" s="19"/>
      <c r="P278" s="19"/>
      <c r="Q278" s="19"/>
    </row>
    <row r="279" spans="1:17" ht="12.75">
      <c r="A279" s="19"/>
      <c r="B279" s="18" t="s">
        <v>273</v>
      </c>
      <c r="C279" s="16"/>
      <c r="D279" s="16"/>
      <c r="E279" s="16"/>
      <c r="F279" s="16"/>
      <c r="G279" s="17"/>
      <c r="H279" s="224">
        <v>0</v>
      </c>
      <c r="I279" s="224">
        <v>0</v>
      </c>
      <c r="J279" s="224">
        <v>0</v>
      </c>
      <c r="K279" s="224">
        <v>0</v>
      </c>
      <c r="L279" s="224">
        <v>0</v>
      </c>
      <c r="M279" s="224">
        <v>0</v>
      </c>
      <c r="N279" s="19"/>
      <c r="O279" s="19"/>
      <c r="P279" s="19"/>
      <c r="Q279" s="19"/>
    </row>
    <row r="280" spans="1:17" ht="12.75">
      <c r="A280" s="19"/>
      <c r="B280" s="18" t="s">
        <v>274</v>
      </c>
      <c r="C280" s="16"/>
      <c r="D280" s="16"/>
      <c r="E280" s="16"/>
      <c r="F280" s="16"/>
      <c r="G280" s="17"/>
      <c r="H280" s="224">
        <v>0</v>
      </c>
      <c r="I280" s="224">
        <v>0</v>
      </c>
      <c r="J280" s="224">
        <v>0</v>
      </c>
      <c r="K280" s="224">
        <v>0</v>
      </c>
      <c r="L280" s="224">
        <v>0</v>
      </c>
      <c r="M280" s="224">
        <v>0</v>
      </c>
      <c r="N280" s="19"/>
      <c r="O280" s="19"/>
      <c r="P280" s="19"/>
      <c r="Q280" s="19"/>
    </row>
    <row r="281" spans="1:17" ht="12.75">
      <c r="A281" s="19"/>
      <c r="B281" s="18" t="s">
        <v>10</v>
      </c>
      <c r="C281" s="16"/>
      <c r="D281" s="16"/>
      <c r="E281" s="16"/>
      <c r="F281" s="16"/>
      <c r="G281" s="17"/>
      <c r="H281" s="224">
        <v>0</v>
      </c>
      <c r="I281" s="224">
        <v>0</v>
      </c>
      <c r="J281" s="224">
        <v>0</v>
      </c>
      <c r="K281" s="224">
        <v>0</v>
      </c>
      <c r="L281" s="224">
        <v>0</v>
      </c>
      <c r="M281" s="224">
        <v>0</v>
      </c>
      <c r="N281" s="19"/>
      <c r="O281" s="19"/>
      <c r="P281" s="19"/>
      <c r="Q281" s="19"/>
    </row>
    <row r="282" spans="1:17" ht="12.75">
      <c r="A282" s="19"/>
      <c r="B282" s="18" t="s">
        <v>10</v>
      </c>
      <c r="C282" s="16"/>
      <c r="D282" s="16"/>
      <c r="E282" s="16"/>
      <c r="F282" s="16"/>
      <c r="G282" s="17"/>
      <c r="H282" s="224">
        <v>0</v>
      </c>
      <c r="I282" s="224">
        <v>0</v>
      </c>
      <c r="J282" s="224">
        <v>0</v>
      </c>
      <c r="K282" s="224">
        <v>0</v>
      </c>
      <c r="L282" s="224">
        <v>0</v>
      </c>
      <c r="M282" s="224">
        <v>0</v>
      </c>
      <c r="N282" s="19"/>
      <c r="O282" s="19"/>
      <c r="P282" s="19"/>
      <c r="Q282" s="19"/>
    </row>
    <row r="283" spans="1:17" ht="12.75">
      <c r="A283" s="19"/>
      <c r="B283" s="18" t="s">
        <v>10</v>
      </c>
      <c r="C283" s="16"/>
      <c r="D283" s="16"/>
      <c r="E283" s="16"/>
      <c r="F283" s="16"/>
      <c r="G283" s="17"/>
      <c r="H283" s="224">
        <v>0</v>
      </c>
      <c r="I283" s="224">
        <v>0</v>
      </c>
      <c r="J283" s="224">
        <v>0</v>
      </c>
      <c r="K283" s="224">
        <v>0</v>
      </c>
      <c r="L283" s="224">
        <v>0</v>
      </c>
      <c r="M283" s="224">
        <v>0</v>
      </c>
      <c r="N283" s="19"/>
      <c r="O283" s="19"/>
      <c r="P283" s="19"/>
      <c r="Q283" s="19"/>
    </row>
    <row r="284" spans="1:17" ht="12.75">
      <c r="A284" s="19"/>
      <c r="B284" s="18" t="s">
        <v>275</v>
      </c>
      <c r="C284" s="16"/>
      <c r="D284" s="16"/>
      <c r="E284" s="16"/>
      <c r="F284" s="16"/>
      <c r="G284" s="17"/>
      <c r="H284" s="224">
        <v>0</v>
      </c>
      <c r="I284" s="224">
        <v>0</v>
      </c>
      <c r="J284" s="224">
        <v>0</v>
      </c>
      <c r="K284" s="224">
        <v>0</v>
      </c>
      <c r="L284" s="224">
        <v>0</v>
      </c>
      <c r="M284" s="224">
        <v>0</v>
      </c>
      <c r="N284" s="19"/>
      <c r="O284" s="19"/>
      <c r="P284" s="19"/>
      <c r="Q284" s="19"/>
    </row>
    <row r="285" spans="1:17" ht="12.75">
      <c r="A285" s="19"/>
      <c r="B285" s="18" t="s">
        <v>276</v>
      </c>
      <c r="C285" s="16"/>
      <c r="D285" s="16"/>
      <c r="E285" s="16"/>
      <c r="F285" s="16"/>
      <c r="G285" s="17"/>
      <c r="H285" s="224">
        <v>0</v>
      </c>
      <c r="I285" s="224">
        <v>0</v>
      </c>
      <c r="J285" s="224">
        <v>0</v>
      </c>
      <c r="K285" s="224">
        <v>0</v>
      </c>
      <c r="L285" s="224">
        <v>0</v>
      </c>
      <c r="M285" s="224">
        <v>0</v>
      </c>
      <c r="N285" s="19"/>
      <c r="O285" s="19"/>
      <c r="P285" s="19"/>
      <c r="Q285" s="19"/>
    </row>
    <row r="286" spans="1:17" ht="12.75">
      <c r="A286" s="19"/>
      <c r="B286" s="18" t="s">
        <v>277</v>
      </c>
      <c r="C286" s="16"/>
      <c r="D286" s="16"/>
      <c r="E286" s="16"/>
      <c r="F286" s="16"/>
      <c r="G286" s="17"/>
      <c r="H286" s="224">
        <v>0</v>
      </c>
      <c r="I286" s="224">
        <v>0</v>
      </c>
      <c r="J286" s="224">
        <v>0</v>
      </c>
      <c r="K286" s="224">
        <v>0</v>
      </c>
      <c r="L286" s="224">
        <v>0</v>
      </c>
      <c r="M286" s="224">
        <v>0</v>
      </c>
      <c r="N286" s="19"/>
      <c r="O286" s="19"/>
      <c r="P286" s="19"/>
      <c r="Q286" s="19"/>
    </row>
    <row r="287" spans="1:17" ht="12.75">
      <c r="A287" s="19"/>
      <c r="B287" s="18" t="s">
        <v>278</v>
      </c>
      <c r="C287" s="16"/>
      <c r="D287" s="16"/>
      <c r="E287" s="16"/>
      <c r="F287" s="16"/>
      <c r="G287" s="17"/>
      <c r="H287" s="224">
        <v>0</v>
      </c>
      <c r="I287" s="224">
        <v>0</v>
      </c>
      <c r="J287" s="224">
        <v>0</v>
      </c>
      <c r="K287" s="224">
        <v>0</v>
      </c>
      <c r="L287" s="224">
        <v>0</v>
      </c>
      <c r="M287" s="224">
        <v>0</v>
      </c>
      <c r="N287" s="19"/>
      <c r="O287" s="19"/>
      <c r="P287" s="19"/>
      <c r="Q287" s="19"/>
    </row>
    <row r="288" spans="1:17" ht="12.75">
      <c r="A288" s="19"/>
      <c r="B288" s="18" t="s">
        <v>279</v>
      </c>
      <c r="C288" s="16"/>
      <c r="D288" s="16"/>
      <c r="E288" s="16"/>
      <c r="F288" s="16"/>
      <c r="G288" s="17"/>
      <c r="H288" s="224">
        <v>0</v>
      </c>
      <c r="I288" s="224">
        <v>0</v>
      </c>
      <c r="J288" s="224">
        <v>0</v>
      </c>
      <c r="K288" s="224">
        <v>0</v>
      </c>
      <c r="L288" s="224">
        <v>0</v>
      </c>
      <c r="M288" s="224">
        <v>0</v>
      </c>
      <c r="N288" s="19"/>
      <c r="O288" s="19"/>
      <c r="P288" s="19"/>
      <c r="Q288" s="19"/>
    </row>
    <row r="289" spans="1:17" ht="12.75">
      <c r="A289" s="19"/>
      <c r="B289" s="18"/>
      <c r="C289" s="16"/>
      <c r="D289" s="16"/>
      <c r="E289" s="16"/>
      <c r="F289" s="16"/>
      <c r="G289" s="17"/>
      <c r="H289" s="224">
        <v>0</v>
      </c>
      <c r="I289" s="224">
        <v>0</v>
      </c>
      <c r="J289" s="224">
        <v>0</v>
      </c>
      <c r="K289" s="224">
        <v>0</v>
      </c>
      <c r="L289" s="224">
        <v>0</v>
      </c>
      <c r="M289" s="224">
        <v>0</v>
      </c>
      <c r="N289" s="19"/>
      <c r="O289" s="19"/>
      <c r="P289" s="19"/>
      <c r="Q289" s="19"/>
    </row>
    <row r="290" spans="1:17" ht="12.75">
      <c r="A290" s="19"/>
      <c r="B290" s="18"/>
      <c r="C290" s="16"/>
      <c r="D290" s="16"/>
      <c r="E290" s="16"/>
      <c r="F290" s="16"/>
      <c r="G290" s="17"/>
      <c r="H290" s="224">
        <v>0</v>
      </c>
      <c r="I290" s="224">
        <v>0</v>
      </c>
      <c r="J290" s="224">
        <v>0</v>
      </c>
      <c r="K290" s="224">
        <v>0</v>
      </c>
      <c r="L290" s="224">
        <v>0</v>
      </c>
      <c r="M290" s="224">
        <v>0</v>
      </c>
      <c r="N290" s="19"/>
      <c r="O290" s="19"/>
      <c r="P290" s="19"/>
      <c r="Q290" s="19"/>
    </row>
    <row r="291" spans="1:17" ht="12.75">
      <c r="A291" s="19"/>
      <c r="B291" s="18"/>
      <c r="C291" s="16"/>
      <c r="D291" s="16"/>
      <c r="E291" s="16"/>
      <c r="F291" s="16"/>
      <c r="G291" s="17"/>
      <c r="H291" s="224">
        <v>0</v>
      </c>
      <c r="I291" s="224">
        <v>0</v>
      </c>
      <c r="J291" s="224">
        <v>0</v>
      </c>
      <c r="K291" s="224">
        <v>0</v>
      </c>
      <c r="L291" s="224">
        <v>0</v>
      </c>
      <c r="M291" s="224">
        <v>0</v>
      </c>
      <c r="N291" s="19"/>
      <c r="O291" s="19"/>
      <c r="P291" s="19"/>
      <c r="Q291" s="19"/>
    </row>
    <row r="292" spans="1:17" ht="12.75">
      <c r="A292" s="19"/>
      <c r="B292" s="18"/>
      <c r="C292" s="16"/>
      <c r="D292" s="16"/>
      <c r="E292" s="16"/>
      <c r="F292" s="16"/>
      <c r="G292" s="17"/>
      <c r="H292" s="224">
        <v>0</v>
      </c>
      <c r="I292" s="224">
        <v>0</v>
      </c>
      <c r="J292" s="224">
        <v>0</v>
      </c>
      <c r="K292" s="224">
        <v>0</v>
      </c>
      <c r="L292" s="224">
        <v>0</v>
      </c>
      <c r="M292" s="224">
        <v>0</v>
      </c>
      <c r="N292" s="19"/>
      <c r="O292" s="19"/>
      <c r="P292" s="19"/>
      <c r="Q292" s="19"/>
    </row>
    <row r="293" spans="1:17" ht="12.75">
      <c r="A293" s="19"/>
      <c r="B293" s="18"/>
      <c r="C293" s="16"/>
      <c r="D293" s="16"/>
      <c r="E293" s="16"/>
      <c r="F293" s="16"/>
      <c r="G293" s="17"/>
      <c r="H293" s="224">
        <v>0</v>
      </c>
      <c r="I293" s="224">
        <v>0</v>
      </c>
      <c r="J293" s="224">
        <v>0</v>
      </c>
      <c r="K293" s="224">
        <v>0</v>
      </c>
      <c r="L293" s="224">
        <v>0</v>
      </c>
      <c r="M293" s="224">
        <v>0</v>
      </c>
      <c r="N293" s="19"/>
      <c r="O293" s="19"/>
      <c r="P293" s="19"/>
      <c r="Q293" s="19"/>
    </row>
    <row r="294" spans="1:17" ht="12.75">
      <c r="A294" s="19"/>
      <c r="B294" s="18"/>
      <c r="C294" s="16"/>
      <c r="D294" s="16"/>
      <c r="E294" s="16"/>
      <c r="F294" s="16"/>
      <c r="G294" s="17"/>
      <c r="H294" s="224">
        <v>0</v>
      </c>
      <c r="I294" s="224">
        <v>0</v>
      </c>
      <c r="J294" s="224">
        <v>0</v>
      </c>
      <c r="K294" s="224">
        <v>0</v>
      </c>
      <c r="L294" s="224">
        <v>0</v>
      </c>
      <c r="M294" s="224">
        <v>0</v>
      </c>
      <c r="N294" s="19"/>
      <c r="O294" s="19"/>
      <c r="P294" s="19"/>
      <c r="Q294" s="19"/>
    </row>
    <row r="295" spans="1:17" ht="12.75">
      <c r="A295" s="19"/>
      <c r="B295" s="18"/>
      <c r="C295" s="16"/>
      <c r="D295" s="16"/>
      <c r="E295" s="16"/>
      <c r="F295" s="16"/>
      <c r="G295" s="17"/>
      <c r="H295" s="224">
        <v>0</v>
      </c>
      <c r="I295" s="224">
        <v>0</v>
      </c>
      <c r="J295" s="224">
        <v>0</v>
      </c>
      <c r="K295" s="224">
        <v>0</v>
      </c>
      <c r="L295" s="224">
        <v>0</v>
      </c>
      <c r="M295" s="224">
        <v>0</v>
      </c>
      <c r="N295" s="19"/>
      <c r="O295" s="19"/>
      <c r="P295" s="19"/>
      <c r="Q295" s="19"/>
    </row>
    <row r="296" spans="1:17" ht="12.75">
      <c r="A296" s="19"/>
      <c r="B296" s="18"/>
      <c r="C296" s="16"/>
      <c r="D296" s="16"/>
      <c r="E296" s="16"/>
      <c r="F296" s="16"/>
      <c r="G296" s="17"/>
      <c r="H296" s="224">
        <v>0</v>
      </c>
      <c r="I296" s="224">
        <v>0</v>
      </c>
      <c r="J296" s="224">
        <v>0</v>
      </c>
      <c r="K296" s="224">
        <v>0</v>
      </c>
      <c r="L296" s="224">
        <v>0</v>
      </c>
      <c r="M296" s="224">
        <v>0</v>
      </c>
      <c r="N296" s="19"/>
      <c r="O296" s="19"/>
      <c r="P296" s="19"/>
      <c r="Q296" s="19"/>
    </row>
    <row r="297" spans="1:17" ht="12.75">
      <c r="A297" s="19"/>
      <c r="B297" s="18"/>
      <c r="C297" s="16"/>
      <c r="D297" s="16"/>
      <c r="E297" s="16"/>
      <c r="F297" s="16"/>
      <c r="G297" s="17"/>
      <c r="H297" s="224">
        <v>0</v>
      </c>
      <c r="I297" s="224">
        <v>0</v>
      </c>
      <c r="J297" s="224">
        <v>0</v>
      </c>
      <c r="K297" s="224">
        <v>0</v>
      </c>
      <c r="L297" s="224">
        <v>0</v>
      </c>
      <c r="M297" s="224">
        <v>0</v>
      </c>
      <c r="N297" s="19"/>
      <c r="O297" s="19"/>
      <c r="P297" s="19"/>
      <c r="Q297" s="19"/>
    </row>
    <row r="298" spans="1:17" ht="12.75">
      <c r="A298" s="19"/>
      <c r="B298" s="18"/>
      <c r="C298" s="16"/>
      <c r="D298" s="16"/>
      <c r="E298" s="16"/>
      <c r="F298" s="16"/>
      <c r="G298" s="17"/>
      <c r="H298" s="224">
        <v>0</v>
      </c>
      <c r="I298" s="224">
        <v>0</v>
      </c>
      <c r="J298" s="224">
        <v>0</v>
      </c>
      <c r="K298" s="224">
        <v>0</v>
      </c>
      <c r="L298" s="224">
        <v>0</v>
      </c>
      <c r="M298" s="224">
        <v>0</v>
      </c>
      <c r="N298" s="19"/>
      <c r="O298" s="19"/>
      <c r="P298" s="19"/>
      <c r="Q298" s="19"/>
    </row>
    <row r="299" spans="1:17" ht="12.75">
      <c r="A299" s="19"/>
      <c r="B299" s="18"/>
      <c r="C299" s="16"/>
      <c r="D299" s="16"/>
      <c r="E299" s="16"/>
      <c r="F299" s="16"/>
      <c r="G299" s="17"/>
      <c r="H299" s="224">
        <v>0</v>
      </c>
      <c r="I299" s="224">
        <v>0</v>
      </c>
      <c r="J299" s="224">
        <v>0</v>
      </c>
      <c r="K299" s="224">
        <v>0</v>
      </c>
      <c r="L299" s="224">
        <v>0</v>
      </c>
      <c r="M299" s="224">
        <v>0</v>
      </c>
      <c r="N299" s="19"/>
      <c r="O299" s="19"/>
      <c r="P299" s="19"/>
      <c r="Q299" s="19"/>
    </row>
    <row r="300" spans="1:17" ht="12.75">
      <c r="A300" s="19"/>
      <c r="B300" s="18"/>
      <c r="C300" s="16"/>
      <c r="D300" s="16"/>
      <c r="E300" s="16"/>
      <c r="F300" s="16"/>
      <c r="G300" s="17"/>
      <c r="H300" s="224">
        <v>0</v>
      </c>
      <c r="I300" s="224">
        <v>0</v>
      </c>
      <c r="J300" s="224">
        <v>0</v>
      </c>
      <c r="K300" s="224">
        <v>0</v>
      </c>
      <c r="L300" s="224">
        <v>0</v>
      </c>
      <c r="M300" s="224">
        <v>0</v>
      </c>
      <c r="N300" s="19"/>
      <c r="O300" s="19"/>
      <c r="P300" s="19"/>
      <c r="Q300" s="19"/>
    </row>
    <row r="301" spans="1:17" ht="12.75">
      <c r="A301" s="19"/>
      <c r="B301" s="18"/>
      <c r="C301" s="16"/>
      <c r="D301" s="16"/>
      <c r="E301" s="16"/>
      <c r="F301" s="16"/>
      <c r="G301" s="17"/>
      <c r="H301" s="224">
        <v>0</v>
      </c>
      <c r="I301" s="224">
        <v>0</v>
      </c>
      <c r="J301" s="224">
        <v>0</v>
      </c>
      <c r="K301" s="224">
        <v>0</v>
      </c>
      <c r="L301" s="224">
        <v>0</v>
      </c>
      <c r="M301" s="224">
        <v>0</v>
      </c>
      <c r="N301" s="19"/>
      <c r="O301" s="19"/>
      <c r="P301" s="19"/>
      <c r="Q301" s="19"/>
    </row>
    <row r="302" spans="1:17" ht="12.75">
      <c r="A302" s="19"/>
      <c r="B302" s="18"/>
      <c r="C302" s="16"/>
      <c r="D302" s="16"/>
      <c r="E302" s="16"/>
      <c r="F302" s="16"/>
      <c r="G302" s="17"/>
      <c r="H302" s="224">
        <v>0</v>
      </c>
      <c r="I302" s="224">
        <v>0</v>
      </c>
      <c r="J302" s="224">
        <v>0</v>
      </c>
      <c r="K302" s="224">
        <v>0</v>
      </c>
      <c r="L302" s="224">
        <v>0</v>
      </c>
      <c r="M302" s="224">
        <v>0</v>
      </c>
      <c r="N302" s="19"/>
      <c r="O302" s="19"/>
      <c r="P302" s="19"/>
      <c r="Q302" s="19"/>
    </row>
    <row r="303" spans="1:17" ht="15" customHeight="1">
      <c r="A303" s="19"/>
      <c r="B303" s="151"/>
      <c r="C303" s="152"/>
      <c r="D303" s="152"/>
      <c r="E303" s="152"/>
      <c r="F303" s="152"/>
      <c r="G303" s="153"/>
      <c r="H303" s="224">
        <v>0</v>
      </c>
      <c r="I303" s="224">
        <v>0</v>
      </c>
      <c r="J303" s="224">
        <v>0</v>
      </c>
      <c r="K303" s="224">
        <v>0</v>
      </c>
      <c r="L303" s="224">
        <v>0</v>
      </c>
      <c r="M303" s="224">
        <v>0</v>
      </c>
      <c r="N303" s="19"/>
      <c r="O303" s="19"/>
      <c r="P303" s="19"/>
      <c r="Q303" s="19"/>
    </row>
    <row r="304" spans="1:17" ht="15">
      <c r="A304" s="19"/>
      <c r="B304" s="204" t="s">
        <v>19</v>
      </c>
      <c r="C304" s="204"/>
      <c r="D304" s="204"/>
      <c r="E304" s="204"/>
      <c r="F304" s="204"/>
      <c r="G304" s="204"/>
      <c r="H304" s="74">
        <f aca="true" t="shared" si="7" ref="H304:M304">SUM(H250:H303)-SUM(H223:H246)</f>
        <v>-850</v>
      </c>
      <c r="I304" s="74">
        <f t="shared" si="7"/>
        <v>0</v>
      </c>
      <c r="J304" s="74">
        <f t="shared" si="7"/>
        <v>0</v>
      </c>
      <c r="K304" s="74">
        <f t="shared" si="7"/>
        <v>0</v>
      </c>
      <c r="L304" s="74">
        <f t="shared" si="7"/>
        <v>0</v>
      </c>
      <c r="M304" s="74">
        <f t="shared" si="7"/>
        <v>0</v>
      </c>
      <c r="N304" s="19"/>
      <c r="O304" s="19"/>
      <c r="P304" s="19"/>
      <c r="Q304" s="19"/>
    </row>
    <row r="305" spans="1:17" ht="13.5" thickBot="1">
      <c r="A305" s="19"/>
      <c r="B305" s="19"/>
      <c r="C305" s="19"/>
      <c r="D305" s="19"/>
      <c r="E305" s="19"/>
      <c r="F305" s="19"/>
      <c r="G305" s="19"/>
      <c r="H305" s="19"/>
      <c r="I305" s="19"/>
      <c r="J305" s="19"/>
      <c r="K305" s="19"/>
      <c r="L305" s="19"/>
      <c r="M305" s="19"/>
      <c r="N305" s="19"/>
      <c r="O305" s="19"/>
      <c r="P305" s="19"/>
      <c r="Q305" s="19"/>
    </row>
    <row r="306" spans="1:17" ht="19.5" customHeight="1">
      <c r="A306" s="19"/>
      <c r="B306" s="19"/>
      <c r="C306" s="19"/>
      <c r="D306" s="19"/>
      <c r="E306" s="19"/>
      <c r="F306" s="19"/>
      <c r="G306" s="75" t="s">
        <v>6</v>
      </c>
      <c r="H306" s="193" t="str">
        <f>$H$33</f>
        <v>Graze Sheep on Stubble, Not owned</v>
      </c>
      <c r="I306" s="193" t="str">
        <f>$I$33</f>
        <v>Graze Sheep on Stubble (Owned)</v>
      </c>
      <c r="J306" s="193" t="str">
        <f>$J$33</f>
        <v>Alternative 3 description goes here</v>
      </c>
      <c r="K306" s="193" t="str">
        <f>$K$33</f>
        <v>Alternative 4 Description goes here</v>
      </c>
      <c r="L306" s="193" t="str">
        <f>L$33</f>
        <v>Alternative 5 Description goes here</v>
      </c>
      <c r="M306" s="193" t="str">
        <f>M$33</f>
        <v>Alternative 6 Description goes here</v>
      </c>
      <c r="N306" s="19"/>
      <c r="O306" s="19"/>
      <c r="P306" s="19"/>
      <c r="Q306" s="19"/>
    </row>
    <row r="307" spans="1:17" ht="19.5" customHeight="1">
      <c r="A307" s="19"/>
      <c r="B307" s="19"/>
      <c r="C307" s="19"/>
      <c r="D307" s="19"/>
      <c r="E307" s="19"/>
      <c r="F307" s="19"/>
      <c r="G307" s="76" t="s">
        <v>12</v>
      </c>
      <c r="H307" s="194"/>
      <c r="I307" s="194"/>
      <c r="J307" s="194"/>
      <c r="K307" s="194"/>
      <c r="L307" s="194"/>
      <c r="M307" s="194"/>
      <c r="N307" s="19"/>
      <c r="O307" s="19"/>
      <c r="P307" s="19"/>
      <c r="Q307" s="19"/>
    </row>
    <row r="308" spans="1:17" ht="12.75">
      <c r="A308" s="95" t="s">
        <v>191</v>
      </c>
      <c r="B308" s="26" t="s">
        <v>22</v>
      </c>
      <c r="C308" s="19"/>
      <c r="D308" s="19"/>
      <c r="E308" s="19"/>
      <c r="F308" s="19"/>
      <c r="G308" s="77">
        <f>+G141</f>
        <v>84062.5</v>
      </c>
      <c r="H308" s="78">
        <f>IF(H32&gt;0,$G$141+H218-H304,0)</f>
        <v>93912.5</v>
      </c>
      <c r="I308" s="78">
        <f>IF(I32&gt;0,$G$141+I218-I304,0)</f>
        <v>84062.5</v>
      </c>
      <c r="J308" s="78">
        <f>IF(J32&gt;0,$G$141+J218-J304,0)</f>
        <v>84062.5</v>
      </c>
      <c r="K308" s="78">
        <f>IF(K32&gt;0,$G$141+K218-K304,0)</f>
        <v>84062.5</v>
      </c>
      <c r="L308" s="78">
        <f>IF(L32&gt;0,$G$141+L218-L304,0)</f>
        <v>84062.5</v>
      </c>
      <c r="M308" s="78">
        <f>IF(M32&gt;0,$G$141+M218-M304,0)</f>
        <v>0</v>
      </c>
      <c r="N308" s="19"/>
      <c r="O308" s="19"/>
      <c r="P308" s="19"/>
      <c r="Q308" s="19"/>
    </row>
    <row r="309" spans="1:17" ht="12.75">
      <c r="A309" s="19"/>
      <c r="B309" s="19"/>
      <c r="C309" s="19"/>
      <c r="D309" s="19"/>
      <c r="E309" s="19"/>
      <c r="F309" s="19"/>
      <c r="G309" s="79"/>
      <c r="H309" s="23"/>
      <c r="I309" s="23"/>
      <c r="J309" s="23"/>
      <c r="K309" s="23"/>
      <c r="L309" s="23"/>
      <c r="M309" s="23"/>
      <c r="N309" s="19"/>
      <c r="O309" s="19"/>
      <c r="P309" s="19"/>
      <c r="Q309" s="19"/>
    </row>
    <row r="310" spans="1:17" ht="12.75">
      <c r="A310" s="95" t="s">
        <v>191</v>
      </c>
      <c r="B310" s="26" t="s">
        <v>13</v>
      </c>
      <c r="C310" s="19"/>
      <c r="D310" s="19"/>
      <c r="E310" s="19"/>
      <c r="F310" s="19"/>
      <c r="G310" s="77">
        <f>G149</f>
        <v>59062.5</v>
      </c>
      <c r="H310" s="78">
        <f>IF(H32&gt;0,$G$149+$G$147-H147+H218-H304,0)</f>
        <v>68912.5</v>
      </c>
      <c r="I310" s="78">
        <f>IF(I32&gt;0,$G$149+$G$147-I147+I218-I304,0)</f>
        <v>84062.5</v>
      </c>
      <c r="J310" s="78">
        <f>IF(J32&gt;0,$G$149+$G$147-J147+J218-J304,0)</f>
        <v>84062.5</v>
      </c>
      <c r="K310" s="78">
        <f>IF(K32&gt;0,$G$149+$G$147-K147+K218-K304,0)</f>
        <v>84062.5</v>
      </c>
      <c r="L310" s="78">
        <f>IF(L32&gt;0,$G$149+$G$147-L147+L218-L304,0)</f>
        <v>84062.5</v>
      </c>
      <c r="M310" s="78">
        <f>IF(M32&gt;0,$G$149+$G$147-M147+M218-M304,0)</f>
        <v>0</v>
      </c>
      <c r="N310" s="19"/>
      <c r="O310" s="19"/>
      <c r="P310" s="19"/>
      <c r="Q310" s="19"/>
    </row>
    <row r="311" spans="1:17" ht="12.75">
      <c r="A311" s="19"/>
      <c r="B311" s="19"/>
      <c r="C311" s="19"/>
      <c r="D311" s="19"/>
      <c r="E311" s="19"/>
      <c r="F311" s="19"/>
      <c r="G311" s="79"/>
      <c r="H311" s="23"/>
      <c r="I311" s="23"/>
      <c r="J311" s="23"/>
      <c r="K311" s="23"/>
      <c r="L311" s="23"/>
      <c r="M311" s="23"/>
      <c r="N311" s="19"/>
      <c r="O311" s="19"/>
      <c r="P311" s="19"/>
      <c r="Q311" s="19"/>
    </row>
    <row r="312" spans="1:17" ht="13.5" thickBot="1">
      <c r="A312" s="95" t="s">
        <v>191</v>
      </c>
      <c r="B312" s="53" t="s">
        <v>14</v>
      </c>
      <c r="C312" s="19"/>
      <c r="D312" s="19"/>
      <c r="E312" s="19"/>
      <c r="F312" s="19"/>
      <c r="G312" s="80">
        <f>G158</f>
        <v>53312.5</v>
      </c>
      <c r="H312" s="113">
        <f>IF(H32&gt;0,$G$158-SUM($G$41:$G$43)+SUM(H41:H43)+SUM($G$152:$G$155)-SUM(H152:H155)+H218-H304,0)</f>
        <v>63162.5</v>
      </c>
      <c r="I312" s="78">
        <f>IF(I32&gt;0,$G$158-SUM($G$41:$G$43)+SUM(I41:I43)+SUM($G$152:$G$155)-SUM(I152:I155)+I218-I304,0)</f>
        <v>89062.5</v>
      </c>
      <c r="J312" s="78">
        <f>IF(J32&gt;0,$G$158-SUM($G$41:$G$43)+SUM(J41:J43)+SUM($G$152:$G$155)-SUM(J152:J155)+J218-J304,0)</f>
        <v>89062.5</v>
      </c>
      <c r="K312" s="78">
        <f>IF(K32&gt;0,$G$158-SUM($G$41:$G$43)+SUM(K41:K43)+SUM($G$152:$G$155)-SUM(K152:K155)+K218-K304,0)</f>
        <v>89062.5</v>
      </c>
      <c r="L312" s="78">
        <f>IF(L32&gt;0,$G$158-SUM($G$41:$G$43)+SUM(L41:L43)+SUM($G$152:$G$155)-SUM(L152:L155)+L218-L304,0)</f>
        <v>89062.5</v>
      </c>
      <c r="M312" s="78">
        <f>IF(M32&gt;0,$G$158-SUM($G$41:$G$43)+SUM(M41:M43)+SUM($G$152:$G$155)-SUM(M152:M155)+M218-M304,0)</f>
        <v>0</v>
      </c>
      <c r="N312" s="19"/>
      <c r="O312" s="19"/>
      <c r="P312" s="19"/>
      <c r="Q312" s="19"/>
    </row>
    <row r="313" spans="1:17" ht="12.75">
      <c r="A313" s="19"/>
      <c r="B313" s="19"/>
      <c r="C313" s="19"/>
      <c r="D313" s="19"/>
      <c r="E313" s="19"/>
      <c r="F313" s="19"/>
      <c r="G313" s="19"/>
      <c r="H313" s="19"/>
      <c r="I313" s="19"/>
      <c r="J313" s="19"/>
      <c r="K313" s="19"/>
      <c r="L313" s="19"/>
      <c r="M313" s="19"/>
      <c r="N313" s="19"/>
      <c r="O313" s="19"/>
      <c r="P313" s="19"/>
      <c r="Q313" s="19"/>
    </row>
    <row r="314" spans="1:17" ht="12.75">
      <c r="A314" s="19"/>
      <c r="B314" s="19"/>
      <c r="C314" s="19"/>
      <c r="D314" s="19"/>
      <c r="E314" s="19"/>
      <c r="F314" s="19"/>
      <c r="G314" s="19"/>
      <c r="H314" s="19"/>
      <c r="I314" s="19"/>
      <c r="J314" s="19"/>
      <c r="K314" s="19"/>
      <c r="L314" s="19"/>
      <c r="M314" s="19"/>
      <c r="N314" s="19"/>
      <c r="O314" s="19"/>
      <c r="P314" s="19"/>
      <c r="Q314" s="19"/>
    </row>
    <row r="315" spans="1:17" ht="12.75">
      <c r="A315" s="19"/>
      <c r="B315" s="19"/>
      <c r="C315" s="19"/>
      <c r="D315" s="19"/>
      <c r="E315" s="19"/>
      <c r="F315" s="19"/>
      <c r="G315" s="19"/>
      <c r="H315" s="19"/>
      <c r="I315" s="19"/>
      <c r="J315" s="19"/>
      <c r="K315" s="19"/>
      <c r="L315" s="19"/>
      <c r="M315" s="19"/>
      <c r="N315" s="19"/>
      <c r="O315" s="19"/>
      <c r="P315" s="19"/>
      <c r="Q315" s="19"/>
    </row>
    <row r="316" spans="1:17" ht="12.75">
      <c r="A316" s="19"/>
      <c r="B316" s="19"/>
      <c r="C316" s="19"/>
      <c r="D316" s="19"/>
      <c r="E316" s="19"/>
      <c r="F316" s="19"/>
      <c r="G316" s="19"/>
      <c r="H316" s="19"/>
      <c r="I316" s="19"/>
      <c r="J316" s="19"/>
      <c r="K316" s="19"/>
      <c r="L316" s="19"/>
      <c r="M316" s="19"/>
      <c r="N316" s="19"/>
      <c r="O316" s="19"/>
      <c r="P316" s="19"/>
      <c r="Q316" s="19"/>
    </row>
    <row r="317" spans="1:17" ht="12.75">
      <c r="A317" s="19"/>
      <c r="B317" s="19"/>
      <c r="C317" s="19"/>
      <c r="D317" s="19"/>
      <c r="E317" s="19"/>
      <c r="F317" s="19"/>
      <c r="G317" s="19"/>
      <c r="H317" s="19"/>
      <c r="I317" s="19"/>
      <c r="J317" s="19"/>
      <c r="K317" s="19"/>
      <c r="L317" s="19"/>
      <c r="M317" s="19"/>
      <c r="N317" s="19"/>
      <c r="O317" s="19"/>
      <c r="P317" s="19"/>
      <c r="Q317" s="19"/>
    </row>
    <row r="318" spans="1:17" ht="12.75">
      <c r="A318" s="19"/>
      <c r="B318" s="19"/>
      <c r="C318" s="19"/>
      <c r="D318" s="19"/>
      <c r="E318" s="19"/>
      <c r="F318" s="19"/>
      <c r="G318" s="19"/>
      <c r="H318" s="19"/>
      <c r="I318" s="19"/>
      <c r="J318" s="19"/>
      <c r="K318" s="19"/>
      <c r="L318" s="19"/>
      <c r="M318" s="19"/>
      <c r="N318" s="19"/>
      <c r="O318" s="19"/>
      <c r="P318" s="19"/>
      <c r="Q318" s="19"/>
    </row>
    <row r="319" spans="1:17" ht="12.75">
      <c r="A319" s="19"/>
      <c r="B319" s="19"/>
      <c r="C319" s="19"/>
      <c r="D319" s="19"/>
      <c r="E319" s="19"/>
      <c r="F319" s="19"/>
      <c r="G319" s="19"/>
      <c r="H319" s="19"/>
      <c r="I319" s="19"/>
      <c r="J319" s="19"/>
      <c r="K319" s="19"/>
      <c r="L319" s="19"/>
      <c r="M319" s="19"/>
      <c r="N319" s="19"/>
      <c r="O319" s="19"/>
      <c r="P319" s="19"/>
      <c r="Q319" s="19"/>
    </row>
    <row r="320" spans="1:17" ht="12.75">
      <c r="A320" s="19"/>
      <c r="B320" s="19"/>
      <c r="C320" s="19"/>
      <c r="D320" s="19"/>
      <c r="E320" s="19"/>
      <c r="F320" s="19"/>
      <c r="G320" s="19"/>
      <c r="H320" s="19"/>
      <c r="I320" s="19"/>
      <c r="J320" s="19"/>
      <c r="K320" s="19"/>
      <c r="L320" s="19"/>
      <c r="M320" s="19"/>
      <c r="N320" s="19"/>
      <c r="O320" s="19"/>
      <c r="P320" s="19"/>
      <c r="Q320" s="19"/>
    </row>
    <row r="321" spans="1:17" ht="12.75">
      <c r="A321" s="19"/>
      <c r="B321" s="19"/>
      <c r="C321" s="19"/>
      <c r="D321" s="19"/>
      <c r="E321" s="19"/>
      <c r="F321" s="19"/>
      <c r="G321" s="19"/>
      <c r="H321" s="19"/>
      <c r="I321" s="19"/>
      <c r="J321" s="19"/>
      <c r="K321" s="19"/>
      <c r="L321" s="19"/>
      <c r="M321" s="19"/>
      <c r="N321" s="19"/>
      <c r="O321" s="19"/>
      <c r="P321" s="19"/>
      <c r="Q321" s="19"/>
    </row>
    <row r="322" spans="1:14" ht="12.75">
      <c r="A322" s="19"/>
      <c r="B322" s="19"/>
      <c r="C322" s="19"/>
      <c r="D322" s="19"/>
      <c r="E322" s="19"/>
      <c r="F322" s="19"/>
      <c r="G322" s="19"/>
      <c r="H322" s="19"/>
      <c r="I322" s="19"/>
      <c r="J322" s="19"/>
      <c r="K322" s="19"/>
      <c r="L322" s="19"/>
      <c r="M322" s="19"/>
      <c r="N322" s="19"/>
    </row>
    <row r="323" spans="1:14" ht="12.75">
      <c r="A323" s="19"/>
      <c r="B323" s="19"/>
      <c r="C323" s="19"/>
      <c r="D323" s="19"/>
      <c r="E323" s="19"/>
      <c r="F323" s="19"/>
      <c r="G323" s="19"/>
      <c r="H323" s="19"/>
      <c r="I323" s="19"/>
      <c r="J323" s="19"/>
      <c r="K323" s="19"/>
      <c r="L323" s="19"/>
      <c r="M323" s="19"/>
      <c r="N323" s="19"/>
    </row>
    <row r="324" spans="1:14" ht="12.75">
      <c r="A324" s="19"/>
      <c r="B324" s="19"/>
      <c r="C324" s="19"/>
      <c r="D324" s="19"/>
      <c r="E324" s="19"/>
      <c r="F324" s="19"/>
      <c r="G324" s="19"/>
      <c r="H324" s="19"/>
      <c r="I324" s="19"/>
      <c r="J324" s="19"/>
      <c r="K324" s="19"/>
      <c r="L324" s="19"/>
      <c r="M324" s="19"/>
      <c r="N324" s="19"/>
    </row>
    <row r="325" spans="1:14" ht="12.75">
      <c r="A325" s="19"/>
      <c r="B325" s="19"/>
      <c r="C325" s="19"/>
      <c r="D325" s="19"/>
      <c r="E325" s="19"/>
      <c r="F325" s="19"/>
      <c r="G325" s="19"/>
      <c r="H325" s="19"/>
      <c r="I325" s="19"/>
      <c r="J325" s="19"/>
      <c r="K325" s="19"/>
      <c r="L325" s="19"/>
      <c r="M325" s="19"/>
      <c r="N325" s="19"/>
    </row>
  </sheetData>
  <sheetProtection sheet="1" objects="1" scenarios="1" formatCells="0" formatColumns="0" formatRows="0"/>
  <mergeCells count="148">
    <mergeCell ref="D6:F6"/>
    <mergeCell ref="B152:C152"/>
    <mergeCell ref="B153:C153"/>
    <mergeCell ref="B154:C154"/>
    <mergeCell ref="D154:F154"/>
    <mergeCell ref="D54:F54"/>
    <mergeCell ref="D55:F55"/>
    <mergeCell ref="D56:F56"/>
    <mergeCell ref="D57:F57"/>
    <mergeCell ref="B38:F38"/>
    <mergeCell ref="K164:K165"/>
    <mergeCell ref="H221:H222"/>
    <mergeCell ref="I221:I222"/>
    <mergeCell ref="J221:J222"/>
    <mergeCell ref="K221:K222"/>
    <mergeCell ref="J164:J165"/>
    <mergeCell ref="H164:H165"/>
    <mergeCell ref="I164:I165"/>
    <mergeCell ref="L164:L165"/>
    <mergeCell ref="M164:M165"/>
    <mergeCell ref="L221:L222"/>
    <mergeCell ref="M221:M222"/>
    <mergeCell ref="L306:L307"/>
    <mergeCell ref="M306:M307"/>
    <mergeCell ref="H306:H307"/>
    <mergeCell ref="I306:I307"/>
    <mergeCell ref="J306:J307"/>
    <mergeCell ref="K306:K307"/>
    <mergeCell ref="B304:G304"/>
    <mergeCell ref="D70:F70"/>
    <mergeCell ref="M33:M34"/>
    <mergeCell ref="L144:L145"/>
    <mergeCell ref="M144:M145"/>
    <mergeCell ref="L33:L34"/>
    <mergeCell ref="D66:F66"/>
    <mergeCell ref="D67:F67"/>
    <mergeCell ref="D68:F68"/>
    <mergeCell ref="D69:F69"/>
    <mergeCell ref="B2:G2"/>
    <mergeCell ref="B42:F42"/>
    <mergeCell ref="B43:F43"/>
    <mergeCell ref="D53:F53"/>
    <mergeCell ref="B45:G45"/>
    <mergeCell ref="B40:G40"/>
    <mergeCell ref="B34:G34"/>
    <mergeCell ref="B35:F35"/>
    <mergeCell ref="B36:F36"/>
    <mergeCell ref="B37:F37"/>
    <mergeCell ref="B41:F41"/>
    <mergeCell ref="K33:K34"/>
    <mergeCell ref="H144:H145"/>
    <mergeCell ref="I144:I145"/>
    <mergeCell ref="J144:J145"/>
    <mergeCell ref="K144:K145"/>
    <mergeCell ref="J33:J34"/>
    <mergeCell ref="H33:H34"/>
    <mergeCell ref="I33:I34"/>
    <mergeCell ref="B135:F135"/>
    <mergeCell ref="B137:F137"/>
    <mergeCell ref="B143:G143"/>
    <mergeCell ref="D152:F152"/>
    <mergeCell ref="D153:F153"/>
    <mergeCell ref="B222:G222"/>
    <mergeCell ref="B249:G249"/>
    <mergeCell ref="B192:G192"/>
    <mergeCell ref="B133:F133"/>
    <mergeCell ref="B134:F134"/>
    <mergeCell ref="B136:F136"/>
    <mergeCell ref="B218:G218"/>
    <mergeCell ref="D155:F155"/>
    <mergeCell ref="B165:G165"/>
    <mergeCell ref="B138:F138"/>
    <mergeCell ref="D46:F46"/>
    <mergeCell ref="D47:F47"/>
    <mergeCell ref="D48:F48"/>
    <mergeCell ref="D49:F49"/>
    <mergeCell ref="D50:F50"/>
    <mergeCell ref="D51:F51"/>
    <mergeCell ref="D52:F52"/>
    <mergeCell ref="D58:F58"/>
    <mergeCell ref="D59:F59"/>
    <mergeCell ref="D60:F60"/>
    <mergeCell ref="D61:F61"/>
    <mergeCell ref="D62:F62"/>
    <mergeCell ref="D63:F63"/>
    <mergeCell ref="D64:F64"/>
    <mergeCell ref="D65:F65"/>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0:F90"/>
    <mergeCell ref="D91:F91"/>
    <mergeCell ref="D92:F92"/>
    <mergeCell ref="D93:F93"/>
    <mergeCell ref="D94:F94"/>
    <mergeCell ref="D95:F95"/>
    <mergeCell ref="D97:F97"/>
    <mergeCell ref="D98:F98"/>
    <mergeCell ref="D99:F99"/>
    <mergeCell ref="D100:F100"/>
    <mergeCell ref="D101:F101"/>
    <mergeCell ref="D102:F102"/>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23:F123"/>
    <mergeCell ref="D124:F124"/>
    <mergeCell ref="D125:F125"/>
    <mergeCell ref="D126:F126"/>
    <mergeCell ref="D127:F127"/>
    <mergeCell ref="D132:F132"/>
    <mergeCell ref="D128:F128"/>
    <mergeCell ref="D129:F129"/>
    <mergeCell ref="D130:F130"/>
    <mergeCell ref="D131:F131"/>
  </mergeCells>
  <printOptions/>
  <pageMargins left="0.75" right="0.75" top="1" bottom="1" header="0.5" footer="0.5"/>
  <pageSetup fitToHeight="1" fitToWidth="1" horizontalDpi="300" verticalDpi="300" orientation="landscape"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T396"/>
  <sheetViews>
    <sheetView showGridLines="0" workbookViewId="0" topLeftCell="A4">
      <selection activeCell="E13" sqref="E13"/>
    </sheetView>
  </sheetViews>
  <sheetFormatPr defaultColWidth="9.140625" defaultRowHeight="12.75"/>
  <cols>
    <col min="1" max="1" width="3.140625" style="0" customWidth="1"/>
    <col min="2" max="2" width="25.8515625" style="0" customWidth="1"/>
    <col min="3" max="3" width="12.7109375" style="0" customWidth="1"/>
    <col min="4" max="4" width="16.00390625" style="0" customWidth="1"/>
    <col min="5" max="5" width="14.7109375" style="0" customWidth="1"/>
    <col min="6" max="7" width="11.57421875" style="0" customWidth="1"/>
    <col min="8" max="9" width="11.28125" style="0" customWidth="1"/>
    <col min="10" max="10" width="10.00390625" style="0" customWidth="1"/>
  </cols>
  <sheetData>
    <row r="1" spans="1:12" ht="12.75">
      <c r="A1" s="19"/>
      <c r="B1" s="4" t="s">
        <v>29</v>
      </c>
      <c r="C1" s="19"/>
      <c r="D1" s="19"/>
      <c r="E1" s="19"/>
      <c r="F1" s="23" t="s">
        <v>30</v>
      </c>
      <c r="G1" s="19"/>
      <c r="H1" s="19"/>
      <c r="I1" s="19"/>
      <c r="J1" s="19"/>
      <c r="L1" t="s">
        <v>41</v>
      </c>
    </row>
    <row r="2" spans="1:12" ht="12.75">
      <c r="A2" s="19"/>
      <c r="B2" s="19"/>
      <c r="C2" s="19"/>
      <c r="D2" s="19"/>
      <c r="E2" s="19"/>
      <c r="F2" s="23" t="s">
        <v>31</v>
      </c>
      <c r="G2" s="19"/>
      <c r="H2" s="19"/>
      <c r="I2" s="19"/>
      <c r="J2" s="19"/>
      <c r="L2">
        <v>0</v>
      </c>
    </row>
    <row r="3" spans="1:10" ht="12.75">
      <c r="A3" s="19"/>
      <c r="B3" s="25" t="s">
        <v>32</v>
      </c>
      <c r="C3" s="19"/>
      <c r="D3" s="19"/>
      <c r="E3" s="19"/>
      <c r="F3" s="23" t="s">
        <v>33</v>
      </c>
      <c r="G3" s="19"/>
      <c r="H3" s="19"/>
      <c r="I3" s="19"/>
      <c r="J3" s="19"/>
    </row>
    <row r="4" spans="1:10" ht="12.75">
      <c r="A4" s="19"/>
      <c r="B4" s="25" t="s">
        <v>34</v>
      </c>
      <c r="C4" s="19"/>
      <c r="D4" s="19"/>
      <c r="E4" s="19"/>
      <c r="F4" s="23" t="s">
        <v>35</v>
      </c>
      <c r="G4" s="19"/>
      <c r="H4" s="19"/>
      <c r="I4" s="19"/>
      <c r="J4" s="19"/>
    </row>
    <row r="5" spans="1:10" ht="12.75">
      <c r="A5" s="19"/>
      <c r="B5" s="25" t="s">
        <v>36</v>
      </c>
      <c r="C5" s="19"/>
      <c r="D5" s="19"/>
      <c r="E5" s="19"/>
      <c r="F5" s="19"/>
      <c r="G5" s="19"/>
      <c r="H5" s="19"/>
      <c r="I5" s="19"/>
      <c r="J5" s="19"/>
    </row>
    <row r="6" spans="1:10" ht="12.75">
      <c r="A6" s="19"/>
      <c r="B6" s="25" t="s">
        <v>37</v>
      </c>
      <c r="C6" s="19"/>
      <c r="D6" s="19"/>
      <c r="E6" s="19"/>
      <c r="F6" s="19" t="s">
        <v>38</v>
      </c>
      <c r="G6" s="19"/>
      <c r="H6" s="19"/>
      <c r="I6" s="19"/>
      <c r="J6" s="19"/>
    </row>
    <row r="7" spans="1:10" ht="12.75">
      <c r="A7" s="19"/>
      <c r="B7" s="25" t="s">
        <v>39</v>
      </c>
      <c r="C7" s="19"/>
      <c r="D7" s="19"/>
      <c r="E7" s="19"/>
      <c r="F7" s="19" t="s">
        <v>40</v>
      </c>
      <c r="G7" s="19"/>
      <c r="H7" s="19"/>
      <c r="I7" s="19"/>
      <c r="J7" s="19"/>
    </row>
    <row r="8" spans="1:10" ht="12.75">
      <c r="A8" s="19"/>
      <c r="B8" s="25" t="s">
        <v>42</v>
      </c>
      <c r="C8" s="19"/>
      <c r="D8" s="19"/>
      <c r="E8" s="19"/>
      <c r="F8" s="19" t="s">
        <v>43</v>
      </c>
      <c r="G8" s="19"/>
      <c r="H8" s="19"/>
      <c r="I8" s="19"/>
      <c r="J8" s="19"/>
    </row>
    <row r="9" spans="1:10" ht="12.75">
      <c r="A9" s="19"/>
      <c r="B9" s="19"/>
      <c r="C9" s="19"/>
      <c r="D9" s="19"/>
      <c r="E9" s="19"/>
      <c r="F9" s="19" t="s">
        <v>44</v>
      </c>
      <c r="G9" s="19"/>
      <c r="H9" s="19"/>
      <c r="I9" s="19"/>
      <c r="J9" s="19"/>
    </row>
    <row r="10" spans="1:10" ht="12.75">
      <c r="A10" s="19"/>
      <c r="B10" s="25" t="s">
        <v>45</v>
      </c>
      <c r="C10" s="19"/>
      <c r="D10" s="19"/>
      <c r="E10" s="19"/>
      <c r="F10" s="19"/>
      <c r="G10" s="19"/>
      <c r="H10" s="19"/>
      <c r="I10" s="19"/>
      <c r="J10" s="19"/>
    </row>
    <row r="11" spans="1:10" ht="13.5" thickBot="1">
      <c r="A11" s="19"/>
      <c r="B11" s="19"/>
      <c r="C11" s="19"/>
      <c r="D11" s="19"/>
      <c r="E11" s="19"/>
      <c r="F11" s="19"/>
      <c r="G11" s="19"/>
      <c r="H11" s="19"/>
      <c r="I11" s="19"/>
      <c r="J11" s="19"/>
    </row>
    <row r="12" spans="1:10" ht="12.75">
      <c r="A12" s="19"/>
      <c r="B12" s="25" t="s">
        <v>46</v>
      </c>
      <c r="C12" s="5">
        <v>175000</v>
      </c>
      <c r="D12" s="19"/>
      <c r="E12" s="19"/>
      <c r="F12" s="19"/>
      <c r="G12" s="19"/>
      <c r="H12" s="19"/>
      <c r="I12" s="19"/>
      <c r="J12" s="19"/>
    </row>
    <row r="13" spans="1:10" ht="12.75">
      <c r="A13" s="19"/>
      <c r="B13" s="25" t="s">
        <v>47</v>
      </c>
      <c r="C13" s="6">
        <v>0.05</v>
      </c>
      <c r="D13" s="19"/>
      <c r="E13" s="19"/>
      <c r="F13" s="19"/>
      <c r="G13" s="19"/>
      <c r="H13" s="19"/>
      <c r="I13" s="19"/>
      <c r="J13" s="19"/>
    </row>
    <row r="14" spans="1:10" ht="12.75">
      <c r="A14" s="19"/>
      <c r="B14" s="25" t="s">
        <v>48</v>
      </c>
      <c r="C14" s="7">
        <v>15</v>
      </c>
      <c r="D14" s="19"/>
      <c r="E14" s="19"/>
      <c r="F14" s="19"/>
      <c r="G14" s="19"/>
      <c r="H14" s="19"/>
      <c r="I14" s="19"/>
      <c r="J14" s="19"/>
    </row>
    <row r="15" spans="1:10" ht="12.75">
      <c r="A15" s="19"/>
      <c r="B15" s="25" t="s">
        <v>49</v>
      </c>
      <c r="C15" s="7">
        <v>12</v>
      </c>
      <c r="D15" s="19"/>
      <c r="E15" s="19"/>
      <c r="F15" s="19"/>
      <c r="G15" s="19"/>
      <c r="H15" s="19"/>
      <c r="I15" s="19"/>
      <c r="J15" s="19"/>
    </row>
    <row r="16" spans="1:10" ht="12.75">
      <c r="A16" s="19"/>
      <c r="B16" s="25" t="s">
        <v>50</v>
      </c>
      <c r="C16" s="114"/>
      <c r="D16" s="19"/>
      <c r="E16" s="19"/>
      <c r="F16" s="19"/>
      <c r="G16" s="19"/>
      <c r="H16" s="19"/>
      <c r="I16" s="19"/>
      <c r="J16" s="19"/>
    </row>
    <row r="17" spans="1:10" ht="13.5" thickBot="1">
      <c r="A17" s="19"/>
      <c r="B17" s="8" t="s">
        <v>51</v>
      </c>
      <c r="C17" s="9">
        <v>7</v>
      </c>
      <c r="D17" s="10"/>
      <c r="E17" s="10"/>
      <c r="F17" s="10"/>
      <c r="G17" s="19"/>
      <c r="H17" s="19"/>
      <c r="I17" s="19"/>
      <c r="J17" s="19"/>
    </row>
    <row r="18" spans="1:10" ht="12.75">
      <c r="A18" s="19"/>
      <c r="B18" s="25" t="s">
        <v>52</v>
      </c>
      <c r="C18" s="11">
        <v>0</v>
      </c>
      <c r="D18" s="4" t="s">
        <v>53</v>
      </c>
      <c r="E18" s="19"/>
      <c r="F18" s="19"/>
      <c r="G18" s="19"/>
      <c r="H18" s="19"/>
      <c r="I18" s="19"/>
      <c r="J18" s="19"/>
    </row>
    <row r="19" spans="1:10" ht="12.75">
      <c r="A19" s="19"/>
      <c r="B19" s="25" t="s">
        <v>54</v>
      </c>
      <c r="C19" s="7">
        <v>1</v>
      </c>
      <c r="D19" s="19" t="s">
        <v>55</v>
      </c>
      <c r="E19" s="19"/>
      <c r="F19" s="19"/>
      <c r="G19" s="19"/>
      <c r="H19" s="19"/>
      <c r="I19" s="19"/>
      <c r="J19" s="19"/>
    </row>
    <row r="20" spans="1:10" ht="13.5" thickBot="1">
      <c r="A20" s="19"/>
      <c r="B20" s="25" t="s">
        <v>56</v>
      </c>
      <c r="C20" s="9">
        <v>1</v>
      </c>
      <c r="D20" s="19"/>
      <c r="E20" s="19"/>
      <c r="F20" s="19"/>
      <c r="G20" s="19"/>
      <c r="H20" s="19"/>
      <c r="I20" s="19"/>
      <c r="J20" s="19"/>
    </row>
    <row r="21" spans="1:10" ht="15.75">
      <c r="A21" s="19"/>
      <c r="B21" s="12" t="s">
        <v>215</v>
      </c>
      <c r="C21" s="13"/>
      <c r="D21" s="13"/>
      <c r="E21" s="13"/>
      <c r="F21" s="13"/>
      <c r="G21" s="13"/>
      <c r="H21" s="19"/>
      <c r="I21" s="19"/>
      <c r="J21" s="19"/>
    </row>
    <row r="22" spans="1:10" ht="12.75">
      <c r="A22" s="19"/>
      <c r="B22" s="19"/>
      <c r="C22" s="19"/>
      <c r="D22" s="19"/>
      <c r="E22" s="19"/>
      <c r="F22" s="19"/>
      <c r="G22" s="19"/>
      <c r="H22" s="19"/>
      <c r="I22" s="19"/>
      <c r="J22" s="19"/>
    </row>
    <row r="23" spans="1:10" ht="12.75">
      <c r="A23" s="19"/>
      <c r="B23" s="115" t="s">
        <v>57</v>
      </c>
      <c r="C23" s="116"/>
      <c r="D23" s="211" t="s">
        <v>58</v>
      </c>
      <c r="E23" s="212"/>
      <c r="F23" s="213"/>
      <c r="G23" s="19"/>
      <c r="H23" s="19"/>
      <c r="I23" s="19"/>
      <c r="J23" s="19"/>
    </row>
    <row r="24" spans="1:10" ht="12.75">
      <c r="A24" s="19"/>
      <c r="B24" s="25" t="s">
        <v>59</v>
      </c>
      <c r="C24" s="117">
        <f>PMT((C13/C15),C15*C14,-C12)</f>
        <v>1383.8888467976994</v>
      </c>
      <c r="D24" s="118" t="s">
        <v>60</v>
      </c>
      <c r="E24" s="119">
        <f>IF(C18&gt;0,(DMIN(B36:H396,1,L1:L2)/C15),"")</f>
      </c>
      <c r="F24" s="19"/>
      <c r="G24" s="19"/>
      <c r="H24" s="19"/>
      <c r="I24" s="19"/>
      <c r="J24" s="19"/>
    </row>
    <row r="25" spans="1:10" ht="12.75">
      <c r="A25" s="19"/>
      <c r="B25" s="25" t="s">
        <v>61</v>
      </c>
      <c r="C25" s="120">
        <f>SUM(J37:J396)</f>
        <v>74099.99242358694</v>
      </c>
      <c r="D25" s="121" t="s">
        <v>62</v>
      </c>
      <c r="E25" s="14">
        <f>IF(C18&gt;0,(SUM(G37:G396)),"")</f>
      </c>
      <c r="F25" s="19"/>
      <c r="G25" s="19"/>
      <c r="H25" s="19"/>
      <c r="I25" s="19"/>
      <c r="J25" s="19"/>
    </row>
    <row r="26" spans="1:10" ht="12.75">
      <c r="A26" s="19"/>
      <c r="B26" s="22"/>
      <c r="C26" s="122"/>
      <c r="D26" s="123" t="s">
        <v>63</v>
      </c>
      <c r="E26" s="124">
        <f>IF(C18&gt;0,(C25-E25),"")</f>
      </c>
      <c r="F26" s="22"/>
      <c r="G26" s="22"/>
      <c r="H26" s="22"/>
      <c r="I26" s="22"/>
      <c r="J26" s="22"/>
    </row>
    <row r="27" spans="1:10" ht="12.75">
      <c r="A27" s="19"/>
      <c r="B27" s="25" t="s">
        <v>64</v>
      </c>
      <c r="C27" s="19"/>
      <c r="D27" s="19"/>
      <c r="E27" s="19"/>
      <c r="F27" s="19"/>
      <c r="G27" s="19"/>
      <c r="H27" s="19"/>
      <c r="I27" s="19"/>
      <c r="J27" s="19"/>
    </row>
    <row r="28" spans="1:10" ht="12.75">
      <c r="A28" s="19"/>
      <c r="B28" s="19"/>
      <c r="C28" s="19"/>
      <c r="D28" s="19"/>
      <c r="E28" s="19"/>
      <c r="F28" s="19"/>
      <c r="G28" s="19"/>
      <c r="H28" s="19"/>
      <c r="I28" s="19"/>
      <c r="J28" s="19"/>
    </row>
    <row r="29" spans="1:10" ht="12.75">
      <c r="A29" s="19"/>
      <c r="B29" s="118" t="s">
        <v>65</v>
      </c>
      <c r="C29" s="125">
        <f>C12</f>
        <v>175000</v>
      </c>
      <c r="D29" s="126" t="s">
        <v>59</v>
      </c>
      <c r="E29" s="127">
        <f>C24</f>
        <v>1383.8888467976994</v>
      </c>
      <c r="F29" s="128">
        <f>C15</f>
        <v>12</v>
      </c>
      <c r="G29" s="129" t="s">
        <v>66</v>
      </c>
      <c r="H29" s="19"/>
      <c r="I29" s="19"/>
      <c r="J29" s="19"/>
    </row>
    <row r="30" spans="1:9" ht="12.75">
      <c r="A30" s="19"/>
      <c r="B30" s="121" t="s">
        <v>67</v>
      </c>
      <c r="C30" s="130">
        <f>C13</f>
        <v>0.05</v>
      </c>
      <c r="D30" s="31" t="s">
        <v>216</v>
      </c>
      <c r="E30" s="131">
        <f>IF(C18=0,C25,C25-E26)</f>
        <v>74099.99242358694</v>
      </c>
      <c r="F30" s="132">
        <f>C14</f>
        <v>15</v>
      </c>
      <c r="G30" s="133" t="s">
        <v>68</v>
      </c>
      <c r="H30" s="19"/>
      <c r="I30" s="19"/>
    </row>
    <row r="31" spans="1:9" ht="12.75">
      <c r="A31" s="19"/>
      <c r="B31" s="134"/>
      <c r="C31" s="22"/>
      <c r="D31" s="22"/>
      <c r="E31" s="22"/>
      <c r="F31" s="135">
        <f>C17</f>
        <v>7</v>
      </c>
      <c r="G31" s="136" t="s">
        <v>69</v>
      </c>
      <c r="H31" s="19"/>
      <c r="I31" s="19"/>
    </row>
    <row r="32" spans="1:10" ht="12.75">
      <c r="A32" s="19"/>
      <c r="B32" s="24"/>
      <c r="C32" s="24"/>
      <c r="D32" s="24"/>
      <c r="E32" s="137"/>
      <c r="F32" s="24"/>
      <c r="G32" s="24"/>
      <c r="H32" s="23"/>
      <c r="I32" s="23"/>
      <c r="J32" s="24" t="s">
        <v>217</v>
      </c>
    </row>
    <row r="33" spans="1:10" ht="12.75">
      <c r="A33" s="19"/>
      <c r="B33" s="24"/>
      <c r="C33" s="24"/>
      <c r="D33" s="24"/>
      <c r="E33" s="137"/>
      <c r="F33" s="24"/>
      <c r="G33" s="24"/>
      <c r="H33" s="23"/>
      <c r="I33" s="23"/>
      <c r="J33" s="24" t="s">
        <v>218</v>
      </c>
    </row>
    <row r="34" spans="1:20" ht="12.75">
      <c r="A34" s="19"/>
      <c r="B34" s="23"/>
      <c r="C34" s="23"/>
      <c r="D34" s="23"/>
      <c r="E34" s="23"/>
      <c r="F34" s="23"/>
      <c r="G34" s="23"/>
      <c r="H34" s="23"/>
      <c r="I34" s="23" t="s">
        <v>70</v>
      </c>
      <c r="J34" s="24" t="s">
        <v>219</v>
      </c>
      <c r="O34" s="138"/>
      <c r="P34" s="138"/>
      <c r="Q34" s="138"/>
      <c r="R34" s="138"/>
      <c r="S34" s="138"/>
      <c r="T34" s="138"/>
    </row>
    <row r="35" spans="1:20" ht="12.75">
      <c r="A35" s="19"/>
      <c r="B35" s="23"/>
      <c r="C35" s="23" t="s">
        <v>220</v>
      </c>
      <c r="D35" s="23" t="s">
        <v>74</v>
      </c>
      <c r="E35" s="23" t="s">
        <v>221</v>
      </c>
      <c r="F35" s="23" t="s">
        <v>71</v>
      </c>
      <c r="G35" s="23" t="s">
        <v>73</v>
      </c>
      <c r="H35" s="23" t="s">
        <v>71</v>
      </c>
      <c r="I35" s="23" t="s">
        <v>72</v>
      </c>
      <c r="J35" s="24" t="s">
        <v>222</v>
      </c>
      <c r="O35" s="138"/>
      <c r="P35" s="138"/>
      <c r="Q35" s="139"/>
      <c r="R35" s="139"/>
      <c r="S35" s="139"/>
      <c r="T35" s="139"/>
    </row>
    <row r="36" spans="1:20" ht="13.5" thickBot="1">
      <c r="A36" s="19"/>
      <c r="B36" s="140" t="s">
        <v>223</v>
      </c>
      <c r="C36" s="140" t="s">
        <v>224</v>
      </c>
      <c r="D36" s="140" t="s">
        <v>225</v>
      </c>
      <c r="E36" s="140" t="s">
        <v>226</v>
      </c>
      <c r="F36" s="140" t="s">
        <v>220</v>
      </c>
      <c r="G36" s="140" t="s">
        <v>224</v>
      </c>
      <c r="H36" s="140" t="s">
        <v>73</v>
      </c>
      <c r="I36" s="140" t="s">
        <v>74</v>
      </c>
      <c r="J36" s="141" t="s">
        <v>227</v>
      </c>
      <c r="O36" s="138"/>
      <c r="P36" s="142"/>
      <c r="Q36" s="139"/>
      <c r="R36" s="139"/>
      <c r="S36" s="139"/>
      <c r="T36" s="139"/>
    </row>
    <row r="37" spans="1:20" ht="12.75">
      <c r="A37" s="19"/>
      <c r="B37" s="143">
        <v>1</v>
      </c>
      <c r="C37" s="144">
        <f>$C$24-G37</f>
        <v>654.7221801310328</v>
      </c>
      <c r="D37" s="144">
        <f>IF($C$20&lt;=B37,IF(MOD($B37,$C$19)=0,$C$18,0),0)</f>
        <v>0</v>
      </c>
      <c r="E37" s="144">
        <f>$C$12-($C$24-($C$12*($C$13/$C$15)))-D37</f>
        <v>174345.27781986896</v>
      </c>
      <c r="F37" s="144">
        <f>C37+D37</f>
        <v>654.7221801310328</v>
      </c>
      <c r="G37" s="144">
        <f>$C$12*($C$13/$C$15)</f>
        <v>729.1666666666666</v>
      </c>
      <c r="H37" s="144">
        <f>G37</f>
        <v>729.1666666666666</v>
      </c>
      <c r="I37" s="144">
        <f>$C$12-($C$24-($C$12*($C$13/$C$15)))</f>
        <v>174345.27781986896</v>
      </c>
      <c r="J37" s="144">
        <f>$C$12*($C$13/$C$15)</f>
        <v>729.1666666666666</v>
      </c>
      <c r="O37" s="138"/>
      <c r="P37" s="138"/>
      <c r="Q37" s="138"/>
      <c r="R37" s="138"/>
      <c r="S37" s="138"/>
      <c r="T37" s="138"/>
    </row>
    <row r="38" spans="1:20" ht="12.75">
      <c r="A38" s="19"/>
      <c r="B38" s="143">
        <f aca="true" t="shared" si="0" ref="B38:B101">1+B37</f>
        <v>2</v>
      </c>
      <c r="C38" s="144">
        <f aca="true" t="shared" si="1" ref="C38:C101">IF((E37&lt;$C$24-G38),E37,$C$24-G38)</f>
        <v>657.4501892149121</v>
      </c>
      <c r="D38" s="144">
        <f aca="true" t="shared" si="2" ref="D38:D101">IF(AND($C$20&lt;=B38,E37&gt;C38+$C$18),IF(MOD($B38,$C$19)=0,$C$18,0),0)</f>
        <v>0</v>
      </c>
      <c r="E38" s="144">
        <f aca="true" t="shared" si="3" ref="E38:E101">IF(E37-C38&lt;=1,0,E37-C38-D38)</f>
        <v>173687.82763065406</v>
      </c>
      <c r="F38" s="144">
        <f aca="true" t="shared" si="4" ref="F38:F101">F37+C38+D38</f>
        <v>1312.1723693459448</v>
      </c>
      <c r="G38" s="144">
        <f aca="true" t="shared" si="5" ref="G38:G101">E37*($C$13/$C$15)</f>
        <v>726.4386575827873</v>
      </c>
      <c r="H38" s="144">
        <f aca="true" t="shared" si="6" ref="H38:H101">H37+G38</f>
        <v>1455.605324249454</v>
      </c>
      <c r="I38" s="144">
        <f aca="true" t="shared" si="7" ref="I38:I101">IF(I37-($C$24-J38)&lt;=1,0,I37-($C$24-J38))</f>
        <v>173687.82763065406</v>
      </c>
      <c r="J38" s="144">
        <f aca="true" t="shared" si="8" ref="J38:J101">I37*($C$13/$C$15)</f>
        <v>726.4386575827873</v>
      </c>
      <c r="O38" s="138"/>
      <c r="P38" s="138"/>
      <c r="Q38" s="138"/>
      <c r="R38" s="138"/>
      <c r="S38" s="138"/>
      <c r="T38" s="138"/>
    </row>
    <row r="39" spans="1:20" ht="12.75">
      <c r="A39" s="19"/>
      <c r="B39" s="143">
        <f t="shared" si="0"/>
        <v>3</v>
      </c>
      <c r="C39" s="144">
        <f t="shared" si="1"/>
        <v>660.1895650033075</v>
      </c>
      <c r="D39" s="144">
        <f t="shared" si="2"/>
        <v>0</v>
      </c>
      <c r="E39" s="144">
        <f t="shared" si="3"/>
        <v>173027.63806565077</v>
      </c>
      <c r="F39" s="144">
        <f t="shared" si="4"/>
        <v>1972.3619343492524</v>
      </c>
      <c r="G39" s="144">
        <f t="shared" si="5"/>
        <v>723.6992817943919</v>
      </c>
      <c r="H39" s="144">
        <f t="shared" si="6"/>
        <v>2179.304606043846</v>
      </c>
      <c r="I39" s="144">
        <f t="shared" si="7"/>
        <v>173027.63806565077</v>
      </c>
      <c r="J39" s="144">
        <f t="shared" si="8"/>
        <v>723.6992817943919</v>
      </c>
      <c r="O39" s="138"/>
      <c r="P39" s="138"/>
      <c r="Q39" s="138"/>
      <c r="R39" s="138"/>
      <c r="S39" s="138"/>
      <c r="T39" s="138"/>
    </row>
    <row r="40" spans="1:20" ht="12.75">
      <c r="A40" s="19"/>
      <c r="B40" s="143">
        <f t="shared" si="0"/>
        <v>4</v>
      </c>
      <c r="C40" s="144">
        <f t="shared" si="1"/>
        <v>662.9403548574879</v>
      </c>
      <c r="D40" s="144">
        <f t="shared" si="2"/>
        <v>0</v>
      </c>
      <c r="E40" s="144">
        <f t="shared" si="3"/>
        <v>172364.6977107933</v>
      </c>
      <c r="F40" s="144">
        <f t="shared" si="4"/>
        <v>2635.30228920674</v>
      </c>
      <c r="G40" s="144">
        <f t="shared" si="5"/>
        <v>720.9484919402115</v>
      </c>
      <c r="H40" s="144">
        <f t="shared" si="6"/>
        <v>2900.2530979840576</v>
      </c>
      <c r="I40" s="144">
        <f t="shared" si="7"/>
        <v>172364.6977107933</v>
      </c>
      <c r="J40" s="144">
        <f t="shared" si="8"/>
        <v>720.9484919402115</v>
      </c>
      <c r="O40" s="138"/>
      <c r="P40" s="138"/>
      <c r="Q40" s="138"/>
      <c r="R40" s="138"/>
      <c r="S40" s="138"/>
      <c r="T40" s="138"/>
    </row>
    <row r="41" spans="1:20" ht="12.75">
      <c r="A41" s="19"/>
      <c r="B41" s="143">
        <f t="shared" si="0"/>
        <v>5</v>
      </c>
      <c r="C41" s="144">
        <f t="shared" si="1"/>
        <v>665.7026063360607</v>
      </c>
      <c r="D41" s="144">
        <f t="shared" si="2"/>
        <v>0</v>
      </c>
      <c r="E41" s="144">
        <f t="shared" si="3"/>
        <v>171698.99510445722</v>
      </c>
      <c r="F41" s="144">
        <f t="shared" si="4"/>
        <v>3301.004895542801</v>
      </c>
      <c r="G41" s="144">
        <f t="shared" si="5"/>
        <v>718.1862404616387</v>
      </c>
      <c r="H41" s="144">
        <f t="shared" si="6"/>
        <v>3618.439338445696</v>
      </c>
      <c r="I41" s="144">
        <f t="shared" si="7"/>
        <v>171698.99510445722</v>
      </c>
      <c r="J41" s="144">
        <f t="shared" si="8"/>
        <v>718.1862404616387</v>
      </c>
      <c r="O41" s="138"/>
      <c r="P41" s="138"/>
      <c r="Q41" s="138"/>
      <c r="R41" s="138"/>
      <c r="S41" s="138"/>
      <c r="T41" s="138"/>
    </row>
    <row r="42" spans="1:20" ht="12.75">
      <c r="A42" s="19"/>
      <c r="B42" s="143">
        <f t="shared" si="0"/>
        <v>6</v>
      </c>
      <c r="C42" s="144">
        <f t="shared" si="1"/>
        <v>668.4763671957944</v>
      </c>
      <c r="D42" s="144">
        <f t="shared" si="2"/>
        <v>0</v>
      </c>
      <c r="E42" s="144">
        <f t="shared" si="3"/>
        <v>171030.51873726142</v>
      </c>
      <c r="F42" s="144">
        <f t="shared" si="4"/>
        <v>3969.4812627385954</v>
      </c>
      <c r="G42" s="144">
        <f t="shared" si="5"/>
        <v>715.412479601905</v>
      </c>
      <c r="H42" s="144">
        <f t="shared" si="6"/>
        <v>4333.851818047601</v>
      </c>
      <c r="I42" s="144">
        <f t="shared" si="7"/>
        <v>171030.51873726142</v>
      </c>
      <c r="J42" s="144">
        <f t="shared" si="8"/>
        <v>715.412479601905</v>
      </c>
      <c r="O42" s="138"/>
      <c r="P42" s="138"/>
      <c r="Q42" s="138"/>
      <c r="R42" s="138"/>
      <c r="S42" s="138"/>
      <c r="T42" s="138"/>
    </row>
    <row r="43" spans="1:20" ht="12.75">
      <c r="A43" s="19"/>
      <c r="B43" s="143">
        <f t="shared" si="0"/>
        <v>7</v>
      </c>
      <c r="C43" s="144">
        <f t="shared" si="1"/>
        <v>671.2616853924435</v>
      </c>
      <c r="D43" s="144">
        <f t="shared" si="2"/>
        <v>0</v>
      </c>
      <c r="E43" s="144">
        <f t="shared" si="3"/>
        <v>170359.25705186898</v>
      </c>
      <c r="F43" s="144">
        <f t="shared" si="4"/>
        <v>4640.742948131039</v>
      </c>
      <c r="G43" s="144">
        <f t="shared" si="5"/>
        <v>712.627161405256</v>
      </c>
      <c r="H43" s="144">
        <f t="shared" si="6"/>
        <v>5046.478979452857</v>
      </c>
      <c r="I43" s="144">
        <f t="shared" si="7"/>
        <v>170359.25705186898</v>
      </c>
      <c r="J43" s="144">
        <f t="shared" si="8"/>
        <v>712.627161405256</v>
      </c>
      <c r="O43" s="138"/>
      <c r="P43" s="138"/>
      <c r="Q43" s="138"/>
      <c r="R43" s="138"/>
      <c r="S43" s="138"/>
      <c r="T43" s="138"/>
    </row>
    <row r="44" spans="1:20" ht="12.75">
      <c r="A44" s="19"/>
      <c r="B44" s="143">
        <f t="shared" si="0"/>
        <v>8</v>
      </c>
      <c r="C44" s="144">
        <f t="shared" si="1"/>
        <v>674.0586090815788</v>
      </c>
      <c r="D44" s="144">
        <f t="shared" si="2"/>
        <v>0</v>
      </c>
      <c r="E44" s="144">
        <f t="shared" si="3"/>
        <v>169685.1984427874</v>
      </c>
      <c r="F44" s="144">
        <f t="shared" si="4"/>
        <v>5314.801557212618</v>
      </c>
      <c r="G44" s="144">
        <f t="shared" si="5"/>
        <v>709.8302377161207</v>
      </c>
      <c r="H44" s="144">
        <f t="shared" si="6"/>
        <v>5756.309217168978</v>
      </c>
      <c r="I44" s="144">
        <f t="shared" si="7"/>
        <v>169685.1984427874</v>
      </c>
      <c r="J44" s="144">
        <f t="shared" si="8"/>
        <v>709.8302377161207</v>
      </c>
      <c r="O44" s="138"/>
      <c r="P44" s="138"/>
      <c r="Q44" s="138"/>
      <c r="R44" s="138"/>
      <c r="S44" s="138"/>
      <c r="T44" s="138"/>
    </row>
    <row r="45" spans="1:20" ht="12.75">
      <c r="A45" s="19"/>
      <c r="B45" s="143">
        <f t="shared" si="0"/>
        <v>9</v>
      </c>
      <c r="C45" s="144">
        <f t="shared" si="1"/>
        <v>676.8671866194186</v>
      </c>
      <c r="D45" s="144">
        <f t="shared" si="2"/>
        <v>0</v>
      </c>
      <c r="E45" s="144">
        <f t="shared" si="3"/>
        <v>169008.331256168</v>
      </c>
      <c r="F45" s="144">
        <f t="shared" si="4"/>
        <v>5991.668743832037</v>
      </c>
      <c r="G45" s="144">
        <f t="shared" si="5"/>
        <v>707.0216601782809</v>
      </c>
      <c r="H45" s="144">
        <f t="shared" si="6"/>
        <v>6463.330877347258</v>
      </c>
      <c r="I45" s="144">
        <f t="shared" si="7"/>
        <v>169008.331256168</v>
      </c>
      <c r="J45" s="144">
        <f t="shared" si="8"/>
        <v>707.0216601782809</v>
      </c>
      <c r="O45" s="138"/>
      <c r="P45" s="138"/>
      <c r="Q45" s="138"/>
      <c r="R45" s="138"/>
      <c r="S45" s="138"/>
      <c r="T45" s="138"/>
    </row>
    <row r="46" spans="1:20" ht="12.75">
      <c r="A46" s="19"/>
      <c r="B46" s="143">
        <f t="shared" si="0"/>
        <v>10</v>
      </c>
      <c r="C46" s="144">
        <f t="shared" si="1"/>
        <v>679.6874665636661</v>
      </c>
      <c r="D46" s="144">
        <f t="shared" si="2"/>
        <v>0</v>
      </c>
      <c r="E46" s="144">
        <f t="shared" si="3"/>
        <v>168328.64378960434</v>
      </c>
      <c r="F46" s="144">
        <f t="shared" si="4"/>
        <v>6671.356210395703</v>
      </c>
      <c r="G46" s="144">
        <f t="shared" si="5"/>
        <v>704.2013802340333</v>
      </c>
      <c r="H46" s="144">
        <f t="shared" si="6"/>
        <v>7167.532257581292</v>
      </c>
      <c r="I46" s="144">
        <f t="shared" si="7"/>
        <v>168328.64378960434</v>
      </c>
      <c r="J46" s="144">
        <f t="shared" si="8"/>
        <v>704.2013802340333</v>
      </c>
      <c r="O46" s="138"/>
      <c r="P46" s="138"/>
      <c r="Q46" s="138"/>
      <c r="R46" s="138"/>
      <c r="S46" s="138"/>
      <c r="T46" s="138"/>
    </row>
    <row r="47" spans="1:20" ht="12.75">
      <c r="A47" s="19"/>
      <c r="B47" s="143">
        <f t="shared" si="0"/>
        <v>11</v>
      </c>
      <c r="C47" s="144">
        <f t="shared" si="1"/>
        <v>682.519497674348</v>
      </c>
      <c r="D47" s="144">
        <f t="shared" si="2"/>
        <v>0</v>
      </c>
      <c r="E47" s="144">
        <f t="shared" si="3"/>
        <v>167646.12429193</v>
      </c>
      <c r="F47" s="144">
        <f t="shared" si="4"/>
        <v>7353.875708070051</v>
      </c>
      <c r="G47" s="144">
        <f t="shared" si="5"/>
        <v>701.3693491233514</v>
      </c>
      <c r="H47" s="144">
        <f t="shared" si="6"/>
        <v>7868.901606704643</v>
      </c>
      <c r="I47" s="144">
        <f t="shared" si="7"/>
        <v>167646.12429193</v>
      </c>
      <c r="J47" s="144">
        <f t="shared" si="8"/>
        <v>701.3693491233514</v>
      </c>
      <c r="O47" s="138"/>
      <c r="P47" s="138"/>
      <c r="Q47" s="138"/>
      <c r="R47" s="138"/>
      <c r="S47" s="138"/>
      <c r="T47" s="138"/>
    </row>
    <row r="48" spans="1:10" ht="12.75">
      <c r="A48" s="19"/>
      <c r="B48" s="143">
        <f t="shared" si="0"/>
        <v>12</v>
      </c>
      <c r="C48" s="144">
        <f t="shared" si="1"/>
        <v>685.3633289146578</v>
      </c>
      <c r="D48" s="144">
        <f t="shared" si="2"/>
        <v>0</v>
      </c>
      <c r="E48" s="144">
        <f t="shared" si="3"/>
        <v>166960.76096301535</v>
      </c>
      <c r="F48" s="144">
        <f t="shared" si="4"/>
        <v>8039.239036984709</v>
      </c>
      <c r="G48" s="144">
        <f t="shared" si="5"/>
        <v>698.5255178830416</v>
      </c>
      <c r="H48" s="144">
        <f t="shared" si="6"/>
        <v>8567.427124587684</v>
      </c>
      <c r="I48" s="144">
        <f t="shared" si="7"/>
        <v>166960.76096301535</v>
      </c>
      <c r="J48" s="144">
        <f t="shared" si="8"/>
        <v>698.5255178830416</v>
      </c>
    </row>
    <row r="49" spans="1:10" ht="12.75">
      <c r="A49" s="19"/>
      <c r="B49" s="143">
        <f t="shared" si="0"/>
        <v>13</v>
      </c>
      <c r="C49" s="144">
        <f t="shared" si="1"/>
        <v>688.2190094518022</v>
      </c>
      <c r="D49" s="144">
        <f t="shared" si="2"/>
        <v>0</v>
      </c>
      <c r="E49" s="144">
        <f t="shared" si="3"/>
        <v>166272.54195356354</v>
      </c>
      <c r="F49" s="144">
        <f t="shared" si="4"/>
        <v>8727.458046436512</v>
      </c>
      <c r="G49" s="144">
        <f t="shared" si="5"/>
        <v>695.6698373458972</v>
      </c>
      <c r="H49" s="144">
        <f t="shared" si="6"/>
        <v>9263.096961933581</v>
      </c>
      <c r="I49" s="144">
        <f t="shared" si="7"/>
        <v>166272.54195356354</v>
      </c>
      <c r="J49" s="144">
        <f t="shared" si="8"/>
        <v>695.6698373458972</v>
      </c>
    </row>
    <row r="50" spans="1:10" ht="12.75">
      <c r="A50" s="19"/>
      <c r="B50" s="143">
        <f t="shared" si="0"/>
        <v>14</v>
      </c>
      <c r="C50" s="144">
        <f t="shared" si="1"/>
        <v>691.0865886578514</v>
      </c>
      <c r="D50" s="144">
        <f t="shared" si="2"/>
        <v>0</v>
      </c>
      <c r="E50" s="144">
        <f t="shared" si="3"/>
        <v>165581.4553649057</v>
      </c>
      <c r="F50" s="144">
        <f t="shared" si="4"/>
        <v>9418.544635094364</v>
      </c>
      <c r="G50" s="144">
        <f t="shared" si="5"/>
        <v>692.802258139848</v>
      </c>
      <c r="H50" s="144">
        <f t="shared" si="6"/>
        <v>9955.899220073428</v>
      </c>
      <c r="I50" s="144">
        <f t="shared" si="7"/>
        <v>165581.4553649057</v>
      </c>
      <c r="J50" s="144">
        <f t="shared" si="8"/>
        <v>692.802258139848</v>
      </c>
    </row>
    <row r="51" spans="1:10" ht="12.75">
      <c r="A51" s="19"/>
      <c r="B51" s="143">
        <f t="shared" si="0"/>
        <v>15</v>
      </c>
      <c r="C51" s="144">
        <f t="shared" si="1"/>
        <v>693.9661161105923</v>
      </c>
      <c r="D51" s="144">
        <f t="shared" si="2"/>
        <v>0</v>
      </c>
      <c r="E51" s="144">
        <f t="shared" si="3"/>
        <v>164887.48924879511</v>
      </c>
      <c r="F51" s="144">
        <f t="shared" si="4"/>
        <v>10112.510751204956</v>
      </c>
      <c r="G51" s="144">
        <f t="shared" si="5"/>
        <v>689.9227306871071</v>
      </c>
      <c r="H51" s="144">
        <f t="shared" si="6"/>
        <v>10645.821950760535</v>
      </c>
      <c r="I51" s="144">
        <f t="shared" si="7"/>
        <v>164887.48924879511</v>
      </c>
      <c r="J51" s="144">
        <f t="shared" si="8"/>
        <v>689.9227306871071</v>
      </c>
    </row>
    <row r="52" spans="1:10" ht="12.75">
      <c r="A52" s="19"/>
      <c r="B52" s="143">
        <f t="shared" si="0"/>
        <v>16</v>
      </c>
      <c r="C52" s="144">
        <f t="shared" si="1"/>
        <v>696.8576415943865</v>
      </c>
      <c r="D52" s="144">
        <f t="shared" si="2"/>
        <v>0</v>
      </c>
      <c r="E52" s="144">
        <f t="shared" si="3"/>
        <v>164190.63160720072</v>
      </c>
      <c r="F52" s="144">
        <f t="shared" si="4"/>
        <v>10809.368392799342</v>
      </c>
      <c r="G52" s="144">
        <f t="shared" si="5"/>
        <v>687.031205203313</v>
      </c>
      <c r="H52" s="144">
        <f t="shared" si="6"/>
        <v>11332.853155963849</v>
      </c>
      <c r="I52" s="144">
        <f t="shared" si="7"/>
        <v>164190.63160720072</v>
      </c>
      <c r="J52" s="144">
        <f t="shared" si="8"/>
        <v>687.031205203313</v>
      </c>
    </row>
    <row r="53" spans="1:10" ht="12.75">
      <c r="A53" s="19"/>
      <c r="B53" s="143">
        <f t="shared" si="0"/>
        <v>17</v>
      </c>
      <c r="C53" s="144">
        <f t="shared" si="1"/>
        <v>699.7612151010298</v>
      </c>
      <c r="D53" s="144">
        <f t="shared" si="2"/>
        <v>0</v>
      </c>
      <c r="E53" s="144">
        <f t="shared" si="3"/>
        <v>163490.8703920997</v>
      </c>
      <c r="F53" s="144">
        <f t="shared" si="4"/>
        <v>11509.129607900373</v>
      </c>
      <c r="G53" s="144">
        <f t="shared" si="5"/>
        <v>684.1276316966696</v>
      </c>
      <c r="H53" s="144">
        <f t="shared" si="6"/>
        <v>12016.98078766052</v>
      </c>
      <c r="I53" s="144">
        <f t="shared" si="7"/>
        <v>163490.8703920997</v>
      </c>
      <c r="J53" s="144">
        <f t="shared" si="8"/>
        <v>684.1276316966696</v>
      </c>
    </row>
    <row r="54" spans="1:10" ht="12.75">
      <c r="A54" s="19"/>
      <c r="B54" s="143">
        <f t="shared" si="0"/>
        <v>18</v>
      </c>
      <c r="C54" s="144">
        <f t="shared" si="1"/>
        <v>702.6768868306174</v>
      </c>
      <c r="D54" s="144">
        <f t="shared" si="2"/>
        <v>0</v>
      </c>
      <c r="E54" s="144">
        <f t="shared" si="3"/>
        <v>162788.19350526907</v>
      </c>
      <c r="F54" s="144">
        <f t="shared" si="4"/>
        <v>12211.80649473099</v>
      </c>
      <c r="G54" s="144">
        <f t="shared" si="5"/>
        <v>681.2119599670821</v>
      </c>
      <c r="H54" s="144">
        <f t="shared" si="6"/>
        <v>12698.192747627601</v>
      </c>
      <c r="I54" s="144">
        <f t="shared" si="7"/>
        <v>162788.19350526907</v>
      </c>
      <c r="J54" s="144">
        <f t="shared" si="8"/>
        <v>681.2119599670821</v>
      </c>
    </row>
    <row r="55" spans="1:10" ht="12.75">
      <c r="A55" s="19"/>
      <c r="B55" s="143">
        <f t="shared" si="0"/>
        <v>19</v>
      </c>
      <c r="C55" s="144">
        <f t="shared" si="1"/>
        <v>705.6047071924116</v>
      </c>
      <c r="D55" s="144">
        <f t="shared" si="2"/>
        <v>0</v>
      </c>
      <c r="E55" s="144">
        <f t="shared" si="3"/>
        <v>162082.58879807664</v>
      </c>
      <c r="F55" s="144">
        <f t="shared" si="4"/>
        <v>12917.411201923402</v>
      </c>
      <c r="G55" s="144">
        <f t="shared" si="5"/>
        <v>678.2841396052878</v>
      </c>
      <c r="H55" s="144">
        <f t="shared" si="6"/>
        <v>13376.47688723289</v>
      </c>
      <c r="I55" s="144">
        <f t="shared" si="7"/>
        <v>162082.58879807664</v>
      </c>
      <c r="J55" s="144">
        <f t="shared" si="8"/>
        <v>678.2841396052878</v>
      </c>
    </row>
    <row r="56" spans="1:10" ht="12.75">
      <c r="A56" s="19"/>
      <c r="B56" s="143">
        <f t="shared" si="0"/>
        <v>20</v>
      </c>
      <c r="C56" s="144">
        <f t="shared" si="1"/>
        <v>708.5447268057135</v>
      </c>
      <c r="D56" s="144">
        <f t="shared" si="2"/>
        <v>0</v>
      </c>
      <c r="E56" s="144">
        <f t="shared" si="3"/>
        <v>161374.04407127094</v>
      </c>
      <c r="F56" s="144">
        <f t="shared" si="4"/>
        <v>13625.955928729116</v>
      </c>
      <c r="G56" s="144">
        <f t="shared" si="5"/>
        <v>675.344119991986</v>
      </c>
      <c r="H56" s="144">
        <f t="shared" si="6"/>
        <v>14051.821007224875</v>
      </c>
      <c r="I56" s="144">
        <f t="shared" si="7"/>
        <v>161374.04407127094</v>
      </c>
      <c r="J56" s="144">
        <f t="shared" si="8"/>
        <v>675.344119991986</v>
      </c>
    </row>
    <row r="57" spans="1:10" ht="12.75">
      <c r="A57" s="19"/>
      <c r="B57" s="143">
        <f t="shared" si="0"/>
        <v>21</v>
      </c>
      <c r="C57" s="144">
        <f t="shared" si="1"/>
        <v>711.4969965007372</v>
      </c>
      <c r="D57" s="144">
        <f t="shared" si="2"/>
        <v>0</v>
      </c>
      <c r="E57" s="144">
        <f t="shared" si="3"/>
        <v>160662.5470747702</v>
      </c>
      <c r="F57" s="144">
        <f t="shared" si="4"/>
        <v>14337.452925229853</v>
      </c>
      <c r="G57" s="144">
        <f t="shared" si="5"/>
        <v>672.3918502969623</v>
      </c>
      <c r="H57" s="144">
        <f t="shared" si="6"/>
        <v>14724.212857521838</v>
      </c>
      <c r="I57" s="144">
        <f t="shared" si="7"/>
        <v>160662.5470747702</v>
      </c>
      <c r="J57" s="144">
        <f t="shared" si="8"/>
        <v>672.3918502969623</v>
      </c>
    </row>
    <row r="58" spans="1:10" ht="12.75">
      <c r="A58" s="19"/>
      <c r="B58" s="143">
        <f t="shared" si="0"/>
        <v>22</v>
      </c>
      <c r="C58" s="144">
        <f t="shared" si="1"/>
        <v>714.4615673194903</v>
      </c>
      <c r="D58" s="144">
        <f t="shared" si="2"/>
        <v>0</v>
      </c>
      <c r="E58" s="144">
        <f t="shared" si="3"/>
        <v>159948.0855074507</v>
      </c>
      <c r="F58" s="144">
        <f t="shared" si="4"/>
        <v>15051.914492549342</v>
      </c>
      <c r="G58" s="144">
        <f t="shared" si="5"/>
        <v>669.4272794782091</v>
      </c>
      <c r="H58" s="144">
        <f t="shared" si="6"/>
        <v>15393.640137000046</v>
      </c>
      <c r="I58" s="144">
        <f t="shared" si="7"/>
        <v>159948.0855074507</v>
      </c>
      <c r="J58" s="144">
        <f t="shared" si="8"/>
        <v>669.4272794782091</v>
      </c>
    </row>
    <row r="59" spans="1:10" ht="12.75">
      <c r="A59" s="19"/>
      <c r="B59" s="143">
        <f t="shared" si="0"/>
        <v>23</v>
      </c>
      <c r="C59" s="144">
        <f t="shared" si="1"/>
        <v>717.4384905166548</v>
      </c>
      <c r="D59" s="144">
        <f t="shared" si="2"/>
        <v>0</v>
      </c>
      <c r="E59" s="144">
        <f t="shared" si="3"/>
        <v>159230.64701693406</v>
      </c>
      <c r="F59" s="144">
        <f t="shared" si="4"/>
        <v>15769.352983065997</v>
      </c>
      <c r="G59" s="144">
        <f t="shared" si="5"/>
        <v>666.4503562810446</v>
      </c>
      <c r="H59" s="144">
        <f t="shared" si="6"/>
        <v>16060.09049328109</v>
      </c>
      <c r="I59" s="144">
        <f t="shared" si="7"/>
        <v>159230.64701693406</v>
      </c>
      <c r="J59" s="144">
        <f t="shared" si="8"/>
        <v>666.4503562810446</v>
      </c>
    </row>
    <row r="60" spans="1:10" ht="12.75">
      <c r="A60" s="19"/>
      <c r="B60" s="143">
        <f t="shared" si="0"/>
        <v>24</v>
      </c>
      <c r="C60" s="144">
        <f t="shared" si="1"/>
        <v>720.4278175604742</v>
      </c>
      <c r="D60" s="144">
        <f t="shared" si="2"/>
        <v>0</v>
      </c>
      <c r="E60" s="144">
        <f t="shared" si="3"/>
        <v>158510.2191993736</v>
      </c>
      <c r="F60" s="144">
        <f t="shared" si="4"/>
        <v>16489.78080062647</v>
      </c>
      <c r="G60" s="144">
        <f t="shared" si="5"/>
        <v>663.4610292372253</v>
      </c>
      <c r="H60" s="144">
        <f t="shared" si="6"/>
        <v>16723.551522518315</v>
      </c>
      <c r="I60" s="144">
        <f t="shared" si="7"/>
        <v>158510.2191993736</v>
      </c>
      <c r="J60" s="144">
        <f t="shared" si="8"/>
        <v>663.4610292372253</v>
      </c>
    </row>
    <row r="61" spans="1:10" ht="12.75">
      <c r="A61" s="19"/>
      <c r="B61" s="143">
        <f t="shared" si="0"/>
        <v>25</v>
      </c>
      <c r="C61" s="144">
        <f t="shared" si="1"/>
        <v>723.4296001336428</v>
      </c>
      <c r="D61" s="144">
        <f t="shared" si="2"/>
        <v>0</v>
      </c>
      <c r="E61" s="144">
        <f t="shared" si="3"/>
        <v>157786.78959923994</v>
      </c>
      <c r="F61" s="144">
        <f t="shared" si="4"/>
        <v>17213.210400760116</v>
      </c>
      <c r="G61" s="144">
        <f t="shared" si="5"/>
        <v>660.4592466640566</v>
      </c>
      <c r="H61" s="144">
        <f t="shared" si="6"/>
        <v>17384.010769182372</v>
      </c>
      <c r="I61" s="144">
        <f t="shared" si="7"/>
        <v>157786.78959923994</v>
      </c>
      <c r="J61" s="144">
        <f t="shared" si="8"/>
        <v>660.4592466640566</v>
      </c>
    </row>
    <row r="62" spans="1:10" ht="12.75">
      <c r="A62" s="19"/>
      <c r="B62" s="143">
        <f t="shared" si="0"/>
        <v>26</v>
      </c>
      <c r="C62" s="144">
        <f t="shared" si="1"/>
        <v>726.4438901341997</v>
      </c>
      <c r="D62" s="144">
        <f t="shared" si="2"/>
        <v>0</v>
      </c>
      <c r="E62" s="144">
        <f t="shared" si="3"/>
        <v>157060.34570910575</v>
      </c>
      <c r="F62" s="144">
        <f t="shared" si="4"/>
        <v>17939.654290894316</v>
      </c>
      <c r="G62" s="144">
        <f t="shared" si="5"/>
        <v>657.4449566634997</v>
      </c>
      <c r="H62" s="144">
        <f t="shared" si="6"/>
        <v>18041.455725845874</v>
      </c>
      <c r="I62" s="144">
        <f t="shared" si="7"/>
        <v>157060.34570910575</v>
      </c>
      <c r="J62" s="144">
        <f t="shared" si="8"/>
        <v>657.4449566634997</v>
      </c>
    </row>
    <row r="63" spans="1:10" ht="12.75">
      <c r="A63" s="19"/>
      <c r="B63" s="143">
        <f t="shared" si="0"/>
        <v>27</v>
      </c>
      <c r="C63" s="144">
        <f t="shared" si="1"/>
        <v>729.4707396764255</v>
      </c>
      <c r="D63" s="144">
        <f t="shared" si="2"/>
        <v>0</v>
      </c>
      <c r="E63" s="144">
        <f t="shared" si="3"/>
        <v>156330.87496942934</v>
      </c>
      <c r="F63" s="144">
        <f t="shared" si="4"/>
        <v>18669.12503057074</v>
      </c>
      <c r="G63" s="144">
        <f t="shared" si="5"/>
        <v>654.4181071212739</v>
      </c>
      <c r="H63" s="144">
        <f t="shared" si="6"/>
        <v>18695.873832967147</v>
      </c>
      <c r="I63" s="144">
        <f t="shared" si="7"/>
        <v>156330.87496942934</v>
      </c>
      <c r="J63" s="144">
        <f t="shared" si="8"/>
        <v>654.4181071212739</v>
      </c>
    </row>
    <row r="64" spans="1:10" ht="12.75">
      <c r="A64" s="19"/>
      <c r="B64" s="143">
        <f t="shared" si="0"/>
        <v>28</v>
      </c>
      <c r="C64" s="144">
        <f t="shared" si="1"/>
        <v>732.5102010917439</v>
      </c>
      <c r="D64" s="144">
        <f t="shared" si="2"/>
        <v>0</v>
      </c>
      <c r="E64" s="144">
        <f t="shared" si="3"/>
        <v>155598.3647683376</v>
      </c>
      <c r="F64" s="144">
        <f t="shared" si="4"/>
        <v>19401.635231662483</v>
      </c>
      <c r="G64" s="144">
        <f t="shared" si="5"/>
        <v>651.3786457059556</v>
      </c>
      <c r="H64" s="144">
        <f t="shared" si="6"/>
        <v>19347.2524786731</v>
      </c>
      <c r="I64" s="144">
        <f t="shared" si="7"/>
        <v>155598.3647683376</v>
      </c>
      <c r="J64" s="144">
        <f t="shared" si="8"/>
        <v>651.3786457059556</v>
      </c>
    </row>
    <row r="65" spans="1:10" ht="12.75">
      <c r="A65" s="19"/>
      <c r="B65" s="143">
        <f t="shared" si="0"/>
        <v>29</v>
      </c>
      <c r="C65" s="144">
        <f t="shared" si="1"/>
        <v>735.5623269296261</v>
      </c>
      <c r="D65" s="144">
        <f t="shared" si="2"/>
        <v>0</v>
      </c>
      <c r="E65" s="144">
        <f t="shared" si="3"/>
        <v>154862.80244140798</v>
      </c>
      <c r="F65" s="144">
        <f t="shared" si="4"/>
        <v>20137.19755859211</v>
      </c>
      <c r="G65" s="144">
        <f t="shared" si="5"/>
        <v>648.3265198680733</v>
      </c>
      <c r="H65" s="144">
        <f t="shared" si="6"/>
        <v>19995.578998541176</v>
      </c>
      <c r="I65" s="144">
        <f t="shared" si="7"/>
        <v>154862.80244140798</v>
      </c>
      <c r="J65" s="144">
        <f t="shared" si="8"/>
        <v>648.3265198680733</v>
      </c>
    </row>
    <row r="66" spans="1:10" ht="12.75">
      <c r="A66" s="19"/>
      <c r="B66" s="143">
        <f t="shared" si="0"/>
        <v>30</v>
      </c>
      <c r="C66" s="144">
        <f t="shared" si="1"/>
        <v>738.6271699584995</v>
      </c>
      <c r="D66" s="144">
        <f t="shared" si="2"/>
        <v>0</v>
      </c>
      <c r="E66" s="144">
        <f t="shared" si="3"/>
        <v>154124.1752714495</v>
      </c>
      <c r="F66" s="144">
        <f t="shared" si="4"/>
        <v>20875.824728550608</v>
      </c>
      <c r="G66" s="144">
        <f t="shared" si="5"/>
        <v>645.2616768391999</v>
      </c>
      <c r="H66" s="144">
        <f t="shared" si="6"/>
        <v>20640.840675380376</v>
      </c>
      <c r="I66" s="144">
        <f t="shared" si="7"/>
        <v>154124.1752714495</v>
      </c>
      <c r="J66" s="144">
        <f t="shared" si="8"/>
        <v>645.2616768391999</v>
      </c>
    </row>
    <row r="67" spans="1:10" ht="12.75">
      <c r="A67" s="19"/>
      <c r="B67" s="143">
        <f t="shared" si="0"/>
        <v>31</v>
      </c>
      <c r="C67" s="144">
        <f t="shared" si="1"/>
        <v>741.7047831666599</v>
      </c>
      <c r="D67" s="144">
        <f t="shared" si="2"/>
        <v>0</v>
      </c>
      <c r="E67" s="144">
        <f t="shared" si="3"/>
        <v>153382.47048828282</v>
      </c>
      <c r="F67" s="144">
        <f t="shared" si="4"/>
        <v>21617.529511717268</v>
      </c>
      <c r="G67" s="144">
        <f t="shared" si="5"/>
        <v>642.1840636310395</v>
      </c>
      <c r="H67" s="144">
        <f t="shared" si="6"/>
        <v>21283.024739011416</v>
      </c>
      <c r="I67" s="144">
        <f t="shared" si="7"/>
        <v>153382.47048828282</v>
      </c>
      <c r="J67" s="144">
        <f t="shared" si="8"/>
        <v>642.1840636310395</v>
      </c>
    </row>
    <row r="68" spans="1:10" ht="12.75">
      <c r="A68" s="19"/>
      <c r="B68" s="143">
        <f t="shared" si="0"/>
        <v>32</v>
      </c>
      <c r="C68" s="144">
        <f t="shared" si="1"/>
        <v>744.7952197631877</v>
      </c>
      <c r="D68" s="144">
        <f t="shared" si="2"/>
        <v>0</v>
      </c>
      <c r="E68" s="144">
        <f t="shared" si="3"/>
        <v>152637.67526851964</v>
      </c>
      <c r="F68" s="144">
        <f t="shared" si="4"/>
        <v>22362.324731480458</v>
      </c>
      <c r="G68" s="144">
        <f t="shared" si="5"/>
        <v>639.0936270345118</v>
      </c>
      <c r="H68" s="144">
        <f t="shared" si="6"/>
        <v>21922.11836604593</v>
      </c>
      <c r="I68" s="144">
        <f t="shared" si="7"/>
        <v>152637.67526851964</v>
      </c>
      <c r="J68" s="144">
        <f t="shared" si="8"/>
        <v>639.0936270345118</v>
      </c>
    </row>
    <row r="69" spans="1:10" ht="12.75">
      <c r="A69" s="19"/>
      <c r="B69" s="143">
        <f t="shared" si="0"/>
        <v>33</v>
      </c>
      <c r="C69" s="144">
        <f t="shared" si="1"/>
        <v>747.8985331788676</v>
      </c>
      <c r="D69" s="144">
        <f t="shared" si="2"/>
        <v>0</v>
      </c>
      <c r="E69" s="144">
        <f t="shared" si="3"/>
        <v>151889.77673534077</v>
      </c>
      <c r="F69" s="144">
        <f t="shared" si="4"/>
        <v>23110.223264659326</v>
      </c>
      <c r="G69" s="144">
        <f t="shared" si="5"/>
        <v>635.9903136188318</v>
      </c>
      <c r="H69" s="144">
        <f t="shared" si="6"/>
        <v>22558.10867966476</v>
      </c>
      <c r="I69" s="144">
        <f t="shared" si="7"/>
        <v>151889.77673534077</v>
      </c>
      <c r="J69" s="144">
        <f t="shared" si="8"/>
        <v>635.9903136188318</v>
      </c>
    </row>
    <row r="70" spans="1:10" ht="12.75">
      <c r="A70" s="19"/>
      <c r="B70" s="143">
        <f t="shared" si="0"/>
        <v>34</v>
      </c>
      <c r="C70" s="144">
        <f t="shared" si="1"/>
        <v>751.014777067113</v>
      </c>
      <c r="D70" s="144">
        <f t="shared" si="2"/>
        <v>0</v>
      </c>
      <c r="E70" s="144">
        <f t="shared" si="3"/>
        <v>151138.76195827365</v>
      </c>
      <c r="F70" s="144">
        <f t="shared" si="4"/>
        <v>23861.23804172644</v>
      </c>
      <c r="G70" s="144">
        <f t="shared" si="5"/>
        <v>632.8740697305865</v>
      </c>
      <c r="H70" s="144">
        <f t="shared" si="6"/>
        <v>23190.98274939535</v>
      </c>
      <c r="I70" s="144">
        <f t="shared" si="7"/>
        <v>151138.76195827365</v>
      </c>
      <c r="J70" s="144">
        <f t="shared" si="8"/>
        <v>632.8740697305865</v>
      </c>
    </row>
    <row r="71" spans="1:10" ht="12.75">
      <c r="A71" s="19"/>
      <c r="B71" s="143">
        <f t="shared" si="0"/>
        <v>35</v>
      </c>
      <c r="C71" s="144">
        <f t="shared" si="1"/>
        <v>754.1440053048925</v>
      </c>
      <c r="D71" s="144">
        <f t="shared" si="2"/>
        <v>0</v>
      </c>
      <c r="E71" s="144">
        <f t="shared" si="3"/>
        <v>150384.61795296875</v>
      </c>
      <c r="F71" s="144">
        <f t="shared" si="4"/>
        <v>24615.382047031333</v>
      </c>
      <c r="G71" s="144">
        <f t="shared" si="5"/>
        <v>629.7448414928069</v>
      </c>
      <c r="H71" s="144">
        <f t="shared" si="6"/>
        <v>23820.727590888157</v>
      </c>
      <c r="I71" s="144">
        <f t="shared" si="7"/>
        <v>150384.61795296875</v>
      </c>
      <c r="J71" s="144">
        <f t="shared" si="8"/>
        <v>629.7448414928069</v>
      </c>
    </row>
    <row r="72" spans="1:10" ht="12.75">
      <c r="A72" s="19"/>
      <c r="B72" s="143">
        <f t="shared" si="0"/>
        <v>36</v>
      </c>
      <c r="C72" s="144">
        <f t="shared" si="1"/>
        <v>757.286271993663</v>
      </c>
      <c r="D72" s="144">
        <f t="shared" si="2"/>
        <v>0</v>
      </c>
      <c r="E72" s="144">
        <f t="shared" si="3"/>
        <v>149627.3316809751</v>
      </c>
      <c r="F72" s="144">
        <f t="shared" si="4"/>
        <v>25372.668319024997</v>
      </c>
      <c r="G72" s="144">
        <f t="shared" si="5"/>
        <v>626.6025748040364</v>
      </c>
      <c r="H72" s="144">
        <f t="shared" si="6"/>
        <v>24447.330165692194</v>
      </c>
      <c r="I72" s="144">
        <f t="shared" si="7"/>
        <v>149627.3316809751</v>
      </c>
      <c r="J72" s="144">
        <f t="shared" si="8"/>
        <v>626.6025748040364</v>
      </c>
    </row>
    <row r="73" spans="1:10" ht="12.75">
      <c r="A73" s="19"/>
      <c r="B73" s="143">
        <f t="shared" si="0"/>
        <v>37</v>
      </c>
      <c r="C73" s="144">
        <f t="shared" si="1"/>
        <v>760.4416314603033</v>
      </c>
      <c r="D73" s="144">
        <f t="shared" si="2"/>
        <v>0</v>
      </c>
      <c r="E73" s="144">
        <f t="shared" si="3"/>
        <v>148866.8900495148</v>
      </c>
      <c r="F73" s="144">
        <f t="shared" si="4"/>
        <v>26133.1099504853</v>
      </c>
      <c r="G73" s="144">
        <f t="shared" si="5"/>
        <v>623.4472153373962</v>
      </c>
      <c r="H73" s="144">
        <f t="shared" si="6"/>
        <v>25070.77738102959</v>
      </c>
      <c r="I73" s="144">
        <f t="shared" si="7"/>
        <v>148866.8900495148</v>
      </c>
      <c r="J73" s="144">
        <f t="shared" si="8"/>
        <v>623.4472153373962</v>
      </c>
    </row>
    <row r="74" spans="1:10" ht="12.75">
      <c r="A74" s="19"/>
      <c r="B74" s="143">
        <f t="shared" si="0"/>
        <v>38</v>
      </c>
      <c r="C74" s="144">
        <f t="shared" si="1"/>
        <v>763.6101382580545</v>
      </c>
      <c r="D74" s="144">
        <f t="shared" si="2"/>
        <v>0</v>
      </c>
      <c r="E74" s="144">
        <f t="shared" si="3"/>
        <v>148103.27991125674</v>
      </c>
      <c r="F74" s="144">
        <f t="shared" si="4"/>
        <v>26896.720088743354</v>
      </c>
      <c r="G74" s="144">
        <f t="shared" si="5"/>
        <v>620.278708539645</v>
      </c>
      <c r="H74" s="144">
        <f t="shared" si="6"/>
        <v>25691.056089569236</v>
      </c>
      <c r="I74" s="144">
        <f t="shared" si="7"/>
        <v>148103.27991125674</v>
      </c>
      <c r="J74" s="144">
        <f t="shared" si="8"/>
        <v>620.278708539645</v>
      </c>
    </row>
    <row r="75" spans="1:10" ht="12.75">
      <c r="A75" s="19"/>
      <c r="B75" s="143">
        <f t="shared" si="0"/>
        <v>39</v>
      </c>
      <c r="C75" s="144">
        <f t="shared" si="1"/>
        <v>766.7918471674631</v>
      </c>
      <c r="D75" s="144">
        <f t="shared" si="2"/>
        <v>0</v>
      </c>
      <c r="E75" s="144">
        <f t="shared" si="3"/>
        <v>147336.4880640893</v>
      </c>
      <c r="F75" s="144">
        <f t="shared" si="4"/>
        <v>27663.511935910818</v>
      </c>
      <c r="G75" s="144">
        <f t="shared" si="5"/>
        <v>617.0969996302364</v>
      </c>
      <c r="H75" s="144">
        <f t="shared" si="6"/>
        <v>26308.153089199473</v>
      </c>
      <c r="I75" s="144">
        <f t="shared" si="7"/>
        <v>147336.4880640893</v>
      </c>
      <c r="J75" s="144">
        <f t="shared" si="8"/>
        <v>617.0969996302364</v>
      </c>
    </row>
    <row r="76" spans="1:10" ht="12.75">
      <c r="A76" s="19"/>
      <c r="B76" s="143">
        <f t="shared" si="0"/>
        <v>40</v>
      </c>
      <c r="C76" s="144">
        <f t="shared" si="1"/>
        <v>769.9868131973274</v>
      </c>
      <c r="D76" s="144">
        <f t="shared" si="2"/>
        <v>0</v>
      </c>
      <c r="E76" s="144">
        <f t="shared" si="3"/>
        <v>146566.50125089198</v>
      </c>
      <c r="F76" s="144">
        <f t="shared" si="4"/>
        <v>28433.498749108145</v>
      </c>
      <c r="G76" s="144">
        <f t="shared" si="5"/>
        <v>613.9020336003721</v>
      </c>
      <c r="H76" s="144">
        <f t="shared" si="6"/>
        <v>26922.055122799844</v>
      </c>
      <c r="I76" s="144">
        <f t="shared" si="7"/>
        <v>146566.50125089198</v>
      </c>
      <c r="J76" s="144">
        <f t="shared" si="8"/>
        <v>613.9020336003721</v>
      </c>
    </row>
    <row r="77" spans="1:10" ht="12.75">
      <c r="A77" s="19"/>
      <c r="B77" s="143">
        <f t="shared" si="0"/>
        <v>41</v>
      </c>
      <c r="C77" s="144">
        <f t="shared" si="1"/>
        <v>773.1950915856496</v>
      </c>
      <c r="D77" s="144">
        <f t="shared" si="2"/>
        <v>0</v>
      </c>
      <c r="E77" s="144">
        <f t="shared" si="3"/>
        <v>145793.30615930632</v>
      </c>
      <c r="F77" s="144">
        <f t="shared" si="4"/>
        <v>29206.693840693795</v>
      </c>
      <c r="G77" s="144">
        <f t="shared" si="5"/>
        <v>610.6937552120498</v>
      </c>
      <c r="H77" s="144">
        <f t="shared" si="6"/>
        <v>27532.748878011895</v>
      </c>
      <c r="I77" s="144">
        <f t="shared" si="7"/>
        <v>145793.30615930632</v>
      </c>
      <c r="J77" s="144">
        <f t="shared" si="8"/>
        <v>610.6937552120498</v>
      </c>
    </row>
    <row r="78" spans="1:10" ht="12.75">
      <c r="A78" s="19"/>
      <c r="B78" s="143">
        <f t="shared" si="0"/>
        <v>42</v>
      </c>
      <c r="C78" s="144">
        <f t="shared" si="1"/>
        <v>776.4167378005898</v>
      </c>
      <c r="D78" s="144">
        <f t="shared" si="2"/>
        <v>0</v>
      </c>
      <c r="E78" s="144">
        <f t="shared" si="3"/>
        <v>145016.88942150574</v>
      </c>
      <c r="F78" s="144">
        <f t="shared" si="4"/>
        <v>29983.110578494387</v>
      </c>
      <c r="G78" s="144">
        <f t="shared" si="5"/>
        <v>607.4721089971097</v>
      </c>
      <c r="H78" s="144">
        <f t="shared" si="6"/>
        <v>28140.220987009005</v>
      </c>
      <c r="I78" s="144">
        <f t="shared" si="7"/>
        <v>145016.88942150574</v>
      </c>
      <c r="J78" s="144">
        <f t="shared" si="8"/>
        <v>607.4721089971097</v>
      </c>
    </row>
    <row r="79" spans="1:10" ht="12.75">
      <c r="A79" s="19"/>
      <c r="B79" s="143">
        <f t="shared" si="0"/>
        <v>43</v>
      </c>
      <c r="C79" s="144">
        <f t="shared" si="1"/>
        <v>779.6518075414256</v>
      </c>
      <c r="D79" s="144">
        <f t="shared" si="2"/>
        <v>0</v>
      </c>
      <c r="E79" s="144">
        <f t="shared" si="3"/>
        <v>144237.2376139643</v>
      </c>
      <c r="F79" s="144">
        <f t="shared" si="4"/>
        <v>30762.76238603581</v>
      </c>
      <c r="G79" s="144">
        <f t="shared" si="5"/>
        <v>604.2370392562739</v>
      </c>
      <c r="H79" s="144">
        <f t="shared" si="6"/>
        <v>28744.458026265278</v>
      </c>
      <c r="I79" s="144">
        <f t="shared" si="7"/>
        <v>144237.2376139643</v>
      </c>
      <c r="J79" s="144">
        <f t="shared" si="8"/>
        <v>604.2370392562739</v>
      </c>
    </row>
    <row r="80" spans="1:10" ht="12.75">
      <c r="A80" s="19"/>
      <c r="B80" s="143">
        <f t="shared" si="0"/>
        <v>44</v>
      </c>
      <c r="C80" s="144">
        <f t="shared" si="1"/>
        <v>782.9003567395149</v>
      </c>
      <c r="D80" s="144">
        <f t="shared" si="2"/>
        <v>0</v>
      </c>
      <c r="E80" s="144">
        <f t="shared" si="3"/>
        <v>143454.33725722478</v>
      </c>
      <c r="F80" s="144">
        <f t="shared" si="4"/>
        <v>31545.662742775326</v>
      </c>
      <c r="G80" s="144">
        <f t="shared" si="5"/>
        <v>600.9884900581845</v>
      </c>
      <c r="H80" s="144">
        <f t="shared" si="6"/>
        <v>29345.446516323464</v>
      </c>
      <c r="I80" s="144">
        <f t="shared" si="7"/>
        <v>143454.33725722478</v>
      </c>
      <c r="J80" s="144">
        <f t="shared" si="8"/>
        <v>600.9884900581845</v>
      </c>
    </row>
    <row r="81" spans="1:10" ht="12.75">
      <c r="A81" s="19"/>
      <c r="B81" s="143">
        <f t="shared" si="0"/>
        <v>45</v>
      </c>
      <c r="C81" s="144">
        <f t="shared" si="1"/>
        <v>786.1624415592629</v>
      </c>
      <c r="D81" s="144">
        <f t="shared" si="2"/>
        <v>0</v>
      </c>
      <c r="E81" s="144">
        <f t="shared" si="3"/>
        <v>142668.17481566552</v>
      </c>
      <c r="F81" s="144">
        <f t="shared" si="4"/>
        <v>32331.82518433459</v>
      </c>
      <c r="G81" s="144">
        <f t="shared" si="5"/>
        <v>597.7264052384365</v>
      </c>
      <c r="H81" s="144">
        <f t="shared" si="6"/>
        <v>29943.1729215619</v>
      </c>
      <c r="I81" s="144">
        <f t="shared" si="7"/>
        <v>142668.17481566552</v>
      </c>
      <c r="J81" s="144">
        <f t="shared" si="8"/>
        <v>597.7264052384365</v>
      </c>
    </row>
    <row r="82" spans="1:10" ht="12.75">
      <c r="A82" s="19"/>
      <c r="B82" s="143">
        <f t="shared" si="0"/>
        <v>46</v>
      </c>
      <c r="C82" s="144">
        <f t="shared" si="1"/>
        <v>789.4381183990931</v>
      </c>
      <c r="D82" s="144">
        <f t="shared" si="2"/>
        <v>0</v>
      </c>
      <c r="E82" s="144">
        <f t="shared" si="3"/>
        <v>141878.73669726643</v>
      </c>
      <c r="F82" s="144">
        <f t="shared" si="4"/>
        <v>33121.263302733685</v>
      </c>
      <c r="G82" s="144">
        <f t="shared" si="5"/>
        <v>594.4507283986063</v>
      </c>
      <c r="H82" s="144">
        <f t="shared" si="6"/>
        <v>30537.623649960507</v>
      </c>
      <c r="I82" s="144">
        <f t="shared" si="7"/>
        <v>141878.73669726643</v>
      </c>
      <c r="J82" s="144">
        <f t="shared" si="8"/>
        <v>594.4507283986063</v>
      </c>
    </row>
    <row r="83" spans="1:10" ht="12.75">
      <c r="A83" s="19"/>
      <c r="B83" s="143">
        <f t="shared" si="0"/>
        <v>47</v>
      </c>
      <c r="C83" s="144">
        <f t="shared" si="1"/>
        <v>792.7274438924227</v>
      </c>
      <c r="D83" s="144">
        <f t="shared" si="2"/>
        <v>0</v>
      </c>
      <c r="E83" s="144">
        <f t="shared" si="3"/>
        <v>141086.009253374</v>
      </c>
      <c r="F83" s="144">
        <f t="shared" si="4"/>
        <v>33913.99074662611</v>
      </c>
      <c r="G83" s="144">
        <f t="shared" si="5"/>
        <v>591.1614029052768</v>
      </c>
      <c r="H83" s="144">
        <f t="shared" si="6"/>
        <v>31128.785052865784</v>
      </c>
      <c r="I83" s="144">
        <f t="shared" si="7"/>
        <v>141086.009253374</v>
      </c>
      <c r="J83" s="144">
        <f t="shared" si="8"/>
        <v>591.1614029052768</v>
      </c>
    </row>
    <row r="84" spans="1:10" ht="12.75">
      <c r="A84" s="19"/>
      <c r="B84" s="143">
        <f t="shared" si="0"/>
        <v>48</v>
      </c>
      <c r="C84" s="144">
        <f t="shared" si="1"/>
        <v>796.030474908641</v>
      </c>
      <c r="D84" s="144">
        <f t="shared" si="2"/>
        <v>0</v>
      </c>
      <c r="E84" s="144">
        <f t="shared" si="3"/>
        <v>140289.97877846536</v>
      </c>
      <c r="F84" s="144">
        <f t="shared" si="4"/>
        <v>34710.02122153475</v>
      </c>
      <c r="G84" s="144">
        <f t="shared" si="5"/>
        <v>587.8583718890584</v>
      </c>
      <c r="H84" s="144">
        <f t="shared" si="6"/>
        <v>31716.643424754842</v>
      </c>
      <c r="I84" s="144">
        <f t="shared" si="7"/>
        <v>140289.97877846536</v>
      </c>
      <c r="J84" s="144">
        <f t="shared" si="8"/>
        <v>587.8583718890584</v>
      </c>
    </row>
    <row r="85" spans="1:10" ht="12.75">
      <c r="A85" s="19"/>
      <c r="B85" s="143">
        <f t="shared" si="0"/>
        <v>49</v>
      </c>
      <c r="C85" s="144">
        <f t="shared" si="1"/>
        <v>799.3472685540938</v>
      </c>
      <c r="D85" s="144">
        <f t="shared" si="2"/>
        <v>0</v>
      </c>
      <c r="E85" s="144">
        <f t="shared" si="3"/>
        <v>139490.63150991127</v>
      </c>
      <c r="F85" s="144">
        <f t="shared" si="4"/>
        <v>35509.36849008884</v>
      </c>
      <c r="G85" s="144">
        <f t="shared" si="5"/>
        <v>584.5415782436056</v>
      </c>
      <c r="H85" s="144">
        <f t="shared" si="6"/>
        <v>32301.18500299845</v>
      </c>
      <c r="I85" s="144">
        <f t="shared" si="7"/>
        <v>139490.63150991127</v>
      </c>
      <c r="J85" s="144">
        <f t="shared" si="8"/>
        <v>584.5415782436056</v>
      </c>
    </row>
    <row r="86" spans="1:10" ht="12.75">
      <c r="A86" s="19"/>
      <c r="B86" s="143">
        <f t="shared" si="0"/>
        <v>50</v>
      </c>
      <c r="C86" s="144">
        <f t="shared" si="1"/>
        <v>802.6778821730692</v>
      </c>
      <c r="D86" s="144">
        <f t="shared" si="2"/>
        <v>0</v>
      </c>
      <c r="E86" s="144">
        <f t="shared" si="3"/>
        <v>138687.9536277382</v>
      </c>
      <c r="F86" s="144">
        <f t="shared" si="4"/>
        <v>36312.04637226191</v>
      </c>
      <c r="G86" s="144">
        <f t="shared" si="5"/>
        <v>581.2109646246303</v>
      </c>
      <c r="H86" s="144">
        <f t="shared" si="6"/>
        <v>32882.39596762308</v>
      </c>
      <c r="I86" s="144">
        <f t="shared" si="7"/>
        <v>138687.9536277382</v>
      </c>
      <c r="J86" s="144">
        <f t="shared" si="8"/>
        <v>581.2109646246303</v>
      </c>
    </row>
    <row r="87" spans="1:10" ht="12.75">
      <c r="A87" s="19"/>
      <c r="B87" s="143">
        <f t="shared" si="0"/>
        <v>51</v>
      </c>
      <c r="C87" s="144">
        <f t="shared" si="1"/>
        <v>806.0223733487903</v>
      </c>
      <c r="D87" s="144">
        <f t="shared" si="2"/>
        <v>0</v>
      </c>
      <c r="E87" s="144">
        <f t="shared" si="3"/>
        <v>137881.9312543894</v>
      </c>
      <c r="F87" s="144">
        <f t="shared" si="4"/>
        <v>37118.0687456107</v>
      </c>
      <c r="G87" s="144">
        <f t="shared" si="5"/>
        <v>577.8664734489091</v>
      </c>
      <c r="H87" s="144">
        <f t="shared" si="6"/>
        <v>33460.26244107199</v>
      </c>
      <c r="I87" s="144">
        <f t="shared" si="7"/>
        <v>137881.9312543894</v>
      </c>
      <c r="J87" s="144">
        <f t="shared" si="8"/>
        <v>577.8664734489091</v>
      </c>
    </row>
    <row r="88" spans="1:10" ht="12.75">
      <c r="A88" s="19"/>
      <c r="B88" s="143">
        <f t="shared" si="0"/>
        <v>52</v>
      </c>
      <c r="C88" s="144">
        <f t="shared" si="1"/>
        <v>809.3807999044103</v>
      </c>
      <c r="D88" s="144">
        <f t="shared" si="2"/>
        <v>0</v>
      </c>
      <c r="E88" s="144">
        <f t="shared" si="3"/>
        <v>137072.550454485</v>
      </c>
      <c r="F88" s="144">
        <f t="shared" si="4"/>
        <v>37927.449545515105</v>
      </c>
      <c r="G88" s="144">
        <f t="shared" si="5"/>
        <v>574.5080468932891</v>
      </c>
      <c r="H88" s="144">
        <f t="shared" si="6"/>
        <v>34034.770487965274</v>
      </c>
      <c r="I88" s="144">
        <f t="shared" si="7"/>
        <v>137072.550454485</v>
      </c>
      <c r="J88" s="144">
        <f t="shared" si="8"/>
        <v>574.5080468932891</v>
      </c>
    </row>
    <row r="89" spans="1:10" ht="12.75">
      <c r="A89" s="19"/>
      <c r="B89" s="143">
        <f t="shared" si="0"/>
        <v>53</v>
      </c>
      <c r="C89" s="144">
        <f t="shared" si="1"/>
        <v>812.753219904012</v>
      </c>
      <c r="D89" s="144">
        <f t="shared" si="2"/>
        <v>0</v>
      </c>
      <c r="E89" s="144">
        <f t="shared" si="3"/>
        <v>136259.797234581</v>
      </c>
      <c r="F89" s="144">
        <f t="shared" si="4"/>
        <v>38740.20276541912</v>
      </c>
      <c r="G89" s="144">
        <f t="shared" si="5"/>
        <v>571.1356268936875</v>
      </c>
      <c r="H89" s="144">
        <f t="shared" si="6"/>
        <v>34605.90611485896</v>
      </c>
      <c r="I89" s="144">
        <f t="shared" si="7"/>
        <v>136259.797234581</v>
      </c>
      <c r="J89" s="144">
        <f t="shared" si="8"/>
        <v>571.1356268936875</v>
      </c>
    </row>
    <row r="90" spans="1:10" ht="12.75">
      <c r="A90" s="19"/>
      <c r="B90" s="143">
        <f t="shared" si="0"/>
        <v>54</v>
      </c>
      <c r="C90" s="144">
        <f t="shared" si="1"/>
        <v>816.139691653612</v>
      </c>
      <c r="D90" s="144">
        <f t="shared" si="2"/>
        <v>0</v>
      </c>
      <c r="E90" s="144">
        <f t="shared" si="3"/>
        <v>135443.6575429274</v>
      </c>
      <c r="F90" s="144">
        <f t="shared" si="4"/>
        <v>39556.34245707273</v>
      </c>
      <c r="G90" s="144">
        <f t="shared" si="5"/>
        <v>567.7491551440875</v>
      </c>
      <c r="H90" s="144">
        <f t="shared" si="6"/>
        <v>35173.65527000305</v>
      </c>
      <c r="I90" s="144">
        <f t="shared" si="7"/>
        <v>135443.6575429274</v>
      </c>
      <c r="J90" s="144">
        <f t="shared" si="8"/>
        <v>567.7491551440875</v>
      </c>
    </row>
    <row r="91" spans="1:10" ht="12.75">
      <c r="A91" s="19"/>
      <c r="B91" s="143">
        <f t="shared" si="0"/>
        <v>55</v>
      </c>
      <c r="C91" s="144">
        <f t="shared" si="1"/>
        <v>819.5402737021686</v>
      </c>
      <c r="D91" s="144">
        <f t="shared" si="2"/>
        <v>0</v>
      </c>
      <c r="E91" s="144">
        <f t="shared" si="3"/>
        <v>134624.11726922521</v>
      </c>
      <c r="F91" s="144">
        <f t="shared" si="4"/>
        <v>40375.8827307749</v>
      </c>
      <c r="G91" s="144">
        <f t="shared" si="5"/>
        <v>564.3485730955308</v>
      </c>
      <c r="H91" s="144">
        <f t="shared" si="6"/>
        <v>35738.00384309858</v>
      </c>
      <c r="I91" s="144">
        <f t="shared" si="7"/>
        <v>134624.11726922521</v>
      </c>
      <c r="J91" s="144">
        <f t="shared" si="8"/>
        <v>564.3485730955308</v>
      </c>
    </row>
    <row r="92" spans="1:10" ht="12.75">
      <c r="A92" s="19"/>
      <c r="B92" s="143">
        <f t="shared" si="0"/>
        <v>56</v>
      </c>
      <c r="C92" s="144">
        <f t="shared" si="1"/>
        <v>822.9550248425944</v>
      </c>
      <c r="D92" s="144">
        <f t="shared" si="2"/>
        <v>0</v>
      </c>
      <c r="E92" s="144">
        <f t="shared" si="3"/>
        <v>133801.16224438263</v>
      </c>
      <c r="F92" s="144">
        <f t="shared" si="4"/>
        <v>41198.8377556175</v>
      </c>
      <c r="G92" s="144">
        <f t="shared" si="5"/>
        <v>560.933821955105</v>
      </c>
      <c r="H92" s="144">
        <f t="shared" si="6"/>
        <v>36298.93766505369</v>
      </c>
      <c r="I92" s="144">
        <f t="shared" si="7"/>
        <v>133801.16224438263</v>
      </c>
      <c r="J92" s="144">
        <f t="shared" si="8"/>
        <v>560.933821955105</v>
      </c>
    </row>
    <row r="93" spans="1:10" ht="12.75">
      <c r="A93" s="19"/>
      <c r="B93" s="143">
        <f t="shared" si="0"/>
        <v>57</v>
      </c>
      <c r="C93" s="144">
        <f t="shared" si="1"/>
        <v>826.3840041127718</v>
      </c>
      <c r="D93" s="144">
        <f t="shared" si="2"/>
        <v>0</v>
      </c>
      <c r="E93" s="144">
        <f t="shared" si="3"/>
        <v>132974.77824026986</v>
      </c>
      <c r="F93" s="144">
        <f t="shared" si="4"/>
        <v>42025.221759730266</v>
      </c>
      <c r="G93" s="144">
        <f t="shared" si="5"/>
        <v>557.5048426849277</v>
      </c>
      <c r="H93" s="144">
        <f t="shared" si="6"/>
        <v>36856.44250773861</v>
      </c>
      <c r="I93" s="144">
        <f t="shared" si="7"/>
        <v>132974.77824026986</v>
      </c>
      <c r="J93" s="144">
        <f t="shared" si="8"/>
        <v>557.5048426849277</v>
      </c>
    </row>
    <row r="94" spans="1:10" ht="12.75">
      <c r="A94" s="19"/>
      <c r="B94" s="143">
        <f t="shared" si="0"/>
        <v>58</v>
      </c>
      <c r="C94" s="144">
        <f t="shared" si="1"/>
        <v>829.827270796575</v>
      </c>
      <c r="D94" s="144">
        <f t="shared" si="2"/>
        <v>0</v>
      </c>
      <c r="E94" s="144">
        <f t="shared" si="3"/>
        <v>132144.95096947328</v>
      </c>
      <c r="F94" s="144">
        <f t="shared" si="4"/>
        <v>42855.04903052684</v>
      </c>
      <c r="G94" s="144">
        <f t="shared" si="5"/>
        <v>554.0615760011244</v>
      </c>
      <c r="H94" s="144">
        <f t="shared" si="6"/>
        <v>37410.50408373974</v>
      </c>
      <c r="I94" s="144">
        <f t="shared" si="7"/>
        <v>132144.95096947328</v>
      </c>
      <c r="J94" s="144">
        <f t="shared" si="8"/>
        <v>554.0615760011244</v>
      </c>
    </row>
    <row r="95" spans="1:10" ht="12.75">
      <c r="A95" s="19"/>
      <c r="B95" s="143">
        <f t="shared" si="0"/>
        <v>59</v>
      </c>
      <c r="C95" s="144">
        <f t="shared" si="1"/>
        <v>833.2848844248941</v>
      </c>
      <c r="D95" s="144">
        <f t="shared" si="2"/>
        <v>0</v>
      </c>
      <c r="E95" s="144">
        <f t="shared" si="3"/>
        <v>131311.6660850484</v>
      </c>
      <c r="F95" s="144">
        <f t="shared" si="4"/>
        <v>43688.333914951734</v>
      </c>
      <c r="G95" s="144">
        <f t="shared" si="5"/>
        <v>550.6039623728053</v>
      </c>
      <c r="H95" s="144">
        <f t="shared" si="6"/>
        <v>37961.108046112546</v>
      </c>
      <c r="I95" s="144">
        <f t="shared" si="7"/>
        <v>131311.6660850484</v>
      </c>
      <c r="J95" s="144">
        <f t="shared" si="8"/>
        <v>550.6039623728053</v>
      </c>
    </row>
    <row r="96" spans="1:10" ht="12.75">
      <c r="A96" s="19"/>
      <c r="B96" s="143">
        <f t="shared" si="0"/>
        <v>60</v>
      </c>
      <c r="C96" s="144">
        <f t="shared" si="1"/>
        <v>836.7569047766644</v>
      </c>
      <c r="D96" s="144">
        <f t="shared" si="2"/>
        <v>0</v>
      </c>
      <c r="E96" s="144">
        <f t="shared" si="3"/>
        <v>130474.90918027174</v>
      </c>
      <c r="F96" s="144">
        <f t="shared" si="4"/>
        <v>44525.0908197284</v>
      </c>
      <c r="G96" s="144">
        <f t="shared" si="5"/>
        <v>547.131942021035</v>
      </c>
      <c r="H96" s="144">
        <f t="shared" si="6"/>
        <v>38508.23998813358</v>
      </c>
      <c r="I96" s="144">
        <f t="shared" si="7"/>
        <v>130474.90918027174</v>
      </c>
      <c r="J96" s="144">
        <f t="shared" si="8"/>
        <v>547.131942021035</v>
      </c>
    </row>
    <row r="97" spans="1:10" ht="12.75">
      <c r="A97" s="19"/>
      <c r="B97" s="143">
        <f t="shared" si="0"/>
        <v>61</v>
      </c>
      <c r="C97" s="144">
        <f t="shared" si="1"/>
        <v>840.2433918799005</v>
      </c>
      <c r="D97" s="144">
        <f t="shared" si="2"/>
        <v>0</v>
      </c>
      <c r="E97" s="144">
        <f t="shared" si="3"/>
        <v>129634.66578839184</v>
      </c>
      <c r="F97" s="144">
        <f t="shared" si="4"/>
        <v>45365.3342116083</v>
      </c>
      <c r="G97" s="144">
        <f t="shared" si="5"/>
        <v>543.6454549177989</v>
      </c>
      <c r="H97" s="144">
        <f t="shared" si="6"/>
        <v>39051.88544305138</v>
      </c>
      <c r="I97" s="144">
        <f t="shared" si="7"/>
        <v>129634.66578839184</v>
      </c>
      <c r="J97" s="144">
        <f t="shared" si="8"/>
        <v>543.6454549177989</v>
      </c>
    </row>
    <row r="98" spans="1:10" ht="12.75">
      <c r="A98" s="19"/>
      <c r="B98" s="143">
        <f t="shared" si="0"/>
        <v>62</v>
      </c>
      <c r="C98" s="144">
        <f t="shared" si="1"/>
        <v>843.7444060127334</v>
      </c>
      <c r="D98" s="144">
        <f t="shared" si="2"/>
        <v>0</v>
      </c>
      <c r="E98" s="144">
        <f t="shared" si="3"/>
        <v>128790.9213823791</v>
      </c>
      <c r="F98" s="144">
        <f t="shared" si="4"/>
        <v>46209.07861762103</v>
      </c>
      <c r="G98" s="144">
        <f t="shared" si="5"/>
        <v>540.144440784966</v>
      </c>
      <c r="H98" s="144">
        <f t="shared" si="6"/>
        <v>39592.029883836345</v>
      </c>
      <c r="I98" s="144">
        <f t="shared" si="7"/>
        <v>128790.9213823791</v>
      </c>
      <c r="J98" s="144">
        <f t="shared" si="8"/>
        <v>540.144440784966</v>
      </c>
    </row>
    <row r="99" spans="1:10" ht="12.75">
      <c r="A99" s="19"/>
      <c r="B99" s="143">
        <f t="shared" si="0"/>
        <v>63</v>
      </c>
      <c r="C99" s="144">
        <f t="shared" si="1"/>
        <v>847.2600077044532</v>
      </c>
      <c r="D99" s="144">
        <f t="shared" si="2"/>
        <v>0</v>
      </c>
      <c r="E99" s="144">
        <f t="shared" si="3"/>
        <v>127943.66137467466</v>
      </c>
      <c r="F99" s="144">
        <f t="shared" si="4"/>
        <v>47056.33862532549</v>
      </c>
      <c r="G99" s="144">
        <f t="shared" si="5"/>
        <v>536.6288390932463</v>
      </c>
      <c r="H99" s="144">
        <f t="shared" si="6"/>
        <v>40128.65872292959</v>
      </c>
      <c r="I99" s="144">
        <f t="shared" si="7"/>
        <v>127943.66137467466</v>
      </c>
      <c r="J99" s="144">
        <f t="shared" si="8"/>
        <v>536.6288390932463</v>
      </c>
    </row>
    <row r="100" spans="1:10" ht="12.75">
      <c r="A100" s="19"/>
      <c r="B100" s="143">
        <f t="shared" si="0"/>
        <v>64</v>
      </c>
      <c r="C100" s="144">
        <f t="shared" si="1"/>
        <v>850.7902577365551</v>
      </c>
      <c r="D100" s="144">
        <f t="shared" si="2"/>
        <v>0</v>
      </c>
      <c r="E100" s="144">
        <f t="shared" si="3"/>
        <v>127092.8711169381</v>
      </c>
      <c r="F100" s="144">
        <f t="shared" si="4"/>
        <v>47907.12888306204</v>
      </c>
      <c r="G100" s="144">
        <f t="shared" si="5"/>
        <v>533.0985890611444</v>
      </c>
      <c r="H100" s="144">
        <f t="shared" si="6"/>
        <v>40661.75731199073</v>
      </c>
      <c r="I100" s="144">
        <f t="shared" si="7"/>
        <v>127092.8711169381</v>
      </c>
      <c r="J100" s="144">
        <f t="shared" si="8"/>
        <v>533.0985890611444</v>
      </c>
    </row>
    <row r="101" spans="1:10" ht="12.75">
      <c r="A101" s="19"/>
      <c r="B101" s="143">
        <f t="shared" si="0"/>
        <v>65</v>
      </c>
      <c r="C101" s="144">
        <f t="shared" si="1"/>
        <v>854.3352171437907</v>
      </c>
      <c r="D101" s="144">
        <f t="shared" si="2"/>
        <v>0</v>
      </c>
      <c r="E101" s="144">
        <f t="shared" si="3"/>
        <v>126238.53589979431</v>
      </c>
      <c r="F101" s="144">
        <f t="shared" si="4"/>
        <v>48761.46410020583</v>
      </c>
      <c r="G101" s="144">
        <f t="shared" si="5"/>
        <v>529.5536296539087</v>
      </c>
      <c r="H101" s="144">
        <f t="shared" si="6"/>
        <v>41191.31094164464</v>
      </c>
      <c r="I101" s="144">
        <f t="shared" si="7"/>
        <v>126238.53589979431</v>
      </c>
      <c r="J101" s="144">
        <f t="shared" si="8"/>
        <v>529.5536296539087</v>
      </c>
    </row>
    <row r="102" spans="1:10" ht="12.75">
      <c r="A102" s="19"/>
      <c r="B102" s="143">
        <f aca="true" t="shared" si="9" ref="B102:B165">1+B101</f>
        <v>66</v>
      </c>
      <c r="C102" s="144">
        <f aca="true" t="shared" si="10" ref="C102:C165">IF((E101&lt;$C$24-G102),E101,$C$24-G102)</f>
        <v>857.8949472152232</v>
      </c>
      <c r="D102" s="144">
        <f aca="true" t="shared" si="11" ref="D102:D165">IF(AND($C$20&lt;=B102,E101&gt;C102+$C$18),IF(MOD($B102,$C$19)=0,$C$18,0),0)</f>
        <v>0</v>
      </c>
      <c r="E102" s="144">
        <f aca="true" t="shared" si="12" ref="E102:E165">IF(E101-C102&lt;=1,0,E101-C102-D102)</f>
        <v>125380.6409525791</v>
      </c>
      <c r="F102" s="144">
        <f aca="true" t="shared" si="13" ref="F102:F165">F101+C102+D102</f>
        <v>49619.35904742105</v>
      </c>
      <c r="G102" s="144">
        <f aca="true" t="shared" si="14" ref="G102:G165">E101*($C$13/$C$15)</f>
        <v>525.9938995824763</v>
      </c>
      <c r="H102" s="144">
        <f aca="true" t="shared" si="15" ref="H102:H165">H101+G102</f>
        <v>41717.30484122712</v>
      </c>
      <c r="I102" s="144">
        <f aca="true" t="shared" si="16" ref="I102:I165">IF(I101-($C$24-J102)&lt;=1,0,I101-($C$24-J102))</f>
        <v>125380.6409525791</v>
      </c>
      <c r="J102" s="144">
        <f aca="true" t="shared" si="17" ref="J102:J165">I101*($C$13/$C$15)</f>
        <v>525.9938995824763</v>
      </c>
    </row>
    <row r="103" spans="1:10" ht="12.75">
      <c r="A103" s="19"/>
      <c r="B103" s="143">
        <f t="shared" si="9"/>
        <v>67</v>
      </c>
      <c r="C103" s="144">
        <f t="shared" si="10"/>
        <v>861.4695094952865</v>
      </c>
      <c r="D103" s="144">
        <f t="shared" si="11"/>
        <v>0</v>
      </c>
      <c r="E103" s="144">
        <f t="shared" si="12"/>
        <v>124519.1714430838</v>
      </c>
      <c r="F103" s="144">
        <f t="shared" si="13"/>
        <v>50480.828556916334</v>
      </c>
      <c r="G103" s="144">
        <f t="shared" si="14"/>
        <v>522.4193373024129</v>
      </c>
      <c r="H103" s="144">
        <f t="shared" si="15"/>
        <v>42239.72417852953</v>
      </c>
      <c r="I103" s="144">
        <f t="shared" si="16"/>
        <v>124519.1714430838</v>
      </c>
      <c r="J103" s="144">
        <f t="shared" si="17"/>
        <v>522.4193373024129</v>
      </c>
    </row>
    <row r="104" spans="1:10" ht="12.75">
      <c r="A104" s="19"/>
      <c r="B104" s="143">
        <f t="shared" si="9"/>
        <v>68</v>
      </c>
      <c r="C104" s="144">
        <f t="shared" si="10"/>
        <v>865.0589657848502</v>
      </c>
      <c r="D104" s="144">
        <f t="shared" si="11"/>
        <v>0</v>
      </c>
      <c r="E104" s="144">
        <f t="shared" si="12"/>
        <v>123654.11247729896</v>
      </c>
      <c r="F104" s="144">
        <f t="shared" si="13"/>
        <v>51345.88752270118</v>
      </c>
      <c r="G104" s="144">
        <f t="shared" si="14"/>
        <v>518.8298810128492</v>
      </c>
      <c r="H104" s="144">
        <f t="shared" si="15"/>
        <v>42758.55405954237</v>
      </c>
      <c r="I104" s="144">
        <f t="shared" si="16"/>
        <v>123654.11247729896</v>
      </c>
      <c r="J104" s="144">
        <f t="shared" si="17"/>
        <v>518.8298810128492</v>
      </c>
    </row>
    <row r="105" spans="1:10" ht="12.75">
      <c r="A105" s="19"/>
      <c r="B105" s="143">
        <f t="shared" si="9"/>
        <v>69</v>
      </c>
      <c r="C105" s="144">
        <f t="shared" si="10"/>
        <v>868.6633781422871</v>
      </c>
      <c r="D105" s="144">
        <f t="shared" si="11"/>
        <v>0</v>
      </c>
      <c r="E105" s="144">
        <f t="shared" si="12"/>
        <v>122785.44909915667</v>
      </c>
      <c r="F105" s="144">
        <f t="shared" si="13"/>
        <v>52214.55090084347</v>
      </c>
      <c r="G105" s="144">
        <f t="shared" si="14"/>
        <v>515.2254686554123</v>
      </c>
      <c r="H105" s="144">
        <f t="shared" si="15"/>
        <v>43273.77952819779</v>
      </c>
      <c r="I105" s="144">
        <f t="shared" si="16"/>
        <v>122785.44909915667</v>
      </c>
      <c r="J105" s="144">
        <f t="shared" si="17"/>
        <v>515.2254686554123</v>
      </c>
    </row>
    <row r="106" spans="1:10" ht="12.75">
      <c r="A106" s="19"/>
      <c r="B106" s="143">
        <f t="shared" si="9"/>
        <v>70</v>
      </c>
      <c r="C106" s="144">
        <f t="shared" si="10"/>
        <v>872.2828088845467</v>
      </c>
      <c r="D106" s="144">
        <f t="shared" si="11"/>
        <v>0</v>
      </c>
      <c r="E106" s="144">
        <f t="shared" si="12"/>
        <v>121913.16629027213</v>
      </c>
      <c r="F106" s="144">
        <f t="shared" si="13"/>
        <v>53086.83370972802</v>
      </c>
      <c r="G106" s="144">
        <f t="shared" si="14"/>
        <v>511.60603791315276</v>
      </c>
      <c r="H106" s="144">
        <f t="shared" si="15"/>
        <v>43785.38556611094</v>
      </c>
      <c r="I106" s="144">
        <f t="shared" si="16"/>
        <v>121913.16629027213</v>
      </c>
      <c r="J106" s="144">
        <f t="shared" si="17"/>
        <v>511.60603791315276</v>
      </c>
    </row>
    <row r="107" spans="1:10" ht="12.75">
      <c r="A107" s="19"/>
      <c r="B107" s="143">
        <f t="shared" si="9"/>
        <v>71</v>
      </c>
      <c r="C107" s="144">
        <f t="shared" si="10"/>
        <v>875.9173205882323</v>
      </c>
      <c r="D107" s="144">
        <f t="shared" si="11"/>
        <v>0</v>
      </c>
      <c r="E107" s="144">
        <f t="shared" si="12"/>
        <v>121037.2489696839</v>
      </c>
      <c r="F107" s="144">
        <f t="shared" si="13"/>
        <v>53962.75103031625</v>
      </c>
      <c r="G107" s="144">
        <f t="shared" si="14"/>
        <v>507.9715262094672</v>
      </c>
      <c r="H107" s="144">
        <f t="shared" si="15"/>
        <v>44293.35709232041</v>
      </c>
      <c r="I107" s="144">
        <f t="shared" si="16"/>
        <v>121037.2489696839</v>
      </c>
      <c r="J107" s="144">
        <f t="shared" si="17"/>
        <v>507.9715262094672</v>
      </c>
    </row>
    <row r="108" spans="1:10" ht="12.75">
      <c r="A108" s="19"/>
      <c r="B108" s="143">
        <f t="shared" si="9"/>
        <v>72</v>
      </c>
      <c r="C108" s="144">
        <f t="shared" si="10"/>
        <v>879.5669760906832</v>
      </c>
      <c r="D108" s="144">
        <f t="shared" si="11"/>
        <v>0</v>
      </c>
      <c r="E108" s="144">
        <f t="shared" si="12"/>
        <v>120157.68199359321</v>
      </c>
      <c r="F108" s="144">
        <f t="shared" si="13"/>
        <v>54842.31800640693</v>
      </c>
      <c r="G108" s="144">
        <f t="shared" si="14"/>
        <v>504.3218707070163</v>
      </c>
      <c r="H108" s="144">
        <f t="shared" si="15"/>
        <v>44797.67896302743</v>
      </c>
      <c r="I108" s="144">
        <f t="shared" si="16"/>
        <v>120157.68199359321</v>
      </c>
      <c r="J108" s="144">
        <f t="shared" si="17"/>
        <v>504.3218707070163</v>
      </c>
    </row>
    <row r="109" spans="1:10" ht="12.75">
      <c r="A109" s="19"/>
      <c r="B109" s="143">
        <f t="shared" si="9"/>
        <v>73</v>
      </c>
      <c r="C109" s="144">
        <f t="shared" si="10"/>
        <v>883.2318384910611</v>
      </c>
      <c r="D109" s="144">
        <f t="shared" si="11"/>
        <v>0</v>
      </c>
      <c r="E109" s="144">
        <f t="shared" si="12"/>
        <v>119274.45015510215</v>
      </c>
      <c r="F109" s="144">
        <f t="shared" si="13"/>
        <v>55725.54984489799</v>
      </c>
      <c r="G109" s="144">
        <f t="shared" si="14"/>
        <v>500.6570083066384</v>
      </c>
      <c r="H109" s="144">
        <f t="shared" si="15"/>
        <v>45298.33597133407</v>
      </c>
      <c r="I109" s="144">
        <f t="shared" si="16"/>
        <v>119274.45015510215</v>
      </c>
      <c r="J109" s="144">
        <f t="shared" si="17"/>
        <v>500.6570083066384</v>
      </c>
    </row>
    <row r="110" spans="1:10" ht="12.75">
      <c r="A110" s="19"/>
      <c r="B110" s="143">
        <f t="shared" si="9"/>
        <v>74</v>
      </c>
      <c r="C110" s="144">
        <f t="shared" si="10"/>
        <v>886.9119711514404</v>
      </c>
      <c r="D110" s="144">
        <f t="shared" si="11"/>
        <v>0</v>
      </c>
      <c r="E110" s="144">
        <f t="shared" si="12"/>
        <v>118387.53818395072</v>
      </c>
      <c r="F110" s="144">
        <f t="shared" si="13"/>
        <v>56612.461816049436</v>
      </c>
      <c r="G110" s="144">
        <f t="shared" si="14"/>
        <v>496.976875646259</v>
      </c>
      <c r="H110" s="144">
        <f t="shared" si="15"/>
        <v>45795.31284698033</v>
      </c>
      <c r="I110" s="144">
        <f t="shared" si="16"/>
        <v>118387.53818395072</v>
      </c>
      <c r="J110" s="144">
        <f t="shared" si="17"/>
        <v>496.976875646259</v>
      </c>
    </row>
    <row r="111" spans="1:10" ht="12.75">
      <c r="A111" s="19"/>
      <c r="B111" s="143">
        <f t="shared" si="9"/>
        <v>75</v>
      </c>
      <c r="C111" s="144">
        <f t="shared" si="10"/>
        <v>890.6074376979047</v>
      </c>
      <c r="D111" s="144">
        <f t="shared" si="11"/>
        <v>0</v>
      </c>
      <c r="E111" s="144">
        <f t="shared" si="12"/>
        <v>117496.93074625281</v>
      </c>
      <c r="F111" s="144">
        <f t="shared" si="13"/>
        <v>57503.06925374734</v>
      </c>
      <c r="G111" s="144">
        <f t="shared" si="14"/>
        <v>493.28140909979464</v>
      </c>
      <c r="H111" s="144">
        <f t="shared" si="15"/>
        <v>46288.59425608012</v>
      </c>
      <c r="I111" s="144">
        <f t="shared" si="16"/>
        <v>117496.93074625281</v>
      </c>
      <c r="J111" s="144">
        <f t="shared" si="17"/>
        <v>493.28140909979464</v>
      </c>
    </row>
    <row r="112" spans="1:10" ht="12.75">
      <c r="A112" s="19"/>
      <c r="B112" s="143">
        <f t="shared" si="9"/>
        <v>76</v>
      </c>
      <c r="C112" s="144">
        <f t="shared" si="10"/>
        <v>894.3183020216461</v>
      </c>
      <c r="D112" s="144">
        <f t="shared" si="11"/>
        <v>0</v>
      </c>
      <c r="E112" s="144">
        <f t="shared" si="12"/>
        <v>116602.61244423116</v>
      </c>
      <c r="F112" s="144">
        <f t="shared" si="13"/>
        <v>58397.38755576898</v>
      </c>
      <c r="G112" s="144">
        <f t="shared" si="14"/>
        <v>489.57054477605334</v>
      </c>
      <c r="H112" s="144">
        <f t="shared" si="15"/>
        <v>46778.164800856175</v>
      </c>
      <c r="I112" s="144">
        <f t="shared" si="16"/>
        <v>116602.61244423116</v>
      </c>
      <c r="J112" s="144">
        <f t="shared" si="17"/>
        <v>489.57054477605334</v>
      </c>
    </row>
    <row r="113" spans="1:10" ht="12.75">
      <c r="A113" s="19"/>
      <c r="B113" s="143">
        <f t="shared" si="9"/>
        <v>77</v>
      </c>
      <c r="C113" s="144">
        <f t="shared" si="10"/>
        <v>898.0446282800697</v>
      </c>
      <c r="D113" s="144">
        <f t="shared" si="11"/>
        <v>0</v>
      </c>
      <c r="E113" s="144">
        <f t="shared" si="12"/>
        <v>115704.56781595109</v>
      </c>
      <c r="F113" s="144">
        <f t="shared" si="13"/>
        <v>59295.43218404905</v>
      </c>
      <c r="G113" s="144">
        <f t="shared" si="14"/>
        <v>485.8442185176298</v>
      </c>
      <c r="H113" s="144">
        <f t="shared" si="15"/>
        <v>47264.00901937381</v>
      </c>
      <c r="I113" s="144">
        <f t="shared" si="16"/>
        <v>115704.56781595109</v>
      </c>
      <c r="J113" s="144">
        <f t="shared" si="17"/>
        <v>485.8442185176298</v>
      </c>
    </row>
    <row r="114" spans="1:10" ht="12.75">
      <c r="A114" s="19"/>
      <c r="B114" s="143">
        <f t="shared" si="9"/>
        <v>78</v>
      </c>
      <c r="C114" s="144">
        <f t="shared" si="10"/>
        <v>901.7864808979032</v>
      </c>
      <c r="D114" s="144">
        <f t="shared" si="11"/>
        <v>0</v>
      </c>
      <c r="E114" s="144">
        <f t="shared" si="12"/>
        <v>114802.78133505318</v>
      </c>
      <c r="F114" s="144">
        <f t="shared" si="13"/>
        <v>60197.21866494696</v>
      </c>
      <c r="G114" s="144">
        <f t="shared" si="14"/>
        <v>482.1023658997962</v>
      </c>
      <c r="H114" s="144">
        <f t="shared" si="15"/>
        <v>47746.1113852736</v>
      </c>
      <c r="I114" s="144">
        <f t="shared" si="16"/>
        <v>114802.78133505318</v>
      </c>
      <c r="J114" s="144">
        <f t="shared" si="17"/>
        <v>482.1023658997962</v>
      </c>
    </row>
    <row r="115" spans="1:10" ht="12.75">
      <c r="A115" s="19"/>
      <c r="B115" s="143">
        <f t="shared" si="9"/>
        <v>79</v>
      </c>
      <c r="C115" s="144">
        <f t="shared" si="10"/>
        <v>905.5439245683112</v>
      </c>
      <c r="D115" s="144">
        <f t="shared" si="11"/>
        <v>0</v>
      </c>
      <c r="E115" s="144">
        <f t="shared" si="12"/>
        <v>113897.23741048487</v>
      </c>
      <c r="F115" s="144">
        <f t="shared" si="13"/>
        <v>61102.76258951527</v>
      </c>
      <c r="G115" s="144">
        <f t="shared" si="14"/>
        <v>478.34492222938826</v>
      </c>
      <c r="H115" s="144">
        <f t="shared" si="15"/>
        <v>48224.45630750299</v>
      </c>
      <c r="I115" s="144">
        <f t="shared" si="16"/>
        <v>113897.23741048487</v>
      </c>
      <c r="J115" s="144">
        <f t="shared" si="17"/>
        <v>478.34492222938826</v>
      </c>
    </row>
    <row r="116" spans="1:10" ht="12.75">
      <c r="A116" s="19"/>
      <c r="B116" s="143">
        <f t="shared" si="9"/>
        <v>80</v>
      </c>
      <c r="C116" s="144">
        <f t="shared" si="10"/>
        <v>909.3170242540125</v>
      </c>
      <c r="D116" s="144">
        <f t="shared" si="11"/>
        <v>0</v>
      </c>
      <c r="E116" s="144">
        <f t="shared" si="12"/>
        <v>112987.92038623086</v>
      </c>
      <c r="F116" s="144">
        <f t="shared" si="13"/>
        <v>62012.07961376928</v>
      </c>
      <c r="G116" s="144">
        <f t="shared" si="14"/>
        <v>474.57182254368695</v>
      </c>
      <c r="H116" s="144">
        <f t="shared" si="15"/>
        <v>48699.028130046674</v>
      </c>
      <c r="I116" s="144">
        <f t="shared" si="16"/>
        <v>112987.92038623086</v>
      </c>
      <c r="J116" s="144">
        <f t="shared" si="17"/>
        <v>474.57182254368695</v>
      </c>
    </row>
    <row r="117" spans="1:10" ht="12.75">
      <c r="A117" s="19"/>
      <c r="B117" s="143">
        <f t="shared" si="9"/>
        <v>81</v>
      </c>
      <c r="C117" s="144">
        <f t="shared" si="10"/>
        <v>913.1058451884041</v>
      </c>
      <c r="D117" s="144">
        <f t="shared" si="11"/>
        <v>0</v>
      </c>
      <c r="E117" s="144">
        <f t="shared" si="12"/>
        <v>112074.81454104246</v>
      </c>
      <c r="F117" s="144">
        <f t="shared" si="13"/>
        <v>62925.18545895768</v>
      </c>
      <c r="G117" s="144">
        <f t="shared" si="14"/>
        <v>470.78300160929524</v>
      </c>
      <c r="H117" s="144">
        <f t="shared" si="15"/>
        <v>49169.811131655966</v>
      </c>
      <c r="I117" s="144">
        <f t="shared" si="16"/>
        <v>112074.81454104246</v>
      </c>
      <c r="J117" s="144">
        <f t="shared" si="17"/>
        <v>470.78300160929524</v>
      </c>
    </row>
    <row r="118" spans="1:10" ht="12.75">
      <c r="A118" s="19"/>
      <c r="B118" s="143">
        <f t="shared" si="9"/>
        <v>82</v>
      </c>
      <c r="C118" s="144">
        <f t="shared" si="10"/>
        <v>916.9104528766892</v>
      </c>
      <c r="D118" s="144">
        <f t="shared" si="11"/>
        <v>0</v>
      </c>
      <c r="E118" s="144">
        <f t="shared" si="12"/>
        <v>111157.90408816577</v>
      </c>
      <c r="F118" s="144">
        <f t="shared" si="13"/>
        <v>63842.095911834374</v>
      </c>
      <c r="G118" s="144">
        <f t="shared" si="14"/>
        <v>466.97839392101025</v>
      </c>
      <c r="H118" s="144">
        <f t="shared" si="15"/>
        <v>49636.789525576976</v>
      </c>
      <c r="I118" s="144">
        <f t="shared" si="16"/>
        <v>111157.90408816577</v>
      </c>
      <c r="J118" s="144">
        <f t="shared" si="17"/>
        <v>466.97839392101025</v>
      </c>
    </row>
    <row r="119" spans="1:10" ht="12.75">
      <c r="A119" s="19"/>
      <c r="B119" s="143">
        <f t="shared" si="9"/>
        <v>83</v>
      </c>
      <c r="C119" s="144">
        <f t="shared" si="10"/>
        <v>920.7309130970087</v>
      </c>
      <c r="D119" s="144">
        <f t="shared" si="11"/>
        <v>0</v>
      </c>
      <c r="E119" s="144">
        <f t="shared" si="12"/>
        <v>110237.17317506876</v>
      </c>
      <c r="F119" s="144">
        <f t="shared" si="13"/>
        <v>64762.826824931384</v>
      </c>
      <c r="G119" s="144">
        <f t="shared" si="14"/>
        <v>463.1579337006907</v>
      </c>
      <c r="H119" s="144">
        <f t="shared" si="15"/>
        <v>50099.94745927767</v>
      </c>
      <c r="I119" s="144">
        <f t="shared" si="16"/>
        <v>110237.17317506876</v>
      </c>
      <c r="J119" s="144">
        <f t="shared" si="17"/>
        <v>463.1579337006907</v>
      </c>
    </row>
    <row r="120" spans="1:10" ht="12.75">
      <c r="A120" s="19"/>
      <c r="B120" s="143">
        <f t="shared" si="9"/>
        <v>84</v>
      </c>
      <c r="C120" s="144">
        <f t="shared" si="10"/>
        <v>924.5672919015797</v>
      </c>
      <c r="D120" s="144">
        <f t="shared" si="11"/>
        <v>0</v>
      </c>
      <c r="E120" s="144">
        <f t="shared" si="12"/>
        <v>109312.60588316718</v>
      </c>
      <c r="F120" s="144">
        <f t="shared" si="13"/>
        <v>65687.39411683296</v>
      </c>
      <c r="G120" s="144">
        <f t="shared" si="14"/>
        <v>459.32155489611984</v>
      </c>
      <c r="H120" s="144">
        <f t="shared" si="15"/>
        <v>50559.26901417379</v>
      </c>
      <c r="I120" s="144">
        <f t="shared" si="16"/>
        <v>109312.60588316718</v>
      </c>
      <c r="J120" s="144">
        <f t="shared" si="17"/>
        <v>459.32155489611984</v>
      </c>
    </row>
    <row r="121" spans="1:10" ht="12.75">
      <c r="A121" s="19"/>
      <c r="B121" s="143">
        <f t="shared" si="9"/>
        <v>85</v>
      </c>
      <c r="C121" s="144">
        <f t="shared" si="10"/>
        <v>928.4196556178363</v>
      </c>
      <c r="D121" s="144">
        <f t="shared" si="11"/>
        <v>0</v>
      </c>
      <c r="E121" s="144">
        <f t="shared" si="12"/>
        <v>108384.18622754935</v>
      </c>
      <c r="F121" s="144">
        <f t="shared" si="13"/>
        <v>66615.8137724508</v>
      </c>
      <c r="G121" s="144">
        <f t="shared" si="14"/>
        <v>455.46919117986323</v>
      </c>
      <c r="H121" s="144">
        <f t="shared" si="15"/>
        <v>51014.73820535366</v>
      </c>
      <c r="I121" s="144">
        <f t="shared" si="16"/>
        <v>108384.18622754935</v>
      </c>
      <c r="J121" s="144">
        <f t="shared" si="17"/>
        <v>455.46919117986323</v>
      </c>
    </row>
    <row r="122" spans="1:10" ht="12.75">
      <c r="A122" s="19"/>
      <c r="B122" s="143">
        <f t="shared" si="9"/>
        <v>86</v>
      </c>
      <c r="C122" s="144">
        <f t="shared" si="10"/>
        <v>932.2880708495773</v>
      </c>
      <c r="D122" s="144">
        <f t="shared" si="11"/>
        <v>0</v>
      </c>
      <c r="E122" s="144">
        <f t="shared" si="12"/>
        <v>107451.89815669977</v>
      </c>
      <c r="F122" s="144">
        <f t="shared" si="13"/>
        <v>67548.10184330038</v>
      </c>
      <c r="G122" s="144">
        <f t="shared" si="14"/>
        <v>451.60077594812225</v>
      </c>
      <c r="H122" s="144">
        <f t="shared" si="15"/>
        <v>51466.33898130178</v>
      </c>
      <c r="I122" s="144">
        <f t="shared" si="16"/>
        <v>107451.89815669977</v>
      </c>
      <c r="J122" s="144">
        <f t="shared" si="17"/>
        <v>451.60077594812225</v>
      </c>
    </row>
    <row r="123" spans="1:10" ht="12.75">
      <c r="A123" s="19"/>
      <c r="B123" s="143">
        <f t="shared" si="9"/>
        <v>87</v>
      </c>
      <c r="C123" s="144">
        <f t="shared" si="10"/>
        <v>936.1726044781171</v>
      </c>
      <c r="D123" s="144">
        <f t="shared" si="11"/>
        <v>0</v>
      </c>
      <c r="E123" s="144">
        <f t="shared" si="12"/>
        <v>106515.72555222164</v>
      </c>
      <c r="F123" s="144">
        <f t="shared" si="13"/>
        <v>68484.2744477785</v>
      </c>
      <c r="G123" s="144">
        <f t="shared" si="14"/>
        <v>447.71624231958236</v>
      </c>
      <c r="H123" s="144">
        <f t="shared" si="15"/>
        <v>51914.05522362136</v>
      </c>
      <c r="I123" s="144">
        <f t="shared" si="16"/>
        <v>106515.72555222164</v>
      </c>
      <c r="J123" s="144">
        <f t="shared" si="17"/>
        <v>447.71624231958236</v>
      </c>
    </row>
    <row r="124" spans="1:10" ht="12.75">
      <c r="A124" s="19"/>
      <c r="B124" s="143">
        <f t="shared" si="9"/>
        <v>88</v>
      </c>
      <c r="C124" s="144">
        <f t="shared" si="10"/>
        <v>940.0733236634426</v>
      </c>
      <c r="D124" s="144">
        <f t="shared" si="11"/>
        <v>0</v>
      </c>
      <c r="E124" s="144">
        <f t="shared" si="12"/>
        <v>105575.6522285582</v>
      </c>
      <c r="F124" s="144">
        <f t="shared" si="13"/>
        <v>69424.34777144194</v>
      </c>
      <c r="G124" s="144">
        <f t="shared" si="14"/>
        <v>443.81552313425686</v>
      </c>
      <c r="H124" s="144">
        <f t="shared" si="15"/>
        <v>52357.870746755616</v>
      </c>
      <c r="I124" s="144">
        <f t="shared" si="16"/>
        <v>105575.6522285582</v>
      </c>
      <c r="J124" s="144">
        <f t="shared" si="17"/>
        <v>443.81552313425686</v>
      </c>
    </row>
    <row r="125" spans="1:10" ht="12.75">
      <c r="A125" s="19"/>
      <c r="B125" s="143">
        <f t="shared" si="9"/>
        <v>89</v>
      </c>
      <c r="C125" s="144">
        <f t="shared" si="10"/>
        <v>943.9902958453736</v>
      </c>
      <c r="D125" s="144">
        <f t="shared" si="11"/>
        <v>0</v>
      </c>
      <c r="E125" s="144">
        <f t="shared" si="12"/>
        <v>104631.66193271283</v>
      </c>
      <c r="F125" s="144">
        <f t="shared" si="13"/>
        <v>70368.33806728732</v>
      </c>
      <c r="G125" s="144">
        <f t="shared" si="14"/>
        <v>439.8985509523258</v>
      </c>
      <c r="H125" s="144">
        <f t="shared" si="15"/>
        <v>52797.76929770794</v>
      </c>
      <c r="I125" s="144">
        <f t="shared" si="16"/>
        <v>104631.66193271283</v>
      </c>
      <c r="J125" s="144">
        <f t="shared" si="17"/>
        <v>439.8985509523258</v>
      </c>
    </row>
    <row r="126" spans="1:10" ht="12.75">
      <c r="A126" s="19"/>
      <c r="B126" s="143">
        <f t="shared" si="9"/>
        <v>90</v>
      </c>
      <c r="C126" s="144">
        <f t="shared" si="10"/>
        <v>947.9235887447294</v>
      </c>
      <c r="D126" s="144">
        <f t="shared" si="11"/>
        <v>0</v>
      </c>
      <c r="E126" s="144">
        <f t="shared" si="12"/>
        <v>103683.7383439681</v>
      </c>
      <c r="F126" s="144">
        <f t="shared" si="13"/>
        <v>71316.26165603205</v>
      </c>
      <c r="G126" s="144">
        <f t="shared" si="14"/>
        <v>435.9652580529701</v>
      </c>
      <c r="H126" s="144">
        <f t="shared" si="15"/>
        <v>53233.734555760915</v>
      </c>
      <c r="I126" s="144">
        <f t="shared" si="16"/>
        <v>103683.7383439681</v>
      </c>
      <c r="J126" s="144">
        <f t="shared" si="17"/>
        <v>435.9652580529701</v>
      </c>
    </row>
    <row r="127" spans="1:10" ht="12.75">
      <c r="A127" s="19"/>
      <c r="B127" s="143">
        <f t="shared" si="9"/>
        <v>91</v>
      </c>
      <c r="C127" s="144">
        <f t="shared" si="10"/>
        <v>951.873270364499</v>
      </c>
      <c r="D127" s="144">
        <f t="shared" si="11"/>
        <v>0</v>
      </c>
      <c r="E127" s="144">
        <f t="shared" si="12"/>
        <v>102731.8650736036</v>
      </c>
      <c r="F127" s="144">
        <f t="shared" si="13"/>
        <v>72268.13492639654</v>
      </c>
      <c r="G127" s="144">
        <f t="shared" si="14"/>
        <v>432.0155764332004</v>
      </c>
      <c r="H127" s="144">
        <f t="shared" si="15"/>
        <v>53665.750132194116</v>
      </c>
      <c r="I127" s="144">
        <f t="shared" si="16"/>
        <v>102731.8650736036</v>
      </c>
      <c r="J127" s="144">
        <f t="shared" si="17"/>
        <v>432.0155764332004</v>
      </c>
    </row>
    <row r="128" spans="1:10" ht="12.75">
      <c r="A128" s="19"/>
      <c r="B128" s="143">
        <f t="shared" si="9"/>
        <v>92</v>
      </c>
      <c r="C128" s="144">
        <f t="shared" si="10"/>
        <v>955.8394089910178</v>
      </c>
      <c r="D128" s="144">
        <f t="shared" si="11"/>
        <v>0</v>
      </c>
      <c r="E128" s="144">
        <f t="shared" si="12"/>
        <v>101776.02566461259</v>
      </c>
      <c r="F128" s="144">
        <f t="shared" si="13"/>
        <v>73223.97433538755</v>
      </c>
      <c r="G128" s="144">
        <f t="shared" si="14"/>
        <v>428.0494378066817</v>
      </c>
      <c r="H128" s="144">
        <f t="shared" si="15"/>
        <v>54093.799570000796</v>
      </c>
      <c r="I128" s="144">
        <f t="shared" si="16"/>
        <v>101776.02566461259</v>
      </c>
      <c r="J128" s="144">
        <f t="shared" si="17"/>
        <v>428.0494378066817</v>
      </c>
    </row>
    <row r="129" spans="1:10" ht="12.75">
      <c r="A129" s="19"/>
      <c r="B129" s="143">
        <f t="shared" si="9"/>
        <v>93</v>
      </c>
      <c r="C129" s="144">
        <f t="shared" si="10"/>
        <v>959.8220731951469</v>
      </c>
      <c r="D129" s="144">
        <f t="shared" si="11"/>
        <v>0</v>
      </c>
      <c r="E129" s="144">
        <f t="shared" si="12"/>
        <v>100816.20359141745</v>
      </c>
      <c r="F129" s="144">
        <f t="shared" si="13"/>
        <v>74183.7964085827</v>
      </c>
      <c r="G129" s="144">
        <f t="shared" si="14"/>
        <v>424.0667736025525</v>
      </c>
      <c r="H129" s="144">
        <f t="shared" si="15"/>
        <v>54517.866343603346</v>
      </c>
      <c r="I129" s="144">
        <f t="shared" si="16"/>
        <v>100816.20359141745</v>
      </c>
      <c r="J129" s="144">
        <f t="shared" si="17"/>
        <v>424.0667736025525</v>
      </c>
    </row>
    <row r="130" spans="1:10" ht="12.75">
      <c r="A130" s="19"/>
      <c r="B130" s="143">
        <f t="shared" si="9"/>
        <v>94</v>
      </c>
      <c r="C130" s="144">
        <f t="shared" si="10"/>
        <v>963.8213318334601</v>
      </c>
      <c r="D130" s="144">
        <f t="shared" si="11"/>
        <v>0</v>
      </c>
      <c r="E130" s="144">
        <f t="shared" si="12"/>
        <v>99852.38225958399</v>
      </c>
      <c r="F130" s="144">
        <f t="shared" si="13"/>
        <v>75147.61774041616</v>
      </c>
      <c r="G130" s="144">
        <f t="shared" si="14"/>
        <v>420.06751496423936</v>
      </c>
      <c r="H130" s="144">
        <f t="shared" si="15"/>
        <v>54937.93385856759</v>
      </c>
      <c r="I130" s="144">
        <f t="shared" si="16"/>
        <v>99852.38225958399</v>
      </c>
      <c r="J130" s="144">
        <f t="shared" si="17"/>
        <v>420.06751496423936</v>
      </c>
    </row>
    <row r="131" spans="1:10" ht="12.75">
      <c r="A131" s="19"/>
      <c r="B131" s="143">
        <f t="shared" si="9"/>
        <v>95</v>
      </c>
      <c r="C131" s="144">
        <f t="shared" si="10"/>
        <v>967.8372540494329</v>
      </c>
      <c r="D131" s="144">
        <f t="shared" si="11"/>
        <v>0</v>
      </c>
      <c r="E131" s="144">
        <f t="shared" si="12"/>
        <v>98884.54500553456</v>
      </c>
      <c r="F131" s="144">
        <f t="shared" si="13"/>
        <v>76115.45499446559</v>
      </c>
      <c r="G131" s="144">
        <f t="shared" si="14"/>
        <v>416.0515927482666</v>
      </c>
      <c r="H131" s="144">
        <f t="shared" si="15"/>
        <v>55353.98545131586</v>
      </c>
      <c r="I131" s="144">
        <f t="shared" si="16"/>
        <v>98884.54500553456</v>
      </c>
      <c r="J131" s="144">
        <f t="shared" si="17"/>
        <v>416.0515927482666</v>
      </c>
    </row>
    <row r="132" spans="1:10" ht="12.75">
      <c r="A132" s="19"/>
      <c r="B132" s="143">
        <f t="shared" si="9"/>
        <v>96</v>
      </c>
      <c r="C132" s="144">
        <f t="shared" si="10"/>
        <v>971.8699092746388</v>
      </c>
      <c r="D132" s="144">
        <f t="shared" si="11"/>
        <v>0</v>
      </c>
      <c r="E132" s="144">
        <f t="shared" si="12"/>
        <v>97912.67509625992</v>
      </c>
      <c r="F132" s="144">
        <f t="shared" si="13"/>
        <v>77087.32490374023</v>
      </c>
      <c r="G132" s="144">
        <f t="shared" si="14"/>
        <v>412.01893752306063</v>
      </c>
      <c r="H132" s="144">
        <f t="shared" si="15"/>
        <v>55766.00438883892</v>
      </c>
      <c r="I132" s="144">
        <f t="shared" si="16"/>
        <v>97912.67509625992</v>
      </c>
      <c r="J132" s="144">
        <f t="shared" si="17"/>
        <v>412.01893752306063</v>
      </c>
    </row>
    <row r="133" spans="1:10" ht="12.75">
      <c r="A133" s="19"/>
      <c r="B133" s="143">
        <f t="shared" si="9"/>
        <v>97</v>
      </c>
      <c r="C133" s="144">
        <f t="shared" si="10"/>
        <v>975.9193672299498</v>
      </c>
      <c r="D133" s="144">
        <f t="shared" si="11"/>
        <v>0</v>
      </c>
      <c r="E133" s="144">
        <f t="shared" si="12"/>
        <v>96936.75572902997</v>
      </c>
      <c r="F133" s="144">
        <f t="shared" si="13"/>
        <v>78063.24427097017</v>
      </c>
      <c r="G133" s="144">
        <f t="shared" si="14"/>
        <v>407.96947956774966</v>
      </c>
      <c r="H133" s="144">
        <f t="shared" si="15"/>
        <v>56173.97386840667</v>
      </c>
      <c r="I133" s="144">
        <f t="shared" si="16"/>
        <v>96936.75572902997</v>
      </c>
      <c r="J133" s="144">
        <f t="shared" si="17"/>
        <v>407.96947956774966</v>
      </c>
    </row>
    <row r="134" spans="1:10" ht="12.75">
      <c r="A134" s="19"/>
      <c r="B134" s="143">
        <f t="shared" si="9"/>
        <v>98</v>
      </c>
      <c r="C134" s="144">
        <f t="shared" si="10"/>
        <v>979.9856979267413</v>
      </c>
      <c r="D134" s="144">
        <f t="shared" si="11"/>
        <v>0</v>
      </c>
      <c r="E134" s="144">
        <f t="shared" si="12"/>
        <v>95956.77003110324</v>
      </c>
      <c r="F134" s="144">
        <f t="shared" si="13"/>
        <v>79043.2299688969</v>
      </c>
      <c r="G134" s="144">
        <f t="shared" si="14"/>
        <v>403.9031488709582</v>
      </c>
      <c r="H134" s="144">
        <f t="shared" si="15"/>
        <v>56577.87701727763</v>
      </c>
      <c r="I134" s="144">
        <f t="shared" si="16"/>
        <v>95956.77003110324</v>
      </c>
      <c r="J134" s="144">
        <f t="shared" si="17"/>
        <v>403.9031488709582</v>
      </c>
    </row>
    <row r="135" spans="1:10" ht="12.75">
      <c r="A135" s="19"/>
      <c r="B135" s="143">
        <f t="shared" si="9"/>
        <v>99</v>
      </c>
      <c r="C135" s="144">
        <f t="shared" si="10"/>
        <v>984.0689716681027</v>
      </c>
      <c r="D135" s="144">
        <f t="shared" si="11"/>
        <v>0</v>
      </c>
      <c r="E135" s="144">
        <f t="shared" si="12"/>
        <v>94972.70105943513</v>
      </c>
      <c r="F135" s="144">
        <f t="shared" si="13"/>
        <v>80027.29894056502</v>
      </c>
      <c r="G135" s="144">
        <f t="shared" si="14"/>
        <v>399.8198751295968</v>
      </c>
      <c r="H135" s="144">
        <f t="shared" si="15"/>
        <v>56977.69689240723</v>
      </c>
      <c r="I135" s="144">
        <f t="shared" si="16"/>
        <v>94972.70105943513</v>
      </c>
      <c r="J135" s="144">
        <f t="shared" si="17"/>
        <v>399.8198751295968</v>
      </c>
    </row>
    <row r="136" spans="1:10" ht="12.75">
      <c r="A136" s="19"/>
      <c r="B136" s="143">
        <f t="shared" si="9"/>
        <v>100</v>
      </c>
      <c r="C136" s="144">
        <f t="shared" si="10"/>
        <v>988.1692590500531</v>
      </c>
      <c r="D136" s="144">
        <f t="shared" si="11"/>
        <v>0</v>
      </c>
      <c r="E136" s="144">
        <f t="shared" si="12"/>
        <v>93984.53180038508</v>
      </c>
      <c r="F136" s="144">
        <f t="shared" si="13"/>
        <v>81015.46819961506</v>
      </c>
      <c r="G136" s="144">
        <f t="shared" si="14"/>
        <v>395.71958774764636</v>
      </c>
      <c r="H136" s="144">
        <f t="shared" si="15"/>
        <v>57373.416480154876</v>
      </c>
      <c r="I136" s="144">
        <f t="shared" si="16"/>
        <v>93984.53180038508</v>
      </c>
      <c r="J136" s="144">
        <f t="shared" si="17"/>
        <v>395.71958774764636</v>
      </c>
    </row>
    <row r="137" spans="1:10" ht="12.75">
      <c r="A137" s="19"/>
      <c r="B137" s="143">
        <f t="shared" si="9"/>
        <v>101</v>
      </c>
      <c r="C137" s="144">
        <f t="shared" si="10"/>
        <v>992.2866309627616</v>
      </c>
      <c r="D137" s="144">
        <f t="shared" si="11"/>
        <v>0</v>
      </c>
      <c r="E137" s="144">
        <f t="shared" si="12"/>
        <v>92992.24516942233</v>
      </c>
      <c r="F137" s="144">
        <f t="shared" si="13"/>
        <v>82007.75483057782</v>
      </c>
      <c r="G137" s="144">
        <f t="shared" si="14"/>
        <v>391.60221583493785</v>
      </c>
      <c r="H137" s="144">
        <f t="shared" si="15"/>
        <v>57765.01869598981</v>
      </c>
      <c r="I137" s="144">
        <f t="shared" si="16"/>
        <v>92992.24516942233</v>
      </c>
      <c r="J137" s="144">
        <f t="shared" si="17"/>
        <v>391.60221583493785</v>
      </c>
    </row>
    <row r="138" spans="1:10" ht="12.75">
      <c r="A138" s="19"/>
      <c r="B138" s="143">
        <f t="shared" si="9"/>
        <v>102</v>
      </c>
      <c r="C138" s="144">
        <f t="shared" si="10"/>
        <v>996.4211585917731</v>
      </c>
      <c r="D138" s="144">
        <f t="shared" si="11"/>
        <v>0</v>
      </c>
      <c r="E138" s="144">
        <f t="shared" si="12"/>
        <v>91995.82401083055</v>
      </c>
      <c r="F138" s="144">
        <f t="shared" si="13"/>
        <v>83004.1759891696</v>
      </c>
      <c r="G138" s="144">
        <f t="shared" si="14"/>
        <v>387.4676882059264</v>
      </c>
      <c r="H138" s="144">
        <f t="shared" si="15"/>
        <v>58152.48638419574</v>
      </c>
      <c r="I138" s="144">
        <f t="shared" si="16"/>
        <v>91995.82401083055</v>
      </c>
      <c r="J138" s="144">
        <f t="shared" si="17"/>
        <v>387.4676882059264</v>
      </c>
    </row>
    <row r="139" spans="1:10" ht="12.75">
      <c r="A139" s="19"/>
      <c r="B139" s="143">
        <f t="shared" si="9"/>
        <v>103</v>
      </c>
      <c r="C139" s="144">
        <f t="shared" si="10"/>
        <v>1000.5729134192388</v>
      </c>
      <c r="D139" s="144">
        <f t="shared" si="11"/>
        <v>0</v>
      </c>
      <c r="E139" s="144">
        <f t="shared" si="12"/>
        <v>90995.25109741131</v>
      </c>
      <c r="F139" s="144">
        <f t="shared" si="13"/>
        <v>84004.74890258884</v>
      </c>
      <c r="G139" s="144">
        <f t="shared" si="14"/>
        <v>383.3159333784606</v>
      </c>
      <c r="H139" s="144">
        <f t="shared" si="15"/>
        <v>58535.8023175742</v>
      </c>
      <c r="I139" s="144">
        <f t="shared" si="16"/>
        <v>90995.25109741131</v>
      </c>
      <c r="J139" s="144">
        <f t="shared" si="17"/>
        <v>383.3159333784606</v>
      </c>
    </row>
    <row r="140" spans="1:10" ht="12.75">
      <c r="A140" s="19"/>
      <c r="B140" s="143">
        <f t="shared" si="9"/>
        <v>104</v>
      </c>
      <c r="C140" s="144">
        <f t="shared" si="10"/>
        <v>1004.7419672251524</v>
      </c>
      <c r="D140" s="144">
        <f t="shared" si="11"/>
        <v>0</v>
      </c>
      <c r="E140" s="144">
        <f t="shared" si="12"/>
        <v>89990.50913018615</v>
      </c>
      <c r="F140" s="144">
        <f t="shared" si="13"/>
        <v>85009.49086981399</v>
      </c>
      <c r="G140" s="144">
        <f t="shared" si="14"/>
        <v>379.1468795725471</v>
      </c>
      <c r="H140" s="144">
        <f t="shared" si="15"/>
        <v>58914.94919714674</v>
      </c>
      <c r="I140" s="144">
        <f t="shared" si="16"/>
        <v>89990.50913018615</v>
      </c>
      <c r="J140" s="144">
        <f t="shared" si="17"/>
        <v>379.1468795725471</v>
      </c>
    </row>
    <row r="141" spans="1:10" ht="12.75">
      <c r="A141" s="19"/>
      <c r="B141" s="143">
        <f t="shared" si="9"/>
        <v>105</v>
      </c>
      <c r="C141" s="144">
        <f t="shared" si="10"/>
        <v>1008.9283920885905</v>
      </c>
      <c r="D141" s="144">
        <f t="shared" si="11"/>
        <v>0</v>
      </c>
      <c r="E141" s="144">
        <f t="shared" si="12"/>
        <v>88981.58073809756</v>
      </c>
      <c r="F141" s="144">
        <f t="shared" si="13"/>
        <v>86018.41926190259</v>
      </c>
      <c r="G141" s="144">
        <f t="shared" si="14"/>
        <v>374.96045470910894</v>
      </c>
      <c r="H141" s="144">
        <f t="shared" si="15"/>
        <v>59289.90965185585</v>
      </c>
      <c r="I141" s="144">
        <f t="shared" si="16"/>
        <v>88981.58073809756</v>
      </c>
      <c r="J141" s="144">
        <f t="shared" si="17"/>
        <v>374.96045470910894</v>
      </c>
    </row>
    <row r="142" spans="1:10" ht="12.75">
      <c r="A142" s="19"/>
      <c r="B142" s="143">
        <f t="shared" si="9"/>
        <v>106</v>
      </c>
      <c r="C142" s="144">
        <f t="shared" si="10"/>
        <v>1013.1322603889596</v>
      </c>
      <c r="D142" s="144">
        <f t="shared" si="11"/>
        <v>0</v>
      </c>
      <c r="E142" s="144">
        <f t="shared" si="12"/>
        <v>87968.4484777086</v>
      </c>
      <c r="F142" s="144">
        <f t="shared" si="13"/>
        <v>87031.55152229154</v>
      </c>
      <c r="G142" s="144">
        <f t="shared" si="14"/>
        <v>370.75658640873985</v>
      </c>
      <c r="H142" s="144">
        <f t="shared" si="15"/>
        <v>59660.66623826459</v>
      </c>
      <c r="I142" s="144">
        <f t="shared" si="16"/>
        <v>87968.4484777086</v>
      </c>
      <c r="J142" s="144">
        <f t="shared" si="17"/>
        <v>370.75658640873985</v>
      </c>
    </row>
    <row r="143" spans="1:10" ht="12.75">
      <c r="A143" s="19"/>
      <c r="B143" s="143">
        <f t="shared" si="9"/>
        <v>107</v>
      </c>
      <c r="C143" s="144">
        <f t="shared" si="10"/>
        <v>1017.353644807247</v>
      </c>
      <c r="D143" s="144">
        <f t="shared" si="11"/>
        <v>0</v>
      </c>
      <c r="E143" s="144">
        <f t="shared" si="12"/>
        <v>86951.09483290136</v>
      </c>
      <c r="F143" s="144">
        <f t="shared" si="13"/>
        <v>88048.90516709878</v>
      </c>
      <c r="G143" s="144">
        <f t="shared" si="14"/>
        <v>366.5352019904525</v>
      </c>
      <c r="H143" s="144">
        <f t="shared" si="15"/>
        <v>60027.20144025504</v>
      </c>
      <c r="I143" s="144">
        <f t="shared" si="16"/>
        <v>86951.09483290136</v>
      </c>
      <c r="J143" s="144">
        <f t="shared" si="17"/>
        <v>366.5352019904525</v>
      </c>
    </row>
    <row r="144" spans="1:10" ht="12.75">
      <c r="A144" s="19"/>
      <c r="B144" s="143">
        <f t="shared" si="9"/>
        <v>108</v>
      </c>
      <c r="C144" s="144">
        <f t="shared" si="10"/>
        <v>1021.592618327277</v>
      </c>
      <c r="D144" s="144">
        <f t="shared" si="11"/>
        <v>0</v>
      </c>
      <c r="E144" s="144">
        <f t="shared" si="12"/>
        <v>85929.50221457408</v>
      </c>
      <c r="F144" s="144">
        <f t="shared" si="13"/>
        <v>89070.49778542607</v>
      </c>
      <c r="G144" s="144">
        <f t="shared" si="14"/>
        <v>362.29622847042236</v>
      </c>
      <c r="H144" s="144">
        <f t="shared" si="15"/>
        <v>60389.49766872546</v>
      </c>
      <c r="I144" s="144">
        <f t="shared" si="16"/>
        <v>85929.50221457408</v>
      </c>
      <c r="J144" s="144">
        <f t="shared" si="17"/>
        <v>362.29622847042236</v>
      </c>
    </row>
    <row r="145" spans="1:10" ht="12.75">
      <c r="A145" s="19"/>
      <c r="B145" s="143">
        <f t="shared" si="9"/>
        <v>109</v>
      </c>
      <c r="C145" s="144">
        <f t="shared" si="10"/>
        <v>1025.849254236974</v>
      </c>
      <c r="D145" s="144">
        <f t="shared" si="11"/>
        <v>0</v>
      </c>
      <c r="E145" s="144">
        <f t="shared" si="12"/>
        <v>84903.6529603371</v>
      </c>
      <c r="F145" s="144">
        <f t="shared" si="13"/>
        <v>90096.34703966304</v>
      </c>
      <c r="G145" s="144">
        <f t="shared" si="14"/>
        <v>358.03959256072534</v>
      </c>
      <c r="H145" s="144">
        <f t="shared" si="15"/>
        <v>60747.53726128618</v>
      </c>
      <c r="I145" s="144">
        <f t="shared" si="16"/>
        <v>84903.6529603371</v>
      </c>
      <c r="J145" s="144">
        <f t="shared" si="17"/>
        <v>358.03959256072534</v>
      </c>
    </row>
    <row r="146" spans="1:10" ht="12.75">
      <c r="A146" s="19"/>
      <c r="B146" s="143">
        <f t="shared" si="9"/>
        <v>110</v>
      </c>
      <c r="C146" s="144">
        <f t="shared" si="10"/>
        <v>1030.123626129628</v>
      </c>
      <c r="D146" s="144">
        <f t="shared" si="11"/>
        <v>0</v>
      </c>
      <c r="E146" s="144">
        <f t="shared" si="12"/>
        <v>83873.52933420747</v>
      </c>
      <c r="F146" s="144">
        <f t="shared" si="13"/>
        <v>91126.47066579267</v>
      </c>
      <c r="G146" s="144">
        <f t="shared" si="14"/>
        <v>353.76522066807127</v>
      </c>
      <c r="H146" s="144">
        <f t="shared" si="15"/>
        <v>61101.302481954255</v>
      </c>
      <c r="I146" s="144">
        <f t="shared" si="16"/>
        <v>83873.52933420747</v>
      </c>
      <c r="J146" s="144">
        <f t="shared" si="17"/>
        <v>353.76522066807127</v>
      </c>
    </row>
    <row r="147" spans="1:10" ht="12.75">
      <c r="A147" s="19"/>
      <c r="B147" s="143">
        <f t="shared" si="9"/>
        <v>111</v>
      </c>
      <c r="C147" s="144">
        <f t="shared" si="10"/>
        <v>1034.4158079051683</v>
      </c>
      <c r="D147" s="144">
        <f t="shared" si="11"/>
        <v>0</v>
      </c>
      <c r="E147" s="144">
        <f t="shared" si="12"/>
        <v>82839.1135263023</v>
      </c>
      <c r="F147" s="144">
        <f t="shared" si="13"/>
        <v>92160.88647369784</v>
      </c>
      <c r="G147" s="144">
        <f t="shared" si="14"/>
        <v>349.4730388925311</v>
      </c>
      <c r="H147" s="144">
        <f t="shared" si="15"/>
        <v>61450.775520846786</v>
      </c>
      <c r="I147" s="144">
        <f t="shared" si="16"/>
        <v>82839.1135263023</v>
      </c>
      <c r="J147" s="144">
        <f t="shared" si="17"/>
        <v>349.4730388925311</v>
      </c>
    </row>
    <row r="148" spans="1:10" ht="12.75">
      <c r="A148" s="19"/>
      <c r="B148" s="143">
        <f t="shared" si="9"/>
        <v>112</v>
      </c>
      <c r="C148" s="144">
        <f t="shared" si="10"/>
        <v>1038.7258737714399</v>
      </c>
      <c r="D148" s="144">
        <f t="shared" si="11"/>
        <v>0</v>
      </c>
      <c r="E148" s="144">
        <f t="shared" si="12"/>
        <v>81800.38765253086</v>
      </c>
      <c r="F148" s="144">
        <f t="shared" si="13"/>
        <v>93199.61234746929</v>
      </c>
      <c r="G148" s="144">
        <f t="shared" si="14"/>
        <v>345.1629730262596</v>
      </c>
      <c r="H148" s="144">
        <f t="shared" si="15"/>
        <v>61795.93849387304</v>
      </c>
      <c r="I148" s="144">
        <f t="shared" si="16"/>
        <v>81800.38765253086</v>
      </c>
      <c r="J148" s="144">
        <f t="shared" si="17"/>
        <v>345.1629730262596</v>
      </c>
    </row>
    <row r="149" spans="1:10" ht="12.75">
      <c r="A149" s="19"/>
      <c r="B149" s="143">
        <f t="shared" si="9"/>
        <v>113</v>
      </c>
      <c r="C149" s="144">
        <f t="shared" si="10"/>
        <v>1043.0538982454875</v>
      </c>
      <c r="D149" s="144">
        <f t="shared" si="11"/>
        <v>0</v>
      </c>
      <c r="E149" s="144">
        <f t="shared" si="12"/>
        <v>80757.33375428537</v>
      </c>
      <c r="F149" s="144">
        <f t="shared" si="13"/>
        <v>94242.66624571478</v>
      </c>
      <c r="G149" s="144">
        <f t="shared" si="14"/>
        <v>340.8349485522119</v>
      </c>
      <c r="H149" s="144">
        <f t="shared" si="15"/>
        <v>62136.773442425256</v>
      </c>
      <c r="I149" s="144">
        <f t="shared" si="16"/>
        <v>80757.33375428537</v>
      </c>
      <c r="J149" s="144">
        <f t="shared" si="17"/>
        <v>340.8349485522119</v>
      </c>
    </row>
    <row r="150" spans="1:10" ht="12.75">
      <c r="A150" s="19"/>
      <c r="B150" s="143">
        <f t="shared" si="9"/>
        <v>114</v>
      </c>
      <c r="C150" s="144">
        <f t="shared" si="10"/>
        <v>1047.3999561548437</v>
      </c>
      <c r="D150" s="144">
        <f t="shared" si="11"/>
        <v>0</v>
      </c>
      <c r="E150" s="144">
        <f t="shared" si="12"/>
        <v>79709.93379813053</v>
      </c>
      <c r="F150" s="144">
        <f t="shared" si="13"/>
        <v>95290.06620186962</v>
      </c>
      <c r="G150" s="144">
        <f t="shared" si="14"/>
        <v>336.4888906428557</v>
      </c>
      <c r="H150" s="144">
        <f t="shared" si="15"/>
        <v>62473.26233306811</v>
      </c>
      <c r="I150" s="144">
        <f t="shared" si="16"/>
        <v>79709.93379813053</v>
      </c>
      <c r="J150" s="144">
        <f t="shared" si="17"/>
        <v>336.4888906428557</v>
      </c>
    </row>
    <row r="151" spans="1:10" ht="12.75">
      <c r="A151" s="19"/>
      <c r="B151" s="143">
        <f t="shared" si="9"/>
        <v>115</v>
      </c>
      <c r="C151" s="144">
        <f t="shared" si="10"/>
        <v>1051.7641226388223</v>
      </c>
      <c r="D151" s="144">
        <f t="shared" si="11"/>
        <v>0</v>
      </c>
      <c r="E151" s="144">
        <f t="shared" si="12"/>
        <v>78658.1696754917</v>
      </c>
      <c r="F151" s="144">
        <f t="shared" si="13"/>
        <v>96341.83032450844</v>
      </c>
      <c r="G151" s="144">
        <f t="shared" si="14"/>
        <v>332.1247241588772</v>
      </c>
      <c r="H151" s="144">
        <f t="shared" si="15"/>
        <v>62805.38705722699</v>
      </c>
      <c r="I151" s="144">
        <f t="shared" si="16"/>
        <v>78658.1696754917</v>
      </c>
      <c r="J151" s="144">
        <f t="shared" si="17"/>
        <v>332.1247241588772</v>
      </c>
    </row>
    <row r="152" spans="1:10" ht="12.75">
      <c r="A152" s="19"/>
      <c r="B152" s="143">
        <f t="shared" si="9"/>
        <v>116</v>
      </c>
      <c r="C152" s="144">
        <f t="shared" si="10"/>
        <v>1056.1464731498172</v>
      </c>
      <c r="D152" s="144">
        <f t="shared" si="11"/>
        <v>0</v>
      </c>
      <c r="E152" s="144">
        <f t="shared" si="12"/>
        <v>77602.0232023419</v>
      </c>
      <c r="F152" s="144">
        <f t="shared" si="13"/>
        <v>97397.97679765825</v>
      </c>
      <c r="G152" s="144">
        <f t="shared" si="14"/>
        <v>327.7423736478821</v>
      </c>
      <c r="H152" s="144">
        <f t="shared" si="15"/>
        <v>63133.12943087487</v>
      </c>
      <c r="I152" s="144">
        <f t="shared" si="16"/>
        <v>77602.0232023419</v>
      </c>
      <c r="J152" s="144">
        <f t="shared" si="17"/>
        <v>327.7423736478821</v>
      </c>
    </row>
    <row r="153" spans="1:10" ht="12.75">
      <c r="A153" s="19"/>
      <c r="B153" s="143">
        <f t="shared" si="9"/>
        <v>117</v>
      </c>
      <c r="C153" s="144">
        <f t="shared" si="10"/>
        <v>1060.5470834546081</v>
      </c>
      <c r="D153" s="144">
        <f t="shared" si="11"/>
        <v>0</v>
      </c>
      <c r="E153" s="144">
        <f t="shared" si="12"/>
        <v>76541.47611888728</v>
      </c>
      <c r="F153" s="144">
        <f t="shared" si="13"/>
        <v>98458.52388111287</v>
      </c>
      <c r="G153" s="144">
        <f t="shared" si="14"/>
        <v>323.3417633430912</v>
      </c>
      <c r="H153" s="144">
        <f t="shared" si="15"/>
        <v>63456.471194217964</v>
      </c>
      <c r="I153" s="144">
        <f t="shared" si="16"/>
        <v>76541.47611888728</v>
      </c>
      <c r="J153" s="144">
        <f t="shared" si="17"/>
        <v>323.3417633430912</v>
      </c>
    </row>
    <row r="154" spans="1:10" ht="12.75">
      <c r="A154" s="19"/>
      <c r="B154" s="143">
        <f t="shared" si="9"/>
        <v>118</v>
      </c>
      <c r="C154" s="144">
        <f t="shared" si="10"/>
        <v>1064.9660296356692</v>
      </c>
      <c r="D154" s="144">
        <f t="shared" si="11"/>
        <v>0</v>
      </c>
      <c r="E154" s="144">
        <f t="shared" si="12"/>
        <v>75476.5100892516</v>
      </c>
      <c r="F154" s="144">
        <f t="shared" si="13"/>
        <v>99523.48991074854</v>
      </c>
      <c r="G154" s="144">
        <f t="shared" si="14"/>
        <v>318.92281716203036</v>
      </c>
      <c r="H154" s="144">
        <f t="shared" si="15"/>
        <v>63775.39401137999</v>
      </c>
      <c r="I154" s="144">
        <f t="shared" si="16"/>
        <v>75476.5100892516</v>
      </c>
      <c r="J154" s="144">
        <f t="shared" si="17"/>
        <v>318.92281716203036</v>
      </c>
    </row>
    <row r="155" spans="1:10" ht="12.75">
      <c r="A155" s="19"/>
      <c r="B155" s="143">
        <f t="shared" si="9"/>
        <v>119</v>
      </c>
      <c r="C155" s="144">
        <f t="shared" si="10"/>
        <v>1069.4033880924844</v>
      </c>
      <c r="D155" s="144">
        <f t="shared" si="11"/>
        <v>0</v>
      </c>
      <c r="E155" s="144">
        <f t="shared" si="12"/>
        <v>74407.10670115912</v>
      </c>
      <c r="F155" s="144">
        <f t="shared" si="13"/>
        <v>100592.89329884102</v>
      </c>
      <c r="G155" s="144">
        <f t="shared" si="14"/>
        <v>314.485458705215</v>
      </c>
      <c r="H155" s="144">
        <f t="shared" si="15"/>
        <v>64089.87947008521</v>
      </c>
      <c r="I155" s="144">
        <f t="shared" si="16"/>
        <v>74407.10670115912</v>
      </c>
      <c r="J155" s="144">
        <f t="shared" si="17"/>
        <v>314.485458705215</v>
      </c>
    </row>
    <row r="156" spans="1:10" ht="12.75">
      <c r="A156" s="19"/>
      <c r="B156" s="143">
        <f t="shared" si="9"/>
        <v>120</v>
      </c>
      <c r="C156" s="144">
        <f t="shared" si="10"/>
        <v>1073.8592355428698</v>
      </c>
      <c r="D156" s="144">
        <f t="shared" si="11"/>
        <v>0</v>
      </c>
      <c r="E156" s="144">
        <f t="shared" si="12"/>
        <v>73333.24746561625</v>
      </c>
      <c r="F156" s="144">
        <f t="shared" si="13"/>
        <v>101666.7525343839</v>
      </c>
      <c r="G156" s="144">
        <f t="shared" si="14"/>
        <v>310.02961125482966</v>
      </c>
      <c r="H156" s="144">
        <f t="shared" si="15"/>
        <v>64399.90908134004</v>
      </c>
      <c r="I156" s="144">
        <f t="shared" si="16"/>
        <v>73333.24746561625</v>
      </c>
      <c r="J156" s="144">
        <f t="shared" si="17"/>
        <v>310.02961125482966</v>
      </c>
    </row>
    <row r="157" spans="1:10" ht="12.75">
      <c r="A157" s="19"/>
      <c r="B157" s="143">
        <f t="shared" si="9"/>
        <v>121</v>
      </c>
      <c r="C157" s="144">
        <f t="shared" si="10"/>
        <v>1078.3336490242984</v>
      </c>
      <c r="D157" s="144">
        <f t="shared" si="11"/>
        <v>0</v>
      </c>
      <c r="E157" s="144">
        <f t="shared" si="12"/>
        <v>72254.91381659196</v>
      </c>
      <c r="F157" s="144">
        <f t="shared" si="13"/>
        <v>102745.08618340819</v>
      </c>
      <c r="G157" s="144">
        <f t="shared" si="14"/>
        <v>305.55519777340106</v>
      </c>
      <c r="H157" s="144">
        <f t="shared" si="15"/>
        <v>64705.46427911344</v>
      </c>
      <c r="I157" s="144">
        <f t="shared" si="16"/>
        <v>72254.91381659196</v>
      </c>
      <c r="J157" s="144">
        <f t="shared" si="17"/>
        <v>305.55519777340106</v>
      </c>
    </row>
    <row r="158" spans="1:10" ht="12.75">
      <c r="A158" s="19"/>
      <c r="B158" s="143">
        <f t="shared" si="9"/>
        <v>122</v>
      </c>
      <c r="C158" s="144">
        <f t="shared" si="10"/>
        <v>1082.8267058952329</v>
      </c>
      <c r="D158" s="144">
        <f t="shared" si="11"/>
        <v>0</v>
      </c>
      <c r="E158" s="144">
        <f t="shared" si="12"/>
        <v>71172.08711069672</v>
      </c>
      <c r="F158" s="144">
        <f t="shared" si="13"/>
        <v>103827.91288930342</v>
      </c>
      <c r="G158" s="144">
        <f t="shared" si="14"/>
        <v>301.06214090246647</v>
      </c>
      <c r="H158" s="144">
        <f t="shared" si="15"/>
        <v>65006.52642001591</v>
      </c>
      <c r="I158" s="144">
        <f t="shared" si="16"/>
        <v>71172.08711069672</v>
      </c>
      <c r="J158" s="144">
        <f t="shared" si="17"/>
        <v>301.06214090246647</v>
      </c>
    </row>
    <row r="159" spans="1:10" ht="12.75">
      <c r="A159" s="19"/>
      <c r="B159" s="143">
        <f t="shared" si="9"/>
        <v>123</v>
      </c>
      <c r="C159" s="144">
        <f t="shared" si="10"/>
        <v>1087.3384838364632</v>
      </c>
      <c r="D159" s="144">
        <f t="shared" si="11"/>
        <v>0</v>
      </c>
      <c r="E159" s="144">
        <f t="shared" si="12"/>
        <v>70084.74862686027</v>
      </c>
      <c r="F159" s="144">
        <f t="shared" si="13"/>
        <v>104915.25137313988</v>
      </c>
      <c r="G159" s="144">
        <f t="shared" si="14"/>
        <v>296.5503629612364</v>
      </c>
      <c r="H159" s="144">
        <f t="shared" si="15"/>
        <v>65303.07678297714</v>
      </c>
      <c r="I159" s="144">
        <f t="shared" si="16"/>
        <v>70084.74862686027</v>
      </c>
      <c r="J159" s="144">
        <f t="shared" si="17"/>
        <v>296.5503629612364</v>
      </c>
    </row>
    <row r="160" spans="1:10" ht="12.75">
      <c r="A160" s="19"/>
      <c r="B160" s="143">
        <f t="shared" si="9"/>
        <v>124</v>
      </c>
      <c r="C160" s="144">
        <f t="shared" si="10"/>
        <v>1091.8690608524485</v>
      </c>
      <c r="D160" s="144">
        <f t="shared" si="11"/>
        <v>0</v>
      </c>
      <c r="E160" s="144">
        <f t="shared" si="12"/>
        <v>68992.87956600782</v>
      </c>
      <c r="F160" s="144">
        <f t="shared" si="13"/>
        <v>106007.12043399233</v>
      </c>
      <c r="G160" s="144">
        <f t="shared" si="14"/>
        <v>292.0197859452511</v>
      </c>
      <c r="H160" s="144">
        <f t="shared" si="15"/>
        <v>65595.0965689224</v>
      </c>
      <c r="I160" s="144">
        <f t="shared" si="16"/>
        <v>68992.87956600782</v>
      </c>
      <c r="J160" s="144">
        <f t="shared" si="17"/>
        <v>292.0197859452511</v>
      </c>
    </row>
    <row r="161" spans="1:10" ht="12.75">
      <c r="A161" s="19"/>
      <c r="B161" s="143">
        <f t="shared" si="9"/>
        <v>125</v>
      </c>
      <c r="C161" s="144">
        <f t="shared" si="10"/>
        <v>1096.4185152726668</v>
      </c>
      <c r="D161" s="144">
        <f t="shared" si="11"/>
        <v>0</v>
      </c>
      <c r="E161" s="144">
        <f t="shared" si="12"/>
        <v>67896.46105073515</v>
      </c>
      <c r="F161" s="144">
        <f t="shared" si="13"/>
        <v>107103.538949265</v>
      </c>
      <c r="G161" s="144">
        <f t="shared" si="14"/>
        <v>287.4703315250326</v>
      </c>
      <c r="H161" s="144">
        <f t="shared" si="15"/>
        <v>65882.56690044743</v>
      </c>
      <c r="I161" s="144">
        <f t="shared" si="16"/>
        <v>67896.46105073515</v>
      </c>
      <c r="J161" s="144">
        <f t="shared" si="17"/>
        <v>287.4703315250326</v>
      </c>
    </row>
    <row r="162" spans="1:10" ht="12.75">
      <c r="A162" s="19"/>
      <c r="B162" s="143">
        <f t="shared" si="9"/>
        <v>126</v>
      </c>
      <c r="C162" s="144">
        <f t="shared" si="10"/>
        <v>1100.9869257529697</v>
      </c>
      <c r="D162" s="144">
        <f t="shared" si="11"/>
        <v>0</v>
      </c>
      <c r="E162" s="144">
        <f t="shared" si="12"/>
        <v>66795.47412498218</v>
      </c>
      <c r="F162" s="144">
        <f t="shared" si="13"/>
        <v>108204.52587501796</v>
      </c>
      <c r="G162" s="144">
        <f t="shared" si="14"/>
        <v>282.90192104472976</v>
      </c>
      <c r="H162" s="144">
        <f t="shared" si="15"/>
        <v>66165.46882149216</v>
      </c>
      <c r="I162" s="144">
        <f t="shared" si="16"/>
        <v>66795.47412498218</v>
      </c>
      <c r="J162" s="144">
        <f t="shared" si="17"/>
        <v>282.90192104472976</v>
      </c>
    </row>
    <row r="163" spans="1:10" ht="12.75">
      <c r="A163" s="19"/>
      <c r="B163" s="143">
        <f t="shared" si="9"/>
        <v>127</v>
      </c>
      <c r="C163" s="144">
        <f t="shared" si="10"/>
        <v>1105.5743712769404</v>
      </c>
      <c r="D163" s="144">
        <f t="shared" si="11"/>
        <v>0</v>
      </c>
      <c r="E163" s="144">
        <f t="shared" si="12"/>
        <v>65689.89975370523</v>
      </c>
      <c r="F163" s="144">
        <f t="shared" si="13"/>
        <v>109310.10024629491</v>
      </c>
      <c r="G163" s="144">
        <f t="shared" si="14"/>
        <v>278.31447552075906</v>
      </c>
      <c r="H163" s="144">
        <f t="shared" si="15"/>
        <v>66443.78329701292</v>
      </c>
      <c r="I163" s="144">
        <f t="shared" si="16"/>
        <v>65689.89975370523</v>
      </c>
      <c r="J163" s="144">
        <f t="shared" si="17"/>
        <v>278.31447552075906</v>
      </c>
    </row>
    <row r="164" spans="1:10" ht="12.75">
      <c r="A164" s="19"/>
      <c r="B164" s="143">
        <f t="shared" si="9"/>
        <v>128</v>
      </c>
      <c r="C164" s="144">
        <f t="shared" si="10"/>
        <v>1110.180931157261</v>
      </c>
      <c r="D164" s="144">
        <f t="shared" si="11"/>
        <v>0</v>
      </c>
      <c r="E164" s="144">
        <f t="shared" si="12"/>
        <v>64579.71882254798</v>
      </c>
      <c r="F164" s="144">
        <f t="shared" si="13"/>
        <v>110420.28117745217</v>
      </c>
      <c r="G164" s="144">
        <f t="shared" si="14"/>
        <v>273.7079156404385</v>
      </c>
      <c r="H164" s="144">
        <f t="shared" si="15"/>
        <v>66717.49121265336</v>
      </c>
      <c r="I164" s="144">
        <f t="shared" si="16"/>
        <v>64579.71882254798</v>
      </c>
      <c r="J164" s="144">
        <f t="shared" si="17"/>
        <v>273.7079156404385</v>
      </c>
    </row>
    <row r="165" spans="1:10" ht="12.75">
      <c r="A165" s="19"/>
      <c r="B165" s="143">
        <f t="shared" si="9"/>
        <v>129</v>
      </c>
      <c r="C165" s="144">
        <f t="shared" si="10"/>
        <v>1114.8066850370828</v>
      </c>
      <c r="D165" s="144">
        <f t="shared" si="11"/>
        <v>0</v>
      </c>
      <c r="E165" s="144">
        <f t="shared" si="12"/>
        <v>63464.912137510895</v>
      </c>
      <c r="F165" s="144">
        <f t="shared" si="13"/>
        <v>111535.08786248925</v>
      </c>
      <c r="G165" s="144">
        <f t="shared" si="14"/>
        <v>269.08216176061654</v>
      </c>
      <c r="H165" s="144">
        <f t="shared" si="15"/>
        <v>66986.57337441397</v>
      </c>
      <c r="I165" s="144">
        <f t="shared" si="16"/>
        <v>63464.912137510895</v>
      </c>
      <c r="J165" s="144">
        <f t="shared" si="17"/>
        <v>269.08216176061654</v>
      </c>
    </row>
    <row r="166" spans="1:10" ht="12.75">
      <c r="A166" s="19"/>
      <c r="B166" s="143">
        <f aca="true" t="shared" si="18" ref="B166:B229">1+B165</f>
        <v>130</v>
      </c>
      <c r="C166" s="144">
        <f aca="true" t="shared" si="19" ref="C166:C229">IF((E165&lt;$C$24-G166),E165,$C$24-G166)</f>
        <v>1119.451712891404</v>
      </c>
      <c r="D166" s="144">
        <f aca="true" t="shared" si="20" ref="D166:D229">IF(AND($C$20&lt;=B166,E165&gt;C166+$C$18),IF(MOD($B166,$C$19)=0,$C$18,0),0)</f>
        <v>0</v>
      </c>
      <c r="E166" s="144">
        <f aca="true" t="shared" si="21" ref="E166:E229">IF(E165-C166&lt;=1,0,E165-C166-D166)</f>
        <v>62345.460424619494</v>
      </c>
      <c r="F166" s="144">
        <f aca="true" t="shared" si="22" ref="F166:F229">F165+C166+D166</f>
        <v>112654.53957538065</v>
      </c>
      <c r="G166" s="144">
        <f aca="true" t="shared" si="23" ref="G166:G229">E165*($C$13/$C$15)</f>
        <v>264.4371339062954</v>
      </c>
      <c r="H166" s="144">
        <f aca="true" t="shared" si="24" ref="H166:H229">H165+G166</f>
        <v>67251.01050832027</v>
      </c>
      <c r="I166" s="144">
        <f aca="true" t="shared" si="25" ref="I166:I229">IF(I165-($C$24-J166)&lt;=1,0,I165-($C$24-J166))</f>
        <v>62345.460424619494</v>
      </c>
      <c r="J166" s="144">
        <f aca="true" t="shared" si="26" ref="J166:J229">I165*($C$13/$C$15)</f>
        <v>264.4371339062954</v>
      </c>
    </row>
    <row r="167" spans="1:10" ht="12.75">
      <c r="A167" s="19"/>
      <c r="B167" s="143">
        <f t="shared" si="18"/>
        <v>131</v>
      </c>
      <c r="C167" s="144">
        <f t="shared" si="19"/>
        <v>1124.1160950284516</v>
      </c>
      <c r="D167" s="144">
        <f t="shared" si="20"/>
        <v>0</v>
      </c>
      <c r="E167" s="144">
        <f t="shared" si="21"/>
        <v>61221.34432959104</v>
      </c>
      <c r="F167" s="144">
        <f t="shared" si="22"/>
        <v>113778.6556704091</v>
      </c>
      <c r="G167" s="144">
        <f t="shared" si="23"/>
        <v>259.77275176924786</v>
      </c>
      <c r="H167" s="144">
        <f t="shared" si="24"/>
        <v>67510.78326008952</v>
      </c>
      <c r="I167" s="144">
        <f t="shared" si="25"/>
        <v>61221.34432959104</v>
      </c>
      <c r="J167" s="144">
        <f t="shared" si="26"/>
        <v>259.77275176924786</v>
      </c>
    </row>
    <row r="168" spans="1:10" ht="12.75">
      <c r="A168" s="19"/>
      <c r="B168" s="143">
        <f t="shared" si="18"/>
        <v>132</v>
      </c>
      <c r="C168" s="144">
        <f t="shared" si="19"/>
        <v>1128.7999120910702</v>
      </c>
      <c r="D168" s="144">
        <f t="shared" si="20"/>
        <v>0</v>
      </c>
      <c r="E168" s="144">
        <f t="shared" si="21"/>
        <v>60092.54441749997</v>
      </c>
      <c r="F168" s="144">
        <f t="shared" si="22"/>
        <v>114907.45558250017</v>
      </c>
      <c r="G168" s="144">
        <f t="shared" si="23"/>
        <v>255.08893470662932</v>
      </c>
      <c r="H168" s="144">
        <f t="shared" si="24"/>
        <v>67765.87219479615</v>
      </c>
      <c r="I168" s="144">
        <f t="shared" si="25"/>
        <v>60092.54441749997</v>
      </c>
      <c r="J168" s="144">
        <f t="shared" si="26"/>
        <v>255.08893470662932</v>
      </c>
    </row>
    <row r="169" spans="1:10" ht="12.75">
      <c r="A169" s="19"/>
      <c r="B169" s="143">
        <f t="shared" si="18"/>
        <v>133</v>
      </c>
      <c r="C169" s="144">
        <f t="shared" si="19"/>
        <v>1133.5032450581161</v>
      </c>
      <c r="D169" s="144">
        <f t="shared" si="20"/>
        <v>0</v>
      </c>
      <c r="E169" s="144">
        <f t="shared" si="21"/>
        <v>58959.04117244186</v>
      </c>
      <c r="F169" s="144">
        <f t="shared" si="22"/>
        <v>116040.9588275583</v>
      </c>
      <c r="G169" s="144">
        <f t="shared" si="23"/>
        <v>250.38560173958322</v>
      </c>
      <c r="H169" s="144">
        <f t="shared" si="24"/>
        <v>68016.25779653573</v>
      </c>
      <c r="I169" s="144">
        <f t="shared" si="25"/>
        <v>58959.04117244186</v>
      </c>
      <c r="J169" s="144">
        <f t="shared" si="26"/>
        <v>250.38560173958322</v>
      </c>
    </row>
    <row r="170" spans="1:10" ht="12.75">
      <c r="A170" s="19"/>
      <c r="B170" s="143">
        <f t="shared" si="18"/>
        <v>134</v>
      </c>
      <c r="C170" s="144">
        <f t="shared" si="19"/>
        <v>1138.2261752458585</v>
      </c>
      <c r="D170" s="144">
        <f t="shared" si="20"/>
        <v>0</v>
      </c>
      <c r="E170" s="144">
        <f t="shared" si="21"/>
        <v>57820.814997196</v>
      </c>
      <c r="F170" s="144">
        <f t="shared" si="22"/>
        <v>117179.18500280415</v>
      </c>
      <c r="G170" s="144">
        <f t="shared" si="23"/>
        <v>245.66267155184107</v>
      </c>
      <c r="H170" s="144">
        <f t="shared" si="24"/>
        <v>68261.92046808757</v>
      </c>
      <c r="I170" s="144">
        <f t="shared" si="25"/>
        <v>57820.814997196</v>
      </c>
      <c r="J170" s="144">
        <f t="shared" si="26"/>
        <v>245.66267155184107</v>
      </c>
    </row>
    <row r="171" spans="1:10" ht="12.75">
      <c r="A171" s="19"/>
      <c r="B171" s="143">
        <f t="shared" si="18"/>
        <v>135</v>
      </c>
      <c r="C171" s="144">
        <f t="shared" si="19"/>
        <v>1142.9687843093827</v>
      </c>
      <c r="D171" s="144">
        <f t="shared" si="20"/>
        <v>0</v>
      </c>
      <c r="E171" s="144">
        <f t="shared" si="21"/>
        <v>56677.846212886616</v>
      </c>
      <c r="F171" s="144">
        <f t="shared" si="22"/>
        <v>118322.15378711354</v>
      </c>
      <c r="G171" s="144">
        <f t="shared" si="23"/>
        <v>240.92006248831666</v>
      </c>
      <c r="H171" s="144">
        <f t="shared" si="24"/>
        <v>68502.8405305759</v>
      </c>
      <c r="I171" s="144">
        <f t="shared" si="25"/>
        <v>56677.846212886616</v>
      </c>
      <c r="J171" s="144">
        <f t="shared" si="26"/>
        <v>240.92006248831666</v>
      </c>
    </row>
    <row r="172" spans="1:10" ht="12.75">
      <c r="A172" s="19"/>
      <c r="B172" s="143">
        <f t="shared" si="18"/>
        <v>136</v>
      </c>
      <c r="C172" s="144">
        <f t="shared" si="19"/>
        <v>1147.7311542440052</v>
      </c>
      <c r="D172" s="144">
        <f t="shared" si="20"/>
        <v>0</v>
      </c>
      <c r="E172" s="144">
        <f t="shared" si="21"/>
        <v>55530.11505864261</v>
      </c>
      <c r="F172" s="144">
        <f t="shared" si="22"/>
        <v>119469.88494135754</v>
      </c>
      <c r="G172" s="144">
        <f t="shared" si="23"/>
        <v>236.15769255369423</v>
      </c>
      <c r="H172" s="144">
        <f t="shared" si="24"/>
        <v>68738.99822312959</v>
      </c>
      <c r="I172" s="144">
        <f t="shared" si="25"/>
        <v>55530.11505864261</v>
      </c>
      <c r="J172" s="144">
        <f t="shared" si="26"/>
        <v>236.15769255369423</v>
      </c>
    </row>
    <row r="173" spans="1:10" ht="12.75">
      <c r="A173" s="19"/>
      <c r="B173" s="143">
        <f t="shared" si="18"/>
        <v>137</v>
      </c>
      <c r="C173" s="144">
        <f t="shared" si="19"/>
        <v>1152.5133673866885</v>
      </c>
      <c r="D173" s="144">
        <f t="shared" si="20"/>
        <v>0</v>
      </c>
      <c r="E173" s="144">
        <f t="shared" si="21"/>
        <v>54377.60169125592</v>
      </c>
      <c r="F173" s="144">
        <f t="shared" si="22"/>
        <v>120622.39830874423</v>
      </c>
      <c r="G173" s="144">
        <f t="shared" si="23"/>
        <v>231.37547941101087</v>
      </c>
      <c r="H173" s="144">
        <f t="shared" si="24"/>
        <v>68970.3737025406</v>
      </c>
      <c r="I173" s="144">
        <f t="shared" si="25"/>
        <v>54377.60169125592</v>
      </c>
      <c r="J173" s="144">
        <f t="shared" si="26"/>
        <v>231.37547941101087</v>
      </c>
    </row>
    <row r="174" spans="1:10" ht="12.75">
      <c r="A174" s="19"/>
      <c r="B174" s="143">
        <f t="shared" si="18"/>
        <v>138</v>
      </c>
      <c r="C174" s="144">
        <f t="shared" si="19"/>
        <v>1157.3155064174664</v>
      </c>
      <c r="D174" s="144">
        <f t="shared" si="20"/>
        <v>0</v>
      </c>
      <c r="E174" s="144">
        <f t="shared" si="21"/>
        <v>53220.28618483846</v>
      </c>
      <c r="F174" s="144">
        <f t="shared" si="22"/>
        <v>121779.7138151617</v>
      </c>
      <c r="G174" s="144">
        <f t="shared" si="23"/>
        <v>226.573340380233</v>
      </c>
      <c r="H174" s="144">
        <f t="shared" si="24"/>
        <v>69196.94704292083</v>
      </c>
      <c r="I174" s="144">
        <f t="shared" si="25"/>
        <v>53220.28618483846</v>
      </c>
      <c r="J174" s="144">
        <f t="shared" si="26"/>
        <v>226.573340380233</v>
      </c>
    </row>
    <row r="175" spans="1:10" ht="12.75">
      <c r="A175" s="19"/>
      <c r="B175" s="143">
        <f t="shared" si="18"/>
        <v>139</v>
      </c>
      <c r="C175" s="144">
        <f t="shared" si="19"/>
        <v>1162.1376543608726</v>
      </c>
      <c r="D175" s="144">
        <f t="shared" si="20"/>
        <v>0</v>
      </c>
      <c r="E175" s="144">
        <f t="shared" si="21"/>
        <v>52058.148530477585</v>
      </c>
      <c r="F175" s="144">
        <f t="shared" si="22"/>
        <v>122941.85146952257</v>
      </c>
      <c r="G175" s="144">
        <f t="shared" si="23"/>
        <v>221.7511924368269</v>
      </c>
      <c r="H175" s="144">
        <f t="shared" si="24"/>
        <v>69418.69823535766</v>
      </c>
      <c r="I175" s="144">
        <f t="shared" si="25"/>
        <v>52058.148530477585</v>
      </c>
      <c r="J175" s="144">
        <f t="shared" si="26"/>
        <v>221.7511924368269</v>
      </c>
    </row>
    <row r="176" spans="1:10" ht="12.75">
      <c r="A176" s="19"/>
      <c r="B176" s="143">
        <f t="shared" si="18"/>
        <v>140</v>
      </c>
      <c r="C176" s="144">
        <f t="shared" si="19"/>
        <v>1166.9798945873763</v>
      </c>
      <c r="D176" s="144">
        <f t="shared" si="20"/>
        <v>0</v>
      </c>
      <c r="E176" s="144">
        <f t="shared" si="21"/>
        <v>50891.16863589021</v>
      </c>
      <c r="F176" s="144">
        <f t="shared" si="22"/>
        <v>124108.83136410995</v>
      </c>
      <c r="G176" s="144">
        <f t="shared" si="23"/>
        <v>216.90895221032326</v>
      </c>
      <c r="H176" s="144">
        <f t="shared" si="24"/>
        <v>69635.60718756798</v>
      </c>
      <c r="I176" s="144">
        <f t="shared" si="25"/>
        <v>50891.16863589021</v>
      </c>
      <c r="J176" s="144">
        <f t="shared" si="26"/>
        <v>216.90895221032326</v>
      </c>
    </row>
    <row r="177" spans="1:10" ht="12.75">
      <c r="A177" s="19"/>
      <c r="B177" s="143">
        <f t="shared" si="18"/>
        <v>141</v>
      </c>
      <c r="C177" s="144">
        <f t="shared" si="19"/>
        <v>1171.8423108148236</v>
      </c>
      <c r="D177" s="144">
        <f t="shared" si="20"/>
        <v>0</v>
      </c>
      <c r="E177" s="144">
        <f t="shared" si="21"/>
        <v>49719.32632507538</v>
      </c>
      <c r="F177" s="144">
        <f t="shared" si="22"/>
        <v>125280.67367492478</v>
      </c>
      <c r="G177" s="144">
        <f t="shared" si="23"/>
        <v>212.04653598287587</v>
      </c>
      <c r="H177" s="144">
        <f t="shared" si="24"/>
        <v>69847.65372355086</v>
      </c>
      <c r="I177" s="144">
        <f t="shared" si="25"/>
        <v>49719.32632507538</v>
      </c>
      <c r="J177" s="144">
        <f t="shared" si="26"/>
        <v>212.04653598287587</v>
      </c>
    </row>
    <row r="178" spans="1:10" ht="12.75">
      <c r="A178" s="19"/>
      <c r="B178" s="143">
        <f t="shared" si="18"/>
        <v>142</v>
      </c>
      <c r="C178" s="144">
        <f t="shared" si="19"/>
        <v>1176.7249871098854</v>
      </c>
      <c r="D178" s="144">
        <f t="shared" si="20"/>
        <v>0</v>
      </c>
      <c r="E178" s="144">
        <f t="shared" si="21"/>
        <v>48542.6013379655</v>
      </c>
      <c r="F178" s="144">
        <f t="shared" si="22"/>
        <v>126457.39866203467</v>
      </c>
      <c r="G178" s="144">
        <f t="shared" si="23"/>
        <v>207.1638596878141</v>
      </c>
      <c r="H178" s="144">
        <f t="shared" si="24"/>
        <v>70054.81758323868</v>
      </c>
      <c r="I178" s="144">
        <f t="shared" si="25"/>
        <v>48542.6013379655</v>
      </c>
      <c r="J178" s="144">
        <f t="shared" si="26"/>
        <v>207.1638596878141</v>
      </c>
    </row>
    <row r="179" spans="1:10" ht="12.75">
      <c r="A179" s="19"/>
      <c r="B179" s="143">
        <f t="shared" si="18"/>
        <v>143</v>
      </c>
      <c r="C179" s="144">
        <f t="shared" si="19"/>
        <v>1181.62800788951</v>
      </c>
      <c r="D179" s="144">
        <f t="shared" si="20"/>
        <v>0</v>
      </c>
      <c r="E179" s="144">
        <f t="shared" si="21"/>
        <v>47360.97333007599</v>
      </c>
      <c r="F179" s="144">
        <f t="shared" si="22"/>
        <v>127639.02666992418</v>
      </c>
      <c r="G179" s="144">
        <f t="shared" si="23"/>
        <v>202.26083890818958</v>
      </c>
      <c r="H179" s="144">
        <f t="shared" si="24"/>
        <v>70257.07842214686</v>
      </c>
      <c r="I179" s="144">
        <f t="shared" si="25"/>
        <v>47360.97333007599</v>
      </c>
      <c r="J179" s="144">
        <f t="shared" si="26"/>
        <v>202.26083890818958</v>
      </c>
    </row>
    <row r="180" spans="1:10" ht="12.75">
      <c r="A180" s="19"/>
      <c r="B180" s="143">
        <f t="shared" si="18"/>
        <v>144</v>
      </c>
      <c r="C180" s="144">
        <f t="shared" si="19"/>
        <v>1186.5514579223827</v>
      </c>
      <c r="D180" s="144">
        <f t="shared" si="20"/>
        <v>0</v>
      </c>
      <c r="E180" s="144">
        <f t="shared" si="21"/>
        <v>46174.42187215361</v>
      </c>
      <c r="F180" s="144">
        <f t="shared" si="22"/>
        <v>128825.57812784656</v>
      </c>
      <c r="G180" s="144">
        <f t="shared" si="23"/>
        <v>197.33738887531663</v>
      </c>
      <c r="H180" s="144">
        <f t="shared" si="24"/>
        <v>70454.41581102218</v>
      </c>
      <c r="I180" s="144">
        <f t="shared" si="25"/>
        <v>46174.42187215361</v>
      </c>
      <c r="J180" s="144">
        <f t="shared" si="26"/>
        <v>197.33738887531663</v>
      </c>
    </row>
    <row r="181" spans="1:10" ht="12.75">
      <c r="A181" s="19"/>
      <c r="B181" s="143">
        <f t="shared" si="18"/>
        <v>145</v>
      </c>
      <c r="C181" s="144">
        <f t="shared" si="19"/>
        <v>1191.4954223303928</v>
      </c>
      <c r="D181" s="144">
        <f t="shared" si="20"/>
        <v>0</v>
      </c>
      <c r="E181" s="144">
        <f t="shared" si="21"/>
        <v>44982.926449823215</v>
      </c>
      <c r="F181" s="144">
        <f t="shared" si="22"/>
        <v>130017.07355017695</v>
      </c>
      <c r="G181" s="144">
        <f t="shared" si="23"/>
        <v>192.39342446730672</v>
      </c>
      <c r="H181" s="144">
        <f t="shared" si="24"/>
        <v>70646.80923548948</v>
      </c>
      <c r="I181" s="144">
        <f t="shared" si="25"/>
        <v>44982.926449823215</v>
      </c>
      <c r="J181" s="144">
        <f t="shared" si="26"/>
        <v>192.39342446730672</v>
      </c>
    </row>
    <row r="182" spans="1:10" ht="12.75">
      <c r="A182" s="19"/>
      <c r="B182" s="143">
        <f t="shared" si="18"/>
        <v>146</v>
      </c>
      <c r="C182" s="144">
        <f t="shared" si="19"/>
        <v>1196.4599865901027</v>
      </c>
      <c r="D182" s="144">
        <f t="shared" si="20"/>
        <v>0</v>
      </c>
      <c r="E182" s="144">
        <f t="shared" si="21"/>
        <v>43786.46646323311</v>
      </c>
      <c r="F182" s="144">
        <f t="shared" si="22"/>
        <v>131213.53353676706</v>
      </c>
      <c r="G182" s="144">
        <f t="shared" si="23"/>
        <v>187.42886020759673</v>
      </c>
      <c r="H182" s="144">
        <f t="shared" si="24"/>
        <v>70834.23809569707</v>
      </c>
      <c r="I182" s="144">
        <f t="shared" si="25"/>
        <v>43786.46646323311</v>
      </c>
      <c r="J182" s="144">
        <f t="shared" si="26"/>
        <v>187.42886020759673</v>
      </c>
    </row>
    <row r="183" spans="1:10" ht="12.75">
      <c r="A183" s="19"/>
      <c r="B183" s="143">
        <f t="shared" si="18"/>
        <v>147</v>
      </c>
      <c r="C183" s="144">
        <f t="shared" si="19"/>
        <v>1201.4452365342281</v>
      </c>
      <c r="D183" s="144">
        <f t="shared" si="20"/>
        <v>0</v>
      </c>
      <c r="E183" s="144">
        <f t="shared" si="21"/>
        <v>42585.02122669888</v>
      </c>
      <c r="F183" s="144">
        <f t="shared" si="22"/>
        <v>132414.9787733013</v>
      </c>
      <c r="G183" s="144">
        <f t="shared" si="23"/>
        <v>182.4436102634713</v>
      </c>
      <c r="H183" s="144">
        <f t="shared" si="24"/>
        <v>71016.68170596054</v>
      </c>
      <c r="I183" s="144">
        <f t="shared" si="25"/>
        <v>42585.02122669888</v>
      </c>
      <c r="J183" s="144">
        <f t="shared" si="26"/>
        <v>182.4436102634713</v>
      </c>
    </row>
    <row r="184" spans="1:10" ht="12.75">
      <c r="A184" s="19"/>
      <c r="B184" s="143">
        <f t="shared" si="18"/>
        <v>148</v>
      </c>
      <c r="C184" s="144">
        <f t="shared" si="19"/>
        <v>1206.4512583531207</v>
      </c>
      <c r="D184" s="144">
        <f t="shared" si="20"/>
        <v>0</v>
      </c>
      <c r="E184" s="144">
        <f t="shared" si="21"/>
        <v>41378.569968345764</v>
      </c>
      <c r="F184" s="144">
        <f t="shared" si="22"/>
        <v>133621.43003165442</v>
      </c>
      <c r="G184" s="144">
        <f t="shared" si="23"/>
        <v>177.43758844457867</v>
      </c>
      <c r="H184" s="144">
        <f t="shared" si="24"/>
        <v>71194.11929440511</v>
      </c>
      <c r="I184" s="144">
        <f t="shared" si="25"/>
        <v>41378.569968345764</v>
      </c>
      <c r="J184" s="144">
        <f t="shared" si="26"/>
        <v>177.43758844457867</v>
      </c>
    </row>
    <row r="185" spans="1:10" ht="12.75">
      <c r="A185" s="19"/>
      <c r="B185" s="143">
        <f t="shared" si="18"/>
        <v>149</v>
      </c>
      <c r="C185" s="144">
        <f t="shared" si="19"/>
        <v>1211.4781385962588</v>
      </c>
      <c r="D185" s="144">
        <f t="shared" si="20"/>
        <v>0</v>
      </c>
      <c r="E185" s="144">
        <f t="shared" si="21"/>
        <v>40167.09182974951</v>
      </c>
      <c r="F185" s="144">
        <f t="shared" si="22"/>
        <v>134832.90817025068</v>
      </c>
      <c r="G185" s="144">
        <f t="shared" si="23"/>
        <v>172.41070820144068</v>
      </c>
      <c r="H185" s="144">
        <f t="shared" si="24"/>
        <v>71366.53000260655</v>
      </c>
      <c r="I185" s="144">
        <f t="shared" si="25"/>
        <v>40167.09182974951</v>
      </c>
      <c r="J185" s="144">
        <f t="shared" si="26"/>
        <v>172.41070820144068</v>
      </c>
    </row>
    <row r="186" spans="1:10" ht="12.75">
      <c r="A186" s="19"/>
      <c r="B186" s="143">
        <f t="shared" si="18"/>
        <v>150</v>
      </c>
      <c r="C186" s="144">
        <f t="shared" si="19"/>
        <v>1216.5259641737432</v>
      </c>
      <c r="D186" s="144">
        <f t="shared" si="20"/>
        <v>0</v>
      </c>
      <c r="E186" s="144">
        <f t="shared" si="21"/>
        <v>38950.565865575765</v>
      </c>
      <c r="F186" s="144">
        <f t="shared" si="22"/>
        <v>136049.43413442443</v>
      </c>
      <c r="G186" s="144">
        <f t="shared" si="23"/>
        <v>167.3628826239563</v>
      </c>
      <c r="H186" s="144">
        <f t="shared" si="24"/>
        <v>71533.89288523051</v>
      </c>
      <c r="I186" s="144">
        <f t="shared" si="25"/>
        <v>38950.565865575765</v>
      </c>
      <c r="J186" s="144">
        <f t="shared" si="26"/>
        <v>167.3628826239563</v>
      </c>
    </row>
    <row r="187" spans="1:10" ht="12.75">
      <c r="A187" s="19"/>
      <c r="B187" s="143">
        <f t="shared" si="18"/>
        <v>151</v>
      </c>
      <c r="C187" s="144">
        <f t="shared" si="19"/>
        <v>1221.5948223578005</v>
      </c>
      <c r="D187" s="144">
        <f t="shared" si="20"/>
        <v>0</v>
      </c>
      <c r="E187" s="144">
        <f t="shared" si="21"/>
        <v>37728.97104321796</v>
      </c>
      <c r="F187" s="144">
        <f t="shared" si="22"/>
        <v>137271.02895678222</v>
      </c>
      <c r="G187" s="144">
        <f t="shared" si="23"/>
        <v>162.29402443989903</v>
      </c>
      <c r="H187" s="144">
        <f t="shared" si="24"/>
        <v>71696.1869096704</v>
      </c>
      <c r="I187" s="144">
        <f t="shared" si="25"/>
        <v>37728.97104321796</v>
      </c>
      <c r="J187" s="144">
        <f t="shared" si="26"/>
        <v>162.29402443989903</v>
      </c>
    </row>
    <row r="188" spans="1:10" ht="12.75">
      <c r="A188" s="19"/>
      <c r="B188" s="143">
        <f t="shared" si="18"/>
        <v>152</v>
      </c>
      <c r="C188" s="144">
        <f t="shared" si="19"/>
        <v>1226.6848007842914</v>
      </c>
      <c r="D188" s="144">
        <f t="shared" si="20"/>
        <v>0</v>
      </c>
      <c r="E188" s="144">
        <f t="shared" si="21"/>
        <v>36502.28624243367</v>
      </c>
      <c r="F188" s="144">
        <f t="shared" si="22"/>
        <v>138497.7137575665</v>
      </c>
      <c r="G188" s="144">
        <f t="shared" si="23"/>
        <v>157.20404601340817</v>
      </c>
      <c r="H188" s="144">
        <f t="shared" si="24"/>
        <v>71853.3909556838</v>
      </c>
      <c r="I188" s="144">
        <f t="shared" si="25"/>
        <v>36502.28624243367</v>
      </c>
      <c r="J188" s="144">
        <f t="shared" si="26"/>
        <v>157.20404601340817</v>
      </c>
    </row>
    <row r="189" spans="1:10" ht="12.75">
      <c r="A189" s="19"/>
      <c r="B189" s="143">
        <f t="shared" si="18"/>
        <v>153</v>
      </c>
      <c r="C189" s="144">
        <f t="shared" si="19"/>
        <v>1231.7959874542257</v>
      </c>
      <c r="D189" s="144">
        <f t="shared" si="20"/>
        <v>0</v>
      </c>
      <c r="E189" s="144">
        <f t="shared" si="21"/>
        <v>35270.49025497944</v>
      </c>
      <c r="F189" s="144">
        <f t="shared" si="22"/>
        <v>139729.5097450207</v>
      </c>
      <c r="G189" s="144">
        <f t="shared" si="23"/>
        <v>152.09285934347363</v>
      </c>
      <c r="H189" s="144">
        <f t="shared" si="24"/>
        <v>72005.48381502728</v>
      </c>
      <c r="I189" s="144">
        <f t="shared" si="25"/>
        <v>35270.49025497944</v>
      </c>
      <c r="J189" s="144">
        <f t="shared" si="26"/>
        <v>152.09285934347363</v>
      </c>
    </row>
    <row r="190" spans="1:10" ht="12.75">
      <c r="A190" s="19"/>
      <c r="B190" s="143">
        <f t="shared" si="18"/>
        <v>154</v>
      </c>
      <c r="C190" s="144">
        <f t="shared" si="19"/>
        <v>1236.9284707352851</v>
      </c>
      <c r="D190" s="144">
        <f t="shared" si="20"/>
        <v>0</v>
      </c>
      <c r="E190" s="144">
        <f t="shared" si="21"/>
        <v>34033.56178424416</v>
      </c>
      <c r="F190" s="144">
        <f t="shared" si="22"/>
        <v>140966.438215756</v>
      </c>
      <c r="G190" s="144">
        <f t="shared" si="23"/>
        <v>146.96037606241435</v>
      </c>
      <c r="H190" s="144">
        <f t="shared" si="24"/>
        <v>72152.4441910897</v>
      </c>
      <c r="I190" s="144">
        <f t="shared" si="25"/>
        <v>34033.56178424416</v>
      </c>
      <c r="J190" s="144">
        <f t="shared" si="26"/>
        <v>146.96037606241435</v>
      </c>
    </row>
    <row r="191" spans="1:10" ht="12.75">
      <c r="A191" s="19"/>
      <c r="B191" s="143">
        <f t="shared" si="18"/>
        <v>155</v>
      </c>
      <c r="C191" s="144">
        <f t="shared" si="19"/>
        <v>1242.0823393633489</v>
      </c>
      <c r="D191" s="144">
        <f t="shared" si="20"/>
        <v>0</v>
      </c>
      <c r="E191" s="144">
        <f t="shared" si="21"/>
        <v>32791.47944488081</v>
      </c>
      <c r="F191" s="144">
        <f t="shared" si="22"/>
        <v>142208.52055511935</v>
      </c>
      <c r="G191" s="144">
        <f t="shared" si="23"/>
        <v>141.80650743435066</v>
      </c>
      <c r="H191" s="144">
        <f t="shared" si="24"/>
        <v>72294.25069852405</v>
      </c>
      <c r="I191" s="144">
        <f t="shared" si="25"/>
        <v>32791.47944488081</v>
      </c>
      <c r="J191" s="144">
        <f t="shared" si="26"/>
        <v>141.80650743435066</v>
      </c>
    </row>
    <row r="192" spans="1:10" ht="12.75">
      <c r="A192" s="19"/>
      <c r="B192" s="143">
        <f t="shared" si="18"/>
        <v>156</v>
      </c>
      <c r="C192" s="144">
        <f t="shared" si="19"/>
        <v>1247.2576824440293</v>
      </c>
      <c r="D192" s="144">
        <f t="shared" si="20"/>
        <v>0</v>
      </c>
      <c r="E192" s="144">
        <f t="shared" si="21"/>
        <v>31544.22176243678</v>
      </c>
      <c r="F192" s="144">
        <f t="shared" si="22"/>
        <v>143455.77823756338</v>
      </c>
      <c r="G192" s="144">
        <f t="shared" si="23"/>
        <v>136.63116435367004</v>
      </c>
      <c r="H192" s="144">
        <f t="shared" si="24"/>
        <v>72430.88186287772</v>
      </c>
      <c r="I192" s="144">
        <f t="shared" si="25"/>
        <v>31544.22176243678</v>
      </c>
      <c r="J192" s="144">
        <f t="shared" si="26"/>
        <v>136.63116435367004</v>
      </c>
    </row>
    <row r="193" spans="1:10" ht="12.75">
      <c r="A193" s="19"/>
      <c r="B193" s="143">
        <f t="shared" si="18"/>
        <v>157</v>
      </c>
      <c r="C193" s="144">
        <f t="shared" si="19"/>
        <v>1252.454589454213</v>
      </c>
      <c r="D193" s="144">
        <f t="shared" si="20"/>
        <v>0</v>
      </c>
      <c r="E193" s="144">
        <f t="shared" si="21"/>
        <v>30291.767172982567</v>
      </c>
      <c r="F193" s="144">
        <f t="shared" si="22"/>
        <v>144708.2328270176</v>
      </c>
      <c r="G193" s="144">
        <f t="shared" si="23"/>
        <v>131.4342573434866</v>
      </c>
      <c r="H193" s="144">
        <f t="shared" si="24"/>
        <v>72562.3161202212</v>
      </c>
      <c r="I193" s="144">
        <f t="shared" si="25"/>
        <v>30291.767172982567</v>
      </c>
      <c r="J193" s="144">
        <f t="shared" si="26"/>
        <v>131.4342573434866</v>
      </c>
    </row>
    <row r="194" spans="1:10" ht="12.75">
      <c r="A194" s="19"/>
      <c r="B194" s="143">
        <f t="shared" si="18"/>
        <v>158</v>
      </c>
      <c r="C194" s="144">
        <f t="shared" si="19"/>
        <v>1257.6731502436055</v>
      </c>
      <c r="D194" s="144">
        <f t="shared" si="20"/>
        <v>0</v>
      </c>
      <c r="E194" s="144">
        <f t="shared" si="21"/>
        <v>29034.094022738962</v>
      </c>
      <c r="F194" s="144">
        <f t="shared" si="22"/>
        <v>145965.90597726122</v>
      </c>
      <c r="G194" s="144">
        <f t="shared" si="23"/>
        <v>126.21569655409402</v>
      </c>
      <c r="H194" s="144">
        <f t="shared" si="24"/>
        <v>72688.5318167753</v>
      </c>
      <c r="I194" s="144">
        <f t="shared" si="25"/>
        <v>29034.094022738962</v>
      </c>
      <c r="J194" s="144">
        <f t="shared" si="26"/>
        <v>126.21569655409402</v>
      </c>
    </row>
    <row r="195" spans="1:10" ht="12.75">
      <c r="A195" s="19"/>
      <c r="B195" s="143">
        <f t="shared" si="18"/>
        <v>159</v>
      </c>
      <c r="C195" s="144">
        <f t="shared" si="19"/>
        <v>1262.9134550362871</v>
      </c>
      <c r="D195" s="144">
        <f t="shared" si="20"/>
        <v>0</v>
      </c>
      <c r="E195" s="144">
        <f t="shared" si="21"/>
        <v>27771.180567702675</v>
      </c>
      <c r="F195" s="144">
        <f t="shared" si="22"/>
        <v>147228.81943229752</v>
      </c>
      <c r="G195" s="144">
        <f t="shared" si="23"/>
        <v>120.97539176141234</v>
      </c>
      <c r="H195" s="144">
        <f t="shared" si="24"/>
        <v>72809.50720853671</v>
      </c>
      <c r="I195" s="144">
        <f t="shared" si="25"/>
        <v>27771.180567702675</v>
      </c>
      <c r="J195" s="144">
        <f t="shared" si="26"/>
        <v>120.97539176141234</v>
      </c>
    </row>
    <row r="196" spans="1:10" ht="12.75">
      <c r="A196" s="19"/>
      <c r="B196" s="143">
        <f t="shared" si="18"/>
        <v>160</v>
      </c>
      <c r="C196" s="144">
        <f t="shared" si="19"/>
        <v>1268.1755944322717</v>
      </c>
      <c r="D196" s="144">
        <f t="shared" si="20"/>
        <v>0</v>
      </c>
      <c r="E196" s="144">
        <f t="shared" si="21"/>
        <v>26503.004973270403</v>
      </c>
      <c r="F196" s="144">
        <f t="shared" si="22"/>
        <v>148496.9950267298</v>
      </c>
      <c r="G196" s="144">
        <f t="shared" si="23"/>
        <v>115.7132523654278</v>
      </c>
      <c r="H196" s="144">
        <f t="shared" si="24"/>
        <v>72925.22046090214</v>
      </c>
      <c r="I196" s="144">
        <f t="shared" si="25"/>
        <v>26503.004973270403</v>
      </c>
      <c r="J196" s="144">
        <f t="shared" si="26"/>
        <v>115.7132523654278</v>
      </c>
    </row>
    <row r="197" spans="1:10" ht="12.75">
      <c r="A197" s="19"/>
      <c r="B197" s="143">
        <f t="shared" si="18"/>
        <v>161</v>
      </c>
      <c r="C197" s="144">
        <f t="shared" si="19"/>
        <v>1273.4596594090729</v>
      </c>
      <c r="D197" s="144">
        <f t="shared" si="20"/>
        <v>0</v>
      </c>
      <c r="E197" s="144">
        <f t="shared" si="21"/>
        <v>25229.54531386133</v>
      </c>
      <c r="F197" s="144">
        <f t="shared" si="22"/>
        <v>149770.45468613887</v>
      </c>
      <c r="G197" s="144">
        <f t="shared" si="23"/>
        <v>110.42918738862667</v>
      </c>
      <c r="H197" s="144">
        <f t="shared" si="24"/>
        <v>73035.64964829077</v>
      </c>
      <c r="I197" s="144">
        <f t="shared" si="25"/>
        <v>25229.54531386133</v>
      </c>
      <c r="J197" s="144">
        <f t="shared" si="26"/>
        <v>110.42918738862667</v>
      </c>
    </row>
    <row r="198" spans="1:10" ht="12.75">
      <c r="A198" s="19"/>
      <c r="B198" s="143">
        <f t="shared" si="18"/>
        <v>162</v>
      </c>
      <c r="C198" s="144">
        <f t="shared" si="19"/>
        <v>1278.7657413232773</v>
      </c>
      <c r="D198" s="144">
        <f t="shared" si="20"/>
        <v>0</v>
      </c>
      <c r="E198" s="144">
        <f t="shared" si="21"/>
        <v>23950.779572538053</v>
      </c>
      <c r="F198" s="144">
        <f t="shared" si="22"/>
        <v>151049.22042746213</v>
      </c>
      <c r="G198" s="144">
        <f t="shared" si="23"/>
        <v>105.1231054744222</v>
      </c>
      <c r="H198" s="144">
        <f t="shared" si="24"/>
        <v>73140.7727537652</v>
      </c>
      <c r="I198" s="144">
        <f t="shared" si="25"/>
        <v>23950.779572538053</v>
      </c>
      <c r="J198" s="144">
        <f t="shared" si="26"/>
        <v>105.1231054744222</v>
      </c>
    </row>
    <row r="199" spans="1:10" ht="12.75">
      <c r="A199" s="19"/>
      <c r="B199" s="143">
        <f t="shared" si="18"/>
        <v>163</v>
      </c>
      <c r="C199" s="144">
        <f t="shared" si="19"/>
        <v>1284.0939319121242</v>
      </c>
      <c r="D199" s="144">
        <f t="shared" si="20"/>
        <v>0</v>
      </c>
      <c r="E199" s="144">
        <f t="shared" si="21"/>
        <v>22666.68564062593</v>
      </c>
      <c r="F199" s="144">
        <f t="shared" si="22"/>
        <v>152333.31435937426</v>
      </c>
      <c r="G199" s="144">
        <f t="shared" si="23"/>
        <v>99.79491488557522</v>
      </c>
      <c r="H199" s="144">
        <f t="shared" si="24"/>
        <v>73240.56766865076</v>
      </c>
      <c r="I199" s="144">
        <f t="shared" si="25"/>
        <v>22666.68564062593</v>
      </c>
      <c r="J199" s="144">
        <f t="shared" si="26"/>
        <v>99.79491488557522</v>
      </c>
    </row>
    <row r="200" spans="1:10" ht="12.75">
      <c r="A200" s="19"/>
      <c r="B200" s="143">
        <f t="shared" si="18"/>
        <v>164</v>
      </c>
      <c r="C200" s="144">
        <f t="shared" si="19"/>
        <v>1289.4443232950914</v>
      </c>
      <c r="D200" s="144">
        <f t="shared" si="20"/>
        <v>0</v>
      </c>
      <c r="E200" s="144">
        <f t="shared" si="21"/>
        <v>21377.241317330838</v>
      </c>
      <c r="F200" s="144">
        <f t="shared" si="22"/>
        <v>153622.75868266934</v>
      </c>
      <c r="G200" s="144">
        <f t="shared" si="23"/>
        <v>94.44452350260804</v>
      </c>
      <c r="H200" s="144">
        <f t="shared" si="24"/>
        <v>73335.01219215337</v>
      </c>
      <c r="I200" s="144">
        <f t="shared" si="25"/>
        <v>21377.241317330838</v>
      </c>
      <c r="J200" s="144">
        <f t="shared" si="26"/>
        <v>94.44452350260804</v>
      </c>
    </row>
    <row r="201" spans="1:10" ht="12.75">
      <c r="A201" s="19"/>
      <c r="B201" s="143">
        <f t="shared" si="18"/>
        <v>165</v>
      </c>
      <c r="C201" s="144">
        <f t="shared" si="19"/>
        <v>1294.8170079754877</v>
      </c>
      <c r="D201" s="144">
        <f t="shared" si="20"/>
        <v>0</v>
      </c>
      <c r="E201" s="144">
        <f t="shared" si="21"/>
        <v>20082.42430935535</v>
      </c>
      <c r="F201" s="144">
        <f t="shared" si="22"/>
        <v>154917.57569064482</v>
      </c>
      <c r="G201" s="144">
        <f t="shared" si="23"/>
        <v>89.07183882221182</v>
      </c>
      <c r="H201" s="144">
        <f t="shared" si="24"/>
        <v>73424.08403097559</v>
      </c>
      <c r="I201" s="144">
        <f t="shared" si="25"/>
        <v>20082.42430935535</v>
      </c>
      <c r="J201" s="144">
        <f t="shared" si="26"/>
        <v>89.07183882221182</v>
      </c>
    </row>
    <row r="202" spans="1:10" ht="12.75">
      <c r="A202" s="19"/>
      <c r="B202" s="143">
        <f t="shared" si="18"/>
        <v>166</v>
      </c>
      <c r="C202" s="144">
        <f t="shared" si="19"/>
        <v>1300.212078842052</v>
      </c>
      <c r="D202" s="144">
        <f t="shared" si="20"/>
        <v>0</v>
      </c>
      <c r="E202" s="144">
        <f t="shared" si="21"/>
        <v>18782.212230513298</v>
      </c>
      <c r="F202" s="144">
        <f t="shared" si="22"/>
        <v>156217.78776948687</v>
      </c>
      <c r="G202" s="144">
        <f t="shared" si="23"/>
        <v>83.67676795564728</v>
      </c>
      <c r="H202" s="144">
        <f t="shared" si="24"/>
        <v>73507.76079893124</v>
      </c>
      <c r="I202" s="144">
        <f t="shared" si="25"/>
        <v>18782.212230513298</v>
      </c>
      <c r="J202" s="144">
        <f t="shared" si="26"/>
        <v>83.67676795564728</v>
      </c>
    </row>
    <row r="203" spans="1:10" ht="12.75">
      <c r="A203" s="19"/>
      <c r="B203" s="143">
        <f t="shared" si="18"/>
        <v>167</v>
      </c>
      <c r="C203" s="144">
        <f t="shared" si="19"/>
        <v>1305.6296291705607</v>
      </c>
      <c r="D203" s="144">
        <f t="shared" si="20"/>
        <v>0</v>
      </c>
      <c r="E203" s="144">
        <f t="shared" si="21"/>
        <v>17476.582601342736</v>
      </c>
      <c r="F203" s="144">
        <f t="shared" si="22"/>
        <v>157523.41739865742</v>
      </c>
      <c r="G203" s="144">
        <f t="shared" si="23"/>
        <v>78.25921762713874</v>
      </c>
      <c r="H203" s="144">
        <f t="shared" si="24"/>
        <v>73586.02001655838</v>
      </c>
      <c r="I203" s="144">
        <f t="shared" si="25"/>
        <v>17476.582601342736</v>
      </c>
      <c r="J203" s="144">
        <f t="shared" si="26"/>
        <v>78.25921762713874</v>
      </c>
    </row>
    <row r="204" spans="1:10" ht="12.75">
      <c r="A204" s="19"/>
      <c r="B204" s="143">
        <f t="shared" si="18"/>
        <v>168</v>
      </c>
      <c r="C204" s="144">
        <f t="shared" si="19"/>
        <v>1311.069752625438</v>
      </c>
      <c r="D204" s="144">
        <f t="shared" si="20"/>
        <v>0</v>
      </c>
      <c r="E204" s="144">
        <f t="shared" si="21"/>
        <v>16165.512848717299</v>
      </c>
      <c r="F204" s="144">
        <f t="shared" si="22"/>
        <v>158834.48715128287</v>
      </c>
      <c r="G204" s="144">
        <f t="shared" si="23"/>
        <v>72.8190941722614</v>
      </c>
      <c r="H204" s="144">
        <f t="shared" si="24"/>
        <v>73658.83911073064</v>
      </c>
      <c r="I204" s="144">
        <f t="shared" si="25"/>
        <v>16165.512848717299</v>
      </c>
      <c r="J204" s="144">
        <f t="shared" si="26"/>
        <v>72.8190941722614</v>
      </c>
    </row>
    <row r="205" spans="1:10" ht="12.75">
      <c r="A205" s="19"/>
      <c r="B205" s="143">
        <f t="shared" si="18"/>
        <v>169</v>
      </c>
      <c r="C205" s="144">
        <f t="shared" si="19"/>
        <v>1316.5325432613774</v>
      </c>
      <c r="D205" s="144">
        <f t="shared" si="20"/>
        <v>0</v>
      </c>
      <c r="E205" s="144">
        <f t="shared" si="21"/>
        <v>14848.980305455922</v>
      </c>
      <c r="F205" s="144">
        <f t="shared" si="22"/>
        <v>160151.01969454426</v>
      </c>
      <c r="G205" s="144">
        <f t="shared" si="23"/>
        <v>67.35630353632207</v>
      </c>
      <c r="H205" s="144">
        <f t="shared" si="24"/>
        <v>73726.19541426696</v>
      </c>
      <c r="I205" s="144">
        <f t="shared" si="25"/>
        <v>14848.980305455922</v>
      </c>
      <c r="J205" s="144">
        <f t="shared" si="26"/>
        <v>67.35630353632207</v>
      </c>
    </row>
    <row r="206" spans="1:10" ht="12.75">
      <c r="A206" s="19"/>
      <c r="B206" s="143">
        <f t="shared" si="18"/>
        <v>170</v>
      </c>
      <c r="C206" s="144">
        <f t="shared" si="19"/>
        <v>1322.0180955249664</v>
      </c>
      <c r="D206" s="144">
        <f t="shared" si="20"/>
        <v>0</v>
      </c>
      <c r="E206" s="144">
        <f t="shared" si="21"/>
        <v>13526.962209930954</v>
      </c>
      <c r="F206" s="144">
        <f t="shared" si="22"/>
        <v>161473.0377900692</v>
      </c>
      <c r="G206" s="144">
        <f t="shared" si="23"/>
        <v>61.870751272733</v>
      </c>
      <c r="H206" s="144">
        <f t="shared" si="24"/>
        <v>73788.06616553968</v>
      </c>
      <c r="I206" s="144">
        <f t="shared" si="25"/>
        <v>13526.962209930954</v>
      </c>
      <c r="J206" s="144">
        <f t="shared" si="26"/>
        <v>61.870751272733</v>
      </c>
    </row>
    <row r="207" spans="1:10" ht="12.75">
      <c r="A207" s="19"/>
      <c r="B207" s="143">
        <f t="shared" si="18"/>
        <v>171</v>
      </c>
      <c r="C207" s="144">
        <f t="shared" si="19"/>
        <v>1327.5265042563205</v>
      </c>
      <c r="D207" s="144">
        <f t="shared" si="20"/>
        <v>0</v>
      </c>
      <c r="E207" s="144">
        <f t="shared" si="21"/>
        <v>12199.435705674634</v>
      </c>
      <c r="F207" s="144">
        <f t="shared" si="22"/>
        <v>162800.56429432554</v>
      </c>
      <c r="G207" s="144">
        <f t="shared" si="23"/>
        <v>56.36234254137898</v>
      </c>
      <c r="H207" s="144">
        <f t="shared" si="24"/>
        <v>73844.42850808107</v>
      </c>
      <c r="I207" s="144">
        <f t="shared" si="25"/>
        <v>12199.435705674634</v>
      </c>
      <c r="J207" s="144">
        <f t="shared" si="26"/>
        <v>56.36234254137898</v>
      </c>
    </row>
    <row r="208" spans="1:10" ht="12.75">
      <c r="A208" s="19"/>
      <c r="B208" s="143">
        <f t="shared" si="18"/>
        <v>172</v>
      </c>
      <c r="C208" s="144">
        <f t="shared" si="19"/>
        <v>1333.0578646907218</v>
      </c>
      <c r="D208" s="144">
        <f t="shared" si="20"/>
        <v>0</v>
      </c>
      <c r="E208" s="144">
        <f t="shared" si="21"/>
        <v>10866.377840983912</v>
      </c>
      <c r="F208" s="144">
        <f t="shared" si="22"/>
        <v>164133.62215901626</v>
      </c>
      <c r="G208" s="144">
        <f t="shared" si="23"/>
        <v>50.83098210697764</v>
      </c>
      <c r="H208" s="144">
        <f t="shared" si="24"/>
        <v>73895.25949018804</v>
      </c>
      <c r="I208" s="144">
        <f t="shared" si="25"/>
        <v>10866.377840983912</v>
      </c>
      <c r="J208" s="144">
        <f t="shared" si="26"/>
        <v>50.83098210697764</v>
      </c>
    </row>
    <row r="209" spans="1:10" ht="12.75">
      <c r="A209" s="19"/>
      <c r="B209" s="143">
        <f t="shared" si="18"/>
        <v>173</v>
      </c>
      <c r="C209" s="144">
        <f t="shared" si="19"/>
        <v>1338.6122724602665</v>
      </c>
      <c r="D209" s="144">
        <f t="shared" si="20"/>
        <v>0</v>
      </c>
      <c r="E209" s="144">
        <f t="shared" si="21"/>
        <v>9527.765568523646</v>
      </c>
      <c r="F209" s="144">
        <f t="shared" si="22"/>
        <v>165472.23443147654</v>
      </c>
      <c r="G209" s="144">
        <f t="shared" si="23"/>
        <v>45.27657433743297</v>
      </c>
      <c r="H209" s="144">
        <f t="shared" si="24"/>
        <v>73940.53606452547</v>
      </c>
      <c r="I209" s="144">
        <f t="shared" si="25"/>
        <v>9527.765568523646</v>
      </c>
      <c r="J209" s="144">
        <f t="shared" si="26"/>
        <v>45.27657433743297</v>
      </c>
    </row>
    <row r="210" spans="1:10" ht="12.75">
      <c r="A210" s="19"/>
      <c r="B210" s="143">
        <f t="shared" si="18"/>
        <v>174</v>
      </c>
      <c r="C210" s="144">
        <f t="shared" si="19"/>
        <v>1344.1898235955175</v>
      </c>
      <c r="D210" s="144">
        <f t="shared" si="20"/>
        <v>0</v>
      </c>
      <c r="E210" s="144">
        <f t="shared" si="21"/>
        <v>8183.575744928128</v>
      </c>
      <c r="F210" s="144">
        <f t="shared" si="22"/>
        <v>166816.42425507205</v>
      </c>
      <c r="G210" s="144">
        <f t="shared" si="23"/>
        <v>39.699023202181856</v>
      </c>
      <c r="H210" s="144">
        <f t="shared" si="24"/>
        <v>73980.23508772765</v>
      </c>
      <c r="I210" s="144">
        <f t="shared" si="25"/>
        <v>8183.575744928128</v>
      </c>
      <c r="J210" s="144">
        <f t="shared" si="26"/>
        <v>39.699023202181856</v>
      </c>
    </row>
    <row r="211" spans="1:10" ht="12.75">
      <c r="A211" s="19"/>
      <c r="B211" s="143">
        <f t="shared" si="18"/>
        <v>175</v>
      </c>
      <c r="C211" s="144">
        <f t="shared" si="19"/>
        <v>1349.7906145271656</v>
      </c>
      <c r="D211" s="144">
        <f t="shared" si="20"/>
        <v>0</v>
      </c>
      <c r="E211" s="144">
        <f t="shared" si="21"/>
        <v>6833.785130400963</v>
      </c>
      <c r="F211" s="144">
        <f t="shared" si="22"/>
        <v>168166.2148695992</v>
      </c>
      <c r="G211" s="144">
        <f t="shared" si="23"/>
        <v>34.09823227053387</v>
      </c>
      <c r="H211" s="144">
        <f t="shared" si="24"/>
        <v>74014.33331999819</v>
      </c>
      <c r="I211" s="144">
        <f t="shared" si="25"/>
        <v>6833.785130400963</v>
      </c>
      <c r="J211" s="144">
        <f t="shared" si="26"/>
        <v>34.09823227053387</v>
      </c>
    </row>
    <row r="212" spans="1:10" ht="12.75">
      <c r="A212" s="19"/>
      <c r="B212" s="143">
        <f t="shared" si="18"/>
        <v>176</v>
      </c>
      <c r="C212" s="144">
        <f t="shared" si="19"/>
        <v>1355.4147420876955</v>
      </c>
      <c r="D212" s="144">
        <f t="shared" si="20"/>
        <v>0</v>
      </c>
      <c r="E212" s="144">
        <f t="shared" si="21"/>
        <v>5478.3703883132675</v>
      </c>
      <c r="F212" s="144">
        <f t="shared" si="22"/>
        <v>169521.6296116869</v>
      </c>
      <c r="G212" s="144">
        <f t="shared" si="23"/>
        <v>28.47410471000401</v>
      </c>
      <c r="H212" s="144">
        <f t="shared" si="24"/>
        <v>74042.8074247082</v>
      </c>
      <c r="I212" s="144">
        <f t="shared" si="25"/>
        <v>5478.3703883132675</v>
      </c>
      <c r="J212" s="144">
        <f t="shared" si="26"/>
        <v>28.47410471000401</v>
      </c>
    </row>
    <row r="213" spans="1:10" ht="12.75">
      <c r="A213" s="19"/>
      <c r="B213" s="143">
        <f t="shared" si="18"/>
        <v>177</v>
      </c>
      <c r="C213" s="144">
        <f t="shared" si="19"/>
        <v>1361.062303513061</v>
      </c>
      <c r="D213" s="144">
        <f t="shared" si="20"/>
        <v>0</v>
      </c>
      <c r="E213" s="144">
        <f t="shared" si="21"/>
        <v>4117.308084800206</v>
      </c>
      <c r="F213" s="144">
        <f t="shared" si="22"/>
        <v>170882.69191519995</v>
      </c>
      <c r="G213" s="144">
        <f t="shared" si="23"/>
        <v>22.826543284638614</v>
      </c>
      <c r="H213" s="144">
        <f t="shared" si="24"/>
        <v>74065.63396799284</v>
      </c>
      <c r="I213" s="144">
        <f t="shared" si="25"/>
        <v>4117.308084800206</v>
      </c>
      <c r="J213" s="144">
        <f t="shared" si="26"/>
        <v>22.826543284638614</v>
      </c>
    </row>
    <row r="214" spans="1:10" ht="12.75">
      <c r="A214" s="19"/>
      <c r="B214" s="143">
        <f t="shared" si="18"/>
        <v>178</v>
      </c>
      <c r="C214" s="144">
        <f t="shared" si="19"/>
        <v>1366.7333964443653</v>
      </c>
      <c r="D214" s="144">
        <f t="shared" si="20"/>
        <v>0</v>
      </c>
      <c r="E214" s="144">
        <f t="shared" si="21"/>
        <v>2750.5746883558413</v>
      </c>
      <c r="F214" s="144">
        <f t="shared" si="22"/>
        <v>172249.4253116443</v>
      </c>
      <c r="G214" s="144">
        <f t="shared" si="23"/>
        <v>17.155450353334192</v>
      </c>
      <c r="H214" s="144">
        <f t="shared" si="24"/>
        <v>74082.78941834618</v>
      </c>
      <c r="I214" s="144">
        <f t="shared" si="25"/>
        <v>2750.5746883558413</v>
      </c>
      <c r="J214" s="144">
        <f t="shared" si="26"/>
        <v>17.155450353334192</v>
      </c>
    </row>
    <row r="215" spans="1:10" ht="12.75">
      <c r="A215" s="19"/>
      <c r="B215" s="143">
        <f t="shared" si="18"/>
        <v>179</v>
      </c>
      <c r="C215" s="144">
        <f t="shared" si="19"/>
        <v>1372.42811892955</v>
      </c>
      <c r="D215" s="144">
        <f t="shared" si="20"/>
        <v>0</v>
      </c>
      <c r="E215" s="144">
        <f t="shared" si="21"/>
        <v>1378.1465694262913</v>
      </c>
      <c r="F215" s="144">
        <f t="shared" si="22"/>
        <v>173621.85343057386</v>
      </c>
      <c r="G215" s="144">
        <f t="shared" si="23"/>
        <v>11.46072786814934</v>
      </c>
      <c r="H215" s="144">
        <f t="shared" si="24"/>
        <v>74094.25014621433</v>
      </c>
      <c r="I215" s="144">
        <f t="shared" si="25"/>
        <v>1378.1465694262913</v>
      </c>
      <c r="J215" s="144">
        <f t="shared" si="26"/>
        <v>11.46072786814934</v>
      </c>
    </row>
    <row r="216" spans="1:10" ht="12.75">
      <c r="A216" s="19"/>
      <c r="B216" s="143">
        <f t="shared" si="18"/>
        <v>180</v>
      </c>
      <c r="C216" s="144">
        <f t="shared" si="19"/>
        <v>1378.1465694250899</v>
      </c>
      <c r="D216" s="144">
        <f t="shared" si="20"/>
        <v>0</v>
      </c>
      <c r="E216" s="144">
        <f t="shared" si="21"/>
        <v>0</v>
      </c>
      <c r="F216" s="144">
        <f t="shared" si="22"/>
        <v>174999.99999999895</v>
      </c>
      <c r="G216" s="144">
        <f t="shared" si="23"/>
        <v>5.742277372609547</v>
      </c>
      <c r="H216" s="144">
        <f t="shared" si="24"/>
        <v>74099.99242358694</v>
      </c>
      <c r="I216" s="144">
        <f t="shared" si="25"/>
        <v>0</v>
      </c>
      <c r="J216" s="144">
        <f t="shared" si="26"/>
        <v>5.742277372609547</v>
      </c>
    </row>
    <row r="217" spans="1:10" ht="12.75">
      <c r="A217" s="19"/>
      <c r="B217" s="143">
        <f t="shared" si="18"/>
        <v>181</v>
      </c>
      <c r="C217" s="144">
        <f t="shared" si="19"/>
        <v>0</v>
      </c>
      <c r="D217" s="144">
        <f t="shared" si="20"/>
        <v>0</v>
      </c>
      <c r="E217" s="144">
        <f t="shared" si="21"/>
        <v>0</v>
      </c>
      <c r="F217" s="144">
        <f t="shared" si="22"/>
        <v>174999.99999999895</v>
      </c>
      <c r="G217" s="144">
        <f t="shared" si="23"/>
        <v>0</v>
      </c>
      <c r="H217" s="144">
        <f t="shared" si="24"/>
        <v>74099.99242358694</v>
      </c>
      <c r="I217" s="144">
        <f t="shared" si="25"/>
        <v>0</v>
      </c>
      <c r="J217" s="144">
        <f t="shared" si="26"/>
        <v>0</v>
      </c>
    </row>
    <row r="218" spans="1:10" ht="12.75">
      <c r="A218" s="19"/>
      <c r="B218" s="143">
        <f t="shared" si="18"/>
        <v>182</v>
      </c>
      <c r="C218" s="144">
        <f t="shared" si="19"/>
        <v>0</v>
      </c>
      <c r="D218" s="144">
        <f t="shared" si="20"/>
        <v>0</v>
      </c>
      <c r="E218" s="144">
        <f t="shared" si="21"/>
        <v>0</v>
      </c>
      <c r="F218" s="144">
        <f t="shared" si="22"/>
        <v>174999.99999999895</v>
      </c>
      <c r="G218" s="144">
        <f t="shared" si="23"/>
        <v>0</v>
      </c>
      <c r="H218" s="144">
        <f t="shared" si="24"/>
        <v>74099.99242358694</v>
      </c>
      <c r="I218" s="144">
        <f t="shared" si="25"/>
        <v>0</v>
      </c>
      <c r="J218" s="144">
        <f t="shared" si="26"/>
        <v>0</v>
      </c>
    </row>
    <row r="219" spans="1:10" ht="12.75">
      <c r="A219" s="19"/>
      <c r="B219" s="143">
        <f t="shared" si="18"/>
        <v>183</v>
      </c>
      <c r="C219" s="144">
        <f t="shared" si="19"/>
        <v>0</v>
      </c>
      <c r="D219" s="144">
        <f t="shared" si="20"/>
        <v>0</v>
      </c>
      <c r="E219" s="144">
        <f t="shared" si="21"/>
        <v>0</v>
      </c>
      <c r="F219" s="144">
        <f t="shared" si="22"/>
        <v>174999.99999999895</v>
      </c>
      <c r="G219" s="144">
        <f t="shared" si="23"/>
        <v>0</v>
      </c>
      <c r="H219" s="144">
        <f t="shared" si="24"/>
        <v>74099.99242358694</v>
      </c>
      <c r="I219" s="144">
        <f t="shared" si="25"/>
        <v>0</v>
      </c>
      <c r="J219" s="144">
        <f t="shared" si="26"/>
        <v>0</v>
      </c>
    </row>
    <row r="220" spans="1:10" ht="12.75">
      <c r="A220" s="19"/>
      <c r="B220" s="143">
        <f t="shared" si="18"/>
        <v>184</v>
      </c>
      <c r="C220" s="144">
        <f t="shared" si="19"/>
        <v>0</v>
      </c>
      <c r="D220" s="144">
        <f t="shared" si="20"/>
        <v>0</v>
      </c>
      <c r="E220" s="144">
        <f t="shared" si="21"/>
        <v>0</v>
      </c>
      <c r="F220" s="144">
        <f t="shared" si="22"/>
        <v>174999.99999999895</v>
      </c>
      <c r="G220" s="144">
        <f t="shared" si="23"/>
        <v>0</v>
      </c>
      <c r="H220" s="144">
        <f t="shared" si="24"/>
        <v>74099.99242358694</v>
      </c>
      <c r="I220" s="144">
        <f t="shared" si="25"/>
        <v>0</v>
      </c>
      <c r="J220" s="144">
        <f t="shared" si="26"/>
        <v>0</v>
      </c>
    </row>
    <row r="221" spans="1:10" ht="12.75">
      <c r="A221" s="19"/>
      <c r="B221" s="143">
        <f t="shared" si="18"/>
        <v>185</v>
      </c>
      <c r="C221" s="144">
        <f t="shared" si="19"/>
        <v>0</v>
      </c>
      <c r="D221" s="144">
        <f t="shared" si="20"/>
        <v>0</v>
      </c>
      <c r="E221" s="144">
        <f t="shared" si="21"/>
        <v>0</v>
      </c>
      <c r="F221" s="144">
        <f t="shared" si="22"/>
        <v>174999.99999999895</v>
      </c>
      <c r="G221" s="144">
        <f t="shared" si="23"/>
        <v>0</v>
      </c>
      <c r="H221" s="144">
        <f t="shared" si="24"/>
        <v>74099.99242358694</v>
      </c>
      <c r="I221" s="144">
        <f t="shared" si="25"/>
        <v>0</v>
      </c>
      <c r="J221" s="144">
        <f t="shared" si="26"/>
        <v>0</v>
      </c>
    </row>
    <row r="222" spans="1:10" ht="12.75">
      <c r="A222" s="19"/>
      <c r="B222" s="143">
        <f t="shared" si="18"/>
        <v>186</v>
      </c>
      <c r="C222" s="144">
        <f t="shared" si="19"/>
        <v>0</v>
      </c>
      <c r="D222" s="144">
        <f t="shared" si="20"/>
        <v>0</v>
      </c>
      <c r="E222" s="144">
        <f t="shared" si="21"/>
        <v>0</v>
      </c>
      <c r="F222" s="144">
        <f t="shared" si="22"/>
        <v>174999.99999999895</v>
      </c>
      <c r="G222" s="144">
        <f t="shared" si="23"/>
        <v>0</v>
      </c>
      <c r="H222" s="144">
        <f t="shared" si="24"/>
        <v>74099.99242358694</v>
      </c>
      <c r="I222" s="144">
        <f t="shared" si="25"/>
        <v>0</v>
      </c>
      <c r="J222" s="144">
        <f t="shared" si="26"/>
        <v>0</v>
      </c>
    </row>
    <row r="223" spans="1:10" ht="12.75">
      <c r="A223" s="19"/>
      <c r="B223" s="143">
        <f t="shared" si="18"/>
        <v>187</v>
      </c>
      <c r="C223" s="144">
        <f t="shared" si="19"/>
        <v>0</v>
      </c>
      <c r="D223" s="144">
        <f t="shared" si="20"/>
        <v>0</v>
      </c>
      <c r="E223" s="144">
        <f t="shared" si="21"/>
        <v>0</v>
      </c>
      <c r="F223" s="144">
        <f t="shared" si="22"/>
        <v>174999.99999999895</v>
      </c>
      <c r="G223" s="144">
        <f t="shared" si="23"/>
        <v>0</v>
      </c>
      <c r="H223" s="144">
        <f t="shared" si="24"/>
        <v>74099.99242358694</v>
      </c>
      <c r="I223" s="144">
        <f t="shared" si="25"/>
        <v>0</v>
      </c>
      <c r="J223" s="144">
        <f t="shared" si="26"/>
        <v>0</v>
      </c>
    </row>
    <row r="224" spans="1:10" ht="12.75">
      <c r="A224" s="19"/>
      <c r="B224" s="143">
        <f t="shared" si="18"/>
        <v>188</v>
      </c>
      <c r="C224" s="144">
        <f t="shared" si="19"/>
        <v>0</v>
      </c>
      <c r="D224" s="144">
        <f t="shared" si="20"/>
        <v>0</v>
      </c>
      <c r="E224" s="144">
        <f t="shared" si="21"/>
        <v>0</v>
      </c>
      <c r="F224" s="144">
        <f t="shared" si="22"/>
        <v>174999.99999999895</v>
      </c>
      <c r="G224" s="144">
        <f t="shared" si="23"/>
        <v>0</v>
      </c>
      <c r="H224" s="144">
        <f t="shared" si="24"/>
        <v>74099.99242358694</v>
      </c>
      <c r="I224" s="144">
        <f t="shared" si="25"/>
        <v>0</v>
      </c>
      <c r="J224" s="144">
        <f t="shared" si="26"/>
        <v>0</v>
      </c>
    </row>
    <row r="225" spans="1:10" ht="12.75">
      <c r="A225" s="19"/>
      <c r="B225" s="143">
        <f t="shared" si="18"/>
        <v>189</v>
      </c>
      <c r="C225" s="144">
        <f t="shared" si="19"/>
        <v>0</v>
      </c>
      <c r="D225" s="144">
        <f t="shared" si="20"/>
        <v>0</v>
      </c>
      <c r="E225" s="144">
        <f t="shared" si="21"/>
        <v>0</v>
      </c>
      <c r="F225" s="144">
        <f t="shared" si="22"/>
        <v>174999.99999999895</v>
      </c>
      <c r="G225" s="144">
        <f t="shared" si="23"/>
        <v>0</v>
      </c>
      <c r="H225" s="144">
        <f t="shared" si="24"/>
        <v>74099.99242358694</v>
      </c>
      <c r="I225" s="144">
        <f t="shared" si="25"/>
        <v>0</v>
      </c>
      <c r="J225" s="144">
        <f t="shared" si="26"/>
        <v>0</v>
      </c>
    </row>
    <row r="226" spans="1:10" ht="12.75">
      <c r="A226" s="19"/>
      <c r="B226" s="143">
        <f t="shared" si="18"/>
        <v>190</v>
      </c>
      <c r="C226" s="144">
        <f t="shared" si="19"/>
        <v>0</v>
      </c>
      <c r="D226" s="144">
        <f t="shared" si="20"/>
        <v>0</v>
      </c>
      <c r="E226" s="144">
        <f t="shared" si="21"/>
        <v>0</v>
      </c>
      <c r="F226" s="144">
        <f t="shared" si="22"/>
        <v>174999.99999999895</v>
      </c>
      <c r="G226" s="144">
        <f t="shared" si="23"/>
        <v>0</v>
      </c>
      <c r="H226" s="144">
        <f t="shared" si="24"/>
        <v>74099.99242358694</v>
      </c>
      <c r="I226" s="144">
        <f t="shared" si="25"/>
        <v>0</v>
      </c>
      <c r="J226" s="144">
        <f t="shared" si="26"/>
        <v>0</v>
      </c>
    </row>
    <row r="227" spans="1:10" ht="12.75">
      <c r="A227" s="19"/>
      <c r="B227" s="143">
        <f t="shared" si="18"/>
        <v>191</v>
      </c>
      <c r="C227" s="144">
        <f t="shared" si="19"/>
        <v>0</v>
      </c>
      <c r="D227" s="144">
        <f t="shared" si="20"/>
        <v>0</v>
      </c>
      <c r="E227" s="144">
        <f t="shared" si="21"/>
        <v>0</v>
      </c>
      <c r="F227" s="144">
        <f t="shared" si="22"/>
        <v>174999.99999999895</v>
      </c>
      <c r="G227" s="144">
        <f t="shared" si="23"/>
        <v>0</v>
      </c>
      <c r="H227" s="144">
        <f t="shared" si="24"/>
        <v>74099.99242358694</v>
      </c>
      <c r="I227" s="144">
        <f t="shared" si="25"/>
        <v>0</v>
      </c>
      <c r="J227" s="144">
        <f t="shared" si="26"/>
        <v>0</v>
      </c>
    </row>
    <row r="228" spans="1:10" ht="12.75">
      <c r="A228" s="19"/>
      <c r="B228" s="143">
        <f t="shared" si="18"/>
        <v>192</v>
      </c>
      <c r="C228" s="144">
        <f t="shared" si="19"/>
        <v>0</v>
      </c>
      <c r="D228" s="144">
        <f t="shared" si="20"/>
        <v>0</v>
      </c>
      <c r="E228" s="144">
        <f t="shared" si="21"/>
        <v>0</v>
      </c>
      <c r="F228" s="144">
        <f t="shared" si="22"/>
        <v>174999.99999999895</v>
      </c>
      <c r="G228" s="144">
        <f t="shared" si="23"/>
        <v>0</v>
      </c>
      <c r="H228" s="144">
        <f t="shared" si="24"/>
        <v>74099.99242358694</v>
      </c>
      <c r="I228" s="144">
        <f t="shared" si="25"/>
        <v>0</v>
      </c>
      <c r="J228" s="144">
        <f t="shared" si="26"/>
        <v>0</v>
      </c>
    </row>
    <row r="229" spans="1:10" ht="12.75">
      <c r="A229" s="19"/>
      <c r="B229" s="143">
        <f t="shared" si="18"/>
        <v>193</v>
      </c>
      <c r="C229" s="144">
        <f t="shared" si="19"/>
        <v>0</v>
      </c>
      <c r="D229" s="144">
        <f t="shared" si="20"/>
        <v>0</v>
      </c>
      <c r="E229" s="144">
        <f t="shared" si="21"/>
        <v>0</v>
      </c>
      <c r="F229" s="144">
        <f t="shared" si="22"/>
        <v>174999.99999999895</v>
      </c>
      <c r="G229" s="144">
        <f t="shared" si="23"/>
        <v>0</v>
      </c>
      <c r="H229" s="144">
        <f t="shared" si="24"/>
        <v>74099.99242358694</v>
      </c>
      <c r="I229" s="144">
        <f t="shared" si="25"/>
        <v>0</v>
      </c>
      <c r="J229" s="144">
        <f t="shared" si="26"/>
        <v>0</v>
      </c>
    </row>
    <row r="230" spans="1:10" ht="12.75">
      <c r="A230" s="19"/>
      <c r="B230" s="143">
        <f aca="true" t="shared" si="27" ref="B230:B293">1+B229</f>
        <v>194</v>
      </c>
      <c r="C230" s="144">
        <f aca="true" t="shared" si="28" ref="C230:C293">IF((E229&lt;$C$24-G230),E229,$C$24-G230)</f>
        <v>0</v>
      </c>
      <c r="D230" s="144">
        <f aca="true" t="shared" si="29" ref="D230:D293">IF(AND($C$20&lt;=B230,E229&gt;C230+$C$18),IF(MOD($B230,$C$19)=0,$C$18,0),0)</f>
        <v>0</v>
      </c>
      <c r="E230" s="144">
        <f aca="true" t="shared" si="30" ref="E230:E293">IF(E229-C230&lt;=1,0,E229-C230-D230)</f>
        <v>0</v>
      </c>
      <c r="F230" s="144">
        <f aca="true" t="shared" si="31" ref="F230:F293">F229+C230+D230</f>
        <v>174999.99999999895</v>
      </c>
      <c r="G230" s="144">
        <f aca="true" t="shared" si="32" ref="G230:G293">E229*($C$13/$C$15)</f>
        <v>0</v>
      </c>
      <c r="H230" s="144">
        <f aca="true" t="shared" si="33" ref="H230:H293">H229+G230</f>
        <v>74099.99242358694</v>
      </c>
      <c r="I230" s="144">
        <f aca="true" t="shared" si="34" ref="I230:I293">IF(I229-($C$24-J230)&lt;=1,0,I229-($C$24-J230))</f>
        <v>0</v>
      </c>
      <c r="J230" s="144">
        <f aca="true" t="shared" si="35" ref="J230:J293">I229*($C$13/$C$15)</f>
        <v>0</v>
      </c>
    </row>
    <row r="231" spans="1:10" ht="12.75">
      <c r="A231" s="19"/>
      <c r="B231" s="143">
        <f t="shared" si="27"/>
        <v>195</v>
      </c>
      <c r="C231" s="144">
        <f t="shared" si="28"/>
        <v>0</v>
      </c>
      <c r="D231" s="144">
        <f t="shared" si="29"/>
        <v>0</v>
      </c>
      <c r="E231" s="144">
        <f t="shared" si="30"/>
        <v>0</v>
      </c>
      <c r="F231" s="144">
        <f t="shared" si="31"/>
        <v>174999.99999999895</v>
      </c>
      <c r="G231" s="144">
        <f t="shared" si="32"/>
        <v>0</v>
      </c>
      <c r="H231" s="144">
        <f t="shared" si="33"/>
        <v>74099.99242358694</v>
      </c>
      <c r="I231" s="144">
        <f t="shared" si="34"/>
        <v>0</v>
      </c>
      <c r="J231" s="144">
        <f t="shared" si="35"/>
        <v>0</v>
      </c>
    </row>
    <row r="232" spans="1:10" ht="12.75">
      <c r="A232" s="19"/>
      <c r="B232" s="143">
        <f t="shared" si="27"/>
        <v>196</v>
      </c>
      <c r="C232" s="144">
        <f t="shared" si="28"/>
        <v>0</v>
      </c>
      <c r="D232" s="144">
        <f t="shared" si="29"/>
        <v>0</v>
      </c>
      <c r="E232" s="144">
        <f t="shared" si="30"/>
        <v>0</v>
      </c>
      <c r="F232" s="144">
        <f t="shared" si="31"/>
        <v>174999.99999999895</v>
      </c>
      <c r="G232" s="144">
        <f t="shared" si="32"/>
        <v>0</v>
      </c>
      <c r="H232" s="144">
        <f t="shared" si="33"/>
        <v>74099.99242358694</v>
      </c>
      <c r="I232" s="144">
        <f t="shared" si="34"/>
        <v>0</v>
      </c>
      <c r="J232" s="144">
        <f t="shared" si="35"/>
        <v>0</v>
      </c>
    </row>
    <row r="233" spans="1:10" ht="12.75">
      <c r="A233" s="19"/>
      <c r="B233" s="143">
        <f t="shared" si="27"/>
        <v>197</v>
      </c>
      <c r="C233" s="144">
        <f t="shared" si="28"/>
        <v>0</v>
      </c>
      <c r="D233" s="144">
        <f t="shared" si="29"/>
        <v>0</v>
      </c>
      <c r="E233" s="144">
        <f t="shared" si="30"/>
        <v>0</v>
      </c>
      <c r="F233" s="144">
        <f t="shared" si="31"/>
        <v>174999.99999999895</v>
      </c>
      <c r="G233" s="144">
        <f t="shared" si="32"/>
        <v>0</v>
      </c>
      <c r="H233" s="144">
        <f t="shared" si="33"/>
        <v>74099.99242358694</v>
      </c>
      <c r="I233" s="144">
        <f t="shared" si="34"/>
        <v>0</v>
      </c>
      <c r="J233" s="144">
        <f t="shared" si="35"/>
        <v>0</v>
      </c>
    </row>
    <row r="234" spans="1:10" ht="12.75">
      <c r="A234" s="19"/>
      <c r="B234" s="143">
        <f t="shared" si="27"/>
        <v>198</v>
      </c>
      <c r="C234" s="144">
        <f t="shared" si="28"/>
        <v>0</v>
      </c>
      <c r="D234" s="144">
        <f t="shared" si="29"/>
        <v>0</v>
      </c>
      <c r="E234" s="144">
        <f t="shared" si="30"/>
        <v>0</v>
      </c>
      <c r="F234" s="144">
        <f t="shared" si="31"/>
        <v>174999.99999999895</v>
      </c>
      <c r="G234" s="144">
        <f t="shared" si="32"/>
        <v>0</v>
      </c>
      <c r="H234" s="144">
        <f t="shared" si="33"/>
        <v>74099.99242358694</v>
      </c>
      <c r="I234" s="144">
        <f t="shared" si="34"/>
        <v>0</v>
      </c>
      <c r="J234" s="144">
        <f t="shared" si="35"/>
        <v>0</v>
      </c>
    </row>
    <row r="235" spans="1:10" ht="12.75">
      <c r="A235" s="19"/>
      <c r="B235" s="143">
        <f t="shared" si="27"/>
        <v>199</v>
      </c>
      <c r="C235" s="144">
        <f t="shared" si="28"/>
        <v>0</v>
      </c>
      <c r="D235" s="144">
        <f t="shared" si="29"/>
        <v>0</v>
      </c>
      <c r="E235" s="144">
        <f t="shared" si="30"/>
        <v>0</v>
      </c>
      <c r="F235" s="144">
        <f t="shared" si="31"/>
        <v>174999.99999999895</v>
      </c>
      <c r="G235" s="144">
        <f t="shared" si="32"/>
        <v>0</v>
      </c>
      <c r="H235" s="144">
        <f t="shared" si="33"/>
        <v>74099.99242358694</v>
      </c>
      <c r="I235" s="144">
        <f t="shared" si="34"/>
        <v>0</v>
      </c>
      <c r="J235" s="144">
        <f t="shared" si="35"/>
        <v>0</v>
      </c>
    </row>
    <row r="236" spans="1:10" ht="12.75">
      <c r="A236" s="19"/>
      <c r="B236" s="143">
        <f t="shared" si="27"/>
        <v>200</v>
      </c>
      <c r="C236" s="144">
        <f t="shared" si="28"/>
        <v>0</v>
      </c>
      <c r="D236" s="144">
        <f t="shared" si="29"/>
        <v>0</v>
      </c>
      <c r="E236" s="144">
        <f t="shared" si="30"/>
        <v>0</v>
      </c>
      <c r="F236" s="144">
        <f t="shared" si="31"/>
        <v>174999.99999999895</v>
      </c>
      <c r="G236" s="144">
        <f t="shared" si="32"/>
        <v>0</v>
      </c>
      <c r="H236" s="144">
        <f t="shared" si="33"/>
        <v>74099.99242358694</v>
      </c>
      <c r="I236" s="144">
        <f t="shared" si="34"/>
        <v>0</v>
      </c>
      <c r="J236" s="144">
        <f t="shared" si="35"/>
        <v>0</v>
      </c>
    </row>
    <row r="237" spans="1:10" ht="12.75">
      <c r="A237" s="19"/>
      <c r="B237" s="143">
        <f t="shared" si="27"/>
        <v>201</v>
      </c>
      <c r="C237" s="144">
        <f t="shared" si="28"/>
        <v>0</v>
      </c>
      <c r="D237" s="144">
        <f t="shared" si="29"/>
        <v>0</v>
      </c>
      <c r="E237" s="144">
        <f t="shared" si="30"/>
        <v>0</v>
      </c>
      <c r="F237" s="144">
        <f t="shared" si="31"/>
        <v>174999.99999999895</v>
      </c>
      <c r="G237" s="144">
        <f t="shared" si="32"/>
        <v>0</v>
      </c>
      <c r="H237" s="144">
        <f t="shared" si="33"/>
        <v>74099.99242358694</v>
      </c>
      <c r="I237" s="144">
        <f t="shared" si="34"/>
        <v>0</v>
      </c>
      <c r="J237" s="144">
        <f t="shared" si="35"/>
        <v>0</v>
      </c>
    </row>
    <row r="238" spans="1:10" ht="12.75">
      <c r="A238" s="19"/>
      <c r="B238" s="143">
        <f t="shared" si="27"/>
        <v>202</v>
      </c>
      <c r="C238" s="144">
        <f t="shared" si="28"/>
        <v>0</v>
      </c>
      <c r="D238" s="144">
        <f t="shared" si="29"/>
        <v>0</v>
      </c>
      <c r="E238" s="144">
        <f t="shared" si="30"/>
        <v>0</v>
      </c>
      <c r="F238" s="144">
        <f t="shared" si="31"/>
        <v>174999.99999999895</v>
      </c>
      <c r="G238" s="144">
        <f t="shared" si="32"/>
        <v>0</v>
      </c>
      <c r="H238" s="144">
        <f t="shared" si="33"/>
        <v>74099.99242358694</v>
      </c>
      <c r="I238" s="144">
        <f t="shared" si="34"/>
        <v>0</v>
      </c>
      <c r="J238" s="144">
        <f t="shared" si="35"/>
        <v>0</v>
      </c>
    </row>
    <row r="239" spans="1:10" ht="12.75">
      <c r="A239" s="19"/>
      <c r="B239" s="143">
        <f t="shared" si="27"/>
        <v>203</v>
      </c>
      <c r="C239" s="144">
        <f t="shared" si="28"/>
        <v>0</v>
      </c>
      <c r="D239" s="144">
        <f t="shared" si="29"/>
        <v>0</v>
      </c>
      <c r="E239" s="144">
        <f t="shared" si="30"/>
        <v>0</v>
      </c>
      <c r="F239" s="144">
        <f t="shared" si="31"/>
        <v>174999.99999999895</v>
      </c>
      <c r="G239" s="144">
        <f t="shared" si="32"/>
        <v>0</v>
      </c>
      <c r="H239" s="144">
        <f t="shared" si="33"/>
        <v>74099.99242358694</v>
      </c>
      <c r="I239" s="144">
        <f t="shared" si="34"/>
        <v>0</v>
      </c>
      <c r="J239" s="144">
        <f t="shared" si="35"/>
        <v>0</v>
      </c>
    </row>
    <row r="240" spans="1:10" ht="12.75">
      <c r="A240" s="19"/>
      <c r="B240" s="143">
        <f t="shared" si="27"/>
        <v>204</v>
      </c>
      <c r="C240" s="144">
        <f t="shared" si="28"/>
        <v>0</v>
      </c>
      <c r="D240" s="144">
        <f t="shared" si="29"/>
        <v>0</v>
      </c>
      <c r="E240" s="144">
        <f t="shared" si="30"/>
        <v>0</v>
      </c>
      <c r="F240" s="144">
        <f t="shared" si="31"/>
        <v>174999.99999999895</v>
      </c>
      <c r="G240" s="144">
        <f t="shared" si="32"/>
        <v>0</v>
      </c>
      <c r="H240" s="144">
        <f t="shared" si="33"/>
        <v>74099.99242358694</v>
      </c>
      <c r="I240" s="144">
        <f t="shared" si="34"/>
        <v>0</v>
      </c>
      <c r="J240" s="144">
        <f t="shared" si="35"/>
        <v>0</v>
      </c>
    </row>
    <row r="241" spans="1:10" ht="12.75">
      <c r="A241" s="19"/>
      <c r="B241" s="143">
        <f t="shared" si="27"/>
        <v>205</v>
      </c>
      <c r="C241" s="144">
        <f t="shared" si="28"/>
        <v>0</v>
      </c>
      <c r="D241" s="144">
        <f t="shared" si="29"/>
        <v>0</v>
      </c>
      <c r="E241" s="144">
        <f t="shared" si="30"/>
        <v>0</v>
      </c>
      <c r="F241" s="144">
        <f t="shared" si="31"/>
        <v>174999.99999999895</v>
      </c>
      <c r="G241" s="144">
        <f t="shared" si="32"/>
        <v>0</v>
      </c>
      <c r="H241" s="144">
        <f t="shared" si="33"/>
        <v>74099.99242358694</v>
      </c>
      <c r="I241" s="144">
        <f t="shared" si="34"/>
        <v>0</v>
      </c>
      <c r="J241" s="144">
        <f t="shared" si="35"/>
        <v>0</v>
      </c>
    </row>
    <row r="242" spans="1:10" ht="12.75">
      <c r="A242" s="19"/>
      <c r="B242" s="143">
        <f t="shared" si="27"/>
        <v>206</v>
      </c>
      <c r="C242" s="144">
        <f t="shared" si="28"/>
        <v>0</v>
      </c>
      <c r="D242" s="144">
        <f t="shared" si="29"/>
        <v>0</v>
      </c>
      <c r="E242" s="144">
        <f t="shared" si="30"/>
        <v>0</v>
      </c>
      <c r="F242" s="144">
        <f t="shared" si="31"/>
        <v>174999.99999999895</v>
      </c>
      <c r="G242" s="144">
        <f t="shared" si="32"/>
        <v>0</v>
      </c>
      <c r="H242" s="144">
        <f t="shared" si="33"/>
        <v>74099.99242358694</v>
      </c>
      <c r="I242" s="144">
        <f t="shared" si="34"/>
        <v>0</v>
      </c>
      <c r="J242" s="144">
        <f t="shared" si="35"/>
        <v>0</v>
      </c>
    </row>
    <row r="243" spans="1:10" ht="12.75">
      <c r="A243" s="19"/>
      <c r="B243" s="143">
        <f t="shared" si="27"/>
        <v>207</v>
      </c>
      <c r="C243" s="144">
        <f t="shared" si="28"/>
        <v>0</v>
      </c>
      <c r="D243" s="144">
        <f t="shared" si="29"/>
        <v>0</v>
      </c>
      <c r="E243" s="144">
        <f t="shared" si="30"/>
        <v>0</v>
      </c>
      <c r="F243" s="144">
        <f t="shared" si="31"/>
        <v>174999.99999999895</v>
      </c>
      <c r="G243" s="144">
        <f t="shared" si="32"/>
        <v>0</v>
      </c>
      <c r="H243" s="144">
        <f t="shared" si="33"/>
        <v>74099.99242358694</v>
      </c>
      <c r="I243" s="144">
        <f t="shared" si="34"/>
        <v>0</v>
      </c>
      <c r="J243" s="144">
        <f t="shared" si="35"/>
        <v>0</v>
      </c>
    </row>
    <row r="244" spans="1:10" ht="12.75">
      <c r="A244" s="19"/>
      <c r="B244" s="143">
        <f t="shared" si="27"/>
        <v>208</v>
      </c>
      <c r="C244" s="144">
        <f t="shared" si="28"/>
        <v>0</v>
      </c>
      <c r="D244" s="144">
        <f t="shared" si="29"/>
        <v>0</v>
      </c>
      <c r="E244" s="144">
        <f t="shared" si="30"/>
        <v>0</v>
      </c>
      <c r="F244" s="144">
        <f t="shared" si="31"/>
        <v>174999.99999999895</v>
      </c>
      <c r="G244" s="144">
        <f t="shared" si="32"/>
        <v>0</v>
      </c>
      <c r="H244" s="144">
        <f t="shared" si="33"/>
        <v>74099.99242358694</v>
      </c>
      <c r="I244" s="144">
        <f t="shared" si="34"/>
        <v>0</v>
      </c>
      <c r="J244" s="144">
        <f t="shared" si="35"/>
        <v>0</v>
      </c>
    </row>
    <row r="245" spans="1:10" ht="12.75">
      <c r="A245" s="19"/>
      <c r="B245" s="143">
        <f t="shared" si="27"/>
        <v>209</v>
      </c>
      <c r="C245" s="144">
        <f t="shared" si="28"/>
        <v>0</v>
      </c>
      <c r="D245" s="144">
        <f t="shared" si="29"/>
        <v>0</v>
      </c>
      <c r="E245" s="144">
        <f t="shared" si="30"/>
        <v>0</v>
      </c>
      <c r="F245" s="144">
        <f t="shared" si="31"/>
        <v>174999.99999999895</v>
      </c>
      <c r="G245" s="144">
        <f t="shared" si="32"/>
        <v>0</v>
      </c>
      <c r="H245" s="144">
        <f t="shared" si="33"/>
        <v>74099.99242358694</v>
      </c>
      <c r="I245" s="144">
        <f t="shared" si="34"/>
        <v>0</v>
      </c>
      <c r="J245" s="144">
        <f t="shared" si="35"/>
        <v>0</v>
      </c>
    </row>
    <row r="246" spans="1:10" ht="12.75">
      <c r="A246" s="19"/>
      <c r="B246" s="143">
        <f t="shared" si="27"/>
        <v>210</v>
      </c>
      <c r="C246" s="144">
        <f t="shared" si="28"/>
        <v>0</v>
      </c>
      <c r="D246" s="144">
        <f t="shared" si="29"/>
        <v>0</v>
      </c>
      <c r="E246" s="144">
        <f t="shared" si="30"/>
        <v>0</v>
      </c>
      <c r="F246" s="144">
        <f t="shared" si="31"/>
        <v>174999.99999999895</v>
      </c>
      <c r="G246" s="144">
        <f t="shared" si="32"/>
        <v>0</v>
      </c>
      <c r="H246" s="144">
        <f t="shared" si="33"/>
        <v>74099.99242358694</v>
      </c>
      <c r="I246" s="144">
        <f t="shared" si="34"/>
        <v>0</v>
      </c>
      <c r="J246" s="144">
        <f t="shared" si="35"/>
        <v>0</v>
      </c>
    </row>
    <row r="247" spans="1:10" ht="12.75">
      <c r="A247" s="19"/>
      <c r="B247" s="143">
        <f t="shared" si="27"/>
        <v>211</v>
      </c>
      <c r="C247" s="144">
        <f t="shared" si="28"/>
        <v>0</v>
      </c>
      <c r="D247" s="144">
        <f t="shared" si="29"/>
        <v>0</v>
      </c>
      <c r="E247" s="144">
        <f t="shared" si="30"/>
        <v>0</v>
      </c>
      <c r="F247" s="144">
        <f t="shared" si="31"/>
        <v>174999.99999999895</v>
      </c>
      <c r="G247" s="144">
        <f t="shared" si="32"/>
        <v>0</v>
      </c>
      <c r="H247" s="144">
        <f t="shared" si="33"/>
        <v>74099.99242358694</v>
      </c>
      <c r="I247" s="144">
        <f t="shared" si="34"/>
        <v>0</v>
      </c>
      <c r="J247" s="144">
        <f t="shared" si="35"/>
        <v>0</v>
      </c>
    </row>
    <row r="248" spans="1:10" ht="12.75">
      <c r="A248" s="19"/>
      <c r="B248" s="143">
        <f t="shared" si="27"/>
        <v>212</v>
      </c>
      <c r="C248" s="144">
        <f t="shared" si="28"/>
        <v>0</v>
      </c>
      <c r="D248" s="144">
        <f t="shared" si="29"/>
        <v>0</v>
      </c>
      <c r="E248" s="144">
        <f t="shared" si="30"/>
        <v>0</v>
      </c>
      <c r="F248" s="144">
        <f t="shared" si="31"/>
        <v>174999.99999999895</v>
      </c>
      <c r="G248" s="144">
        <f t="shared" si="32"/>
        <v>0</v>
      </c>
      <c r="H248" s="144">
        <f t="shared" si="33"/>
        <v>74099.99242358694</v>
      </c>
      <c r="I248" s="144">
        <f t="shared" si="34"/>
        <v>0</v>
      </c>
      <c r="J248" s="144">
        <f t="shared" si="35"/>
        <v>0</v>
      </c>
    </row>
    <row r="249" spans="1:10" ht="12.75">
      <c r="A249" s="19"/>
      <c r="B249" s="143">
        <f t="shared" si="27"/>
        <v>213</v>
      </c>
      <c r="C249" s="144">
        <f t="shared" si="28"/>
        <v>0</v>
      </c>
      <c r="D249" s="144">
        <f t="shared" si="29"/>
        <v>0</v>
      </c>
      <c r="E249" s="144">
        <f t="shared" si="30"/>
        <v>0</v>
      </c>
      <c r="F249" s="144">
        <f t="shared" si="31"/>
        <v>174999.99999999895</v>
      </c>
      <c r="G249" s="144">
        <f t="shared" si="32"/>
        <v>0</v>
      </c>
      <c r="H249" s="144">
        <f t="shared" si="33"/>
        <v>74099.99242358694</v>
      </c>
      <c r="I249" s="144">
        <f t="shared" si="34"/>
        <v>0</v>
      </c>
      <c r="J249" s="144">
        <f t="shared" si="35"/>
        <v>0</v>
      </c>
    </row>
    <row r="250" spans="1:10" ht="12.75">
      <c r="A250" s="19"/>
      <c r="B250" s="143">
        <f t="shared" si="27"/>
        <v>214</v>
      </c>
      <c r="C250" s="144">
        <f t="shared" si="28"/>
        <v>0</v>
      </c>
      <c r="D250" s="144">
        <f t="shared" si="29"/>
        <v>0</v>
      </c>
      <c r="E250" s="144">
        <f t="shared" si="30"/>
        <v>0</v>
      </c>
      <c r="F250" s="144">
        <f t="shared" si="31"/>
        <v>174999.99999999895</v>
      </c>
      <c r="G250" s="144">
        <f t="shared" si="32"/>
        <v>0</v>
      </c>
      <c r="H250" s="144">
        <f t="shared" si="33"/>
        <v>74099.99242358694</v>
      </c>
      <c r="I250" s="144">
        <f t="shared" si="34"/>
        <v>0</v>
      </c>
      <c r="J250" s="144">
        <f t="shared" si="35"/>
        <v>0</v>
      </c>
    </row>
    <row r="251" spans="1:10" ht="12.75">
      <c r="A251" s="19"/>
      <c r="B251" s="143">
        <f t="shared" si="27"/>
        <v>215</v>
      </c>
      <c r="C251" s="144">
        <f t="shared" si="28"/>
        <v>0</v>
      </c>
      <c r="D251" s="144">
        <f t="shared" si="29"/>
        <v>0</v>
      </c>
      <c r="E251" s="144">
        <f t="shared" si="30"/>
        <v>0</v>
      </c>
      <c r="F251" s="144">
        <f t="shared" si="31"/>
        <v>174999.99999999895</v>
      </c>
      <c r="G251" s="144">
        <f t="shared" si="32"/>
        <v>0</v>
      </c>
      <c r="H251" s="144">
        <f t="shared" si="33"/>
        <v>74099.99242358694</v>
      </c>
      <c r="I251" s="144">
        <f t="shared" si="34"/>
        <v>0</v>
      </c>
      <c r="J251" s="144">
        <f t="shared" si="35"/>
        <v>0</v>
      </c>
    </row>
    <row r="252" spans="1:10" ht="12.75">
      <c r="A252" s="19"/>
      <c r="B252" s="143">
        <f t="shared" si="27"/>
        <v>216</v>
      </c>
      <c r="C252" s="144">
        <f t="shared" si="28"/>
        <v>0</v>
      </c>
      <c r="D252" s="144">
        <f t="shared" si="29"/>
        <v>0</v>
      </c>
      <c r="E252" s="144">
        <f t="shared" si="30"/>
        <v>0</v>
      </c>
      <c r="F252" s="144">
        <f t="shared" si="31"/>
        <v>174999.99999999895</v>
      </c>
      <c r="G252" s="144">
        <f t="shared" si="32"/>
        <v>0</v>
      </c>
      <c r="H252" s="144">
        <f t="shared" si="33"/>
        <v>74099.99242358694</v>
      </c>
      <c r="I252" s="144">
        <f t="shared" si="34"/>
        <v>0</v>
      </c>
      <c r="J252" s="144">
        <f t="shared" si="35"/>
        <v>0</v>
      </c>
    </row>
    <row r="253" spans="1:10" ht="12.75">
      <c r="A253" s="19"/>
      <c r="B253" s="143">
        <f t="shared" si="27"/>
        <v>217</v>
      </c>
      <c r="C253" s="144">
        <f t="shared" si="28"/>
        <v>0</v>
      </c>
      <c r="D253" s="144">
        <f t="shared" si="29"/>
        <v>0</v>
      </c>
      <c r="E253" s="144">
        <f t="shared" si="30"/>
        <v>0</v>
      </c>
      <c r="F253" s="144">
        <f t="shared" si="31"/>
        <v>174999.99999999895</v>
      </c>
      <c r="G253" s="144">
        <f t="shared" si="32"/>
        <v>0</v>
      </c>
      <c r="H253" s="144">
        <f t="shared" si="33"/>
        <v>74099.99242358694</v>
      </c>
      <c r="I253" s="144">
        <f t="shared" si="34"/>
        <v>0</v>
      </c>
      <c r="J253" s="144">
        <f t="shared" si="35"/>
        <v>0</v>
      </c>
    </row>
    <row r="254" spans="1:10" ht="12.75">
      <c r="A254" s="19"/>
      <c r="B254" s="143">
        <f t="shared" si="27"/>
        <v>218</v>
      </c>
      <c r="C254" s="144">
        <f t="shared" si="28"/>
        <v>0</v>
      </c>
      <c r="D254" s="144">
        <f t="shared" si="29"/>
        <v>0</v>
      </c>
      <c r="E254" s="144">
        <f t="shared" si="30"/>
        <v>0</v>
      </c>
      <c r="F254" s="144">
        <f t="shared" si="31"/>
        <v>174999.99999999895</v>
      </c>
      <c r="G254" s="144">
        <f t="shared" si="32"/>
        <v>0</v>
      </c>
      <c r="H254" s="144">
        <f t="shared" si="33"/>
        <v>74099.99242358694</v>
      </c>
      <c r="I254" s="144">
        <f t="shared" si="34"/>
        <v>0</v>
      </c>
      <c r="J254" s="144">
        <f t="shared" si="35"/>
        <v>0</v>
      </c>
    </row>
    <row r="255" spans="1:10" ht="12.75">
      <c r="A255" s="19"/>
      <c r="B255" s="143">
        <f t="shared" si="27"/>
        <v>219</v>
      </c>
      <c r="C255" s="144">
        <f t="shared" si="28"/>
        <v>0</v>
      </c>
      <c r="D255" s="144">
        <f t="shared" si="29"/>
        <v>0</v>
      </c>
      <c r="E255" s="144">
        <f t="shared" si="30"/>
        <v>0</v>
      </c>
      <c r="F255" s="144">
        <f t="shared" si="31"/>
        <v>174999.99999999895</v>
      </c>
      <c r="G255" s="144">
        <f t="shared" si="32"/>
        <v>0</v>
      </c>
      <c r="H255" s="144">
        <f t="shared" si="33"/>
        <v>74099.99242358694</v>
      </c>
      <c r="I255" s="144">
        <f t="shared" si="34"/>
        <v>0</v>
      </c>
      <c r="J255" s="144">
        <f t="shared" si="35"/>
        <v>0</v>
      </c>
    </row>
    <row r="256" spans="1:10" ht="12.75">
      <c r="A256" s="19"/>
      <c r="B256" s="143">
        <f t="shared" si="27"/>
        <v>220</v>
      </c>
      <c r="C256" s="144">
        <f t="shared" si="28"/>
        <v>0</v>
      </c>
      <c r="D256" s="144">
        <f t="shared" si="29"/>
        <v>0</v>
      </c>
      <c r="E256" s="144">
        <f t="shared" si="30"/>
        <v>0</v>
      </c>
      <c r="F256" s="144">
        <f t="shared" si="31"/>
        <v>174999.99999999895</v>
      </c>
      <c r="G256" s="144">
        <f t="shared" si="32"/>
        <v>0</v>
      </c>
      <c r="H256" s="144">
        <f t="shared" si="33"/>
        <v>74099.99242358694</v>
      </c>
      <c r="I256" s="144">
        <f t="shared" si="34"/>
        <v>0</v>
      </c>
      <c r="J256" s="144">
        <f t="shared" si="35"/>
        <v>0</v>
      </c>
    </row>
    <row r="257" spans="1:10" ht="12.75">
      <c r="A257" s="19"/>
      <c r="B257" s="143">
        <f t="shared" si="27"/>
        <v>221</v>
      </c>
      <c r="C257" s="144">
        <f t="shared" si="28"/>
        <v>0</v>
      </c>
      <c r="D257" s="144">
        <f t="shared" si="29"/>
        <v>0</v>
      </c>
      <c r="E257" s="144">
        <f t="shared" si="30"/>
        <v>0</v>
      </c>
      <c r="F257" s="144">
        <f t="shared" si="31"/>
        <v>174999.99999999895</v>
      </c>
      <c r="G257" s="144">
        <f t="shared" si="32"/>
        <v>0</v>
      </c>
      <c r="H257" s="144">
        <f t="shared" si="33"/>
        <v>74099.99242358694</v>
      </c>
      <c r="I257" s="144">
        <f t="shared" si="34"/>
        <v>0</v>
      </c>
      <c r="J257" s="144">
        <f t="shared" si="35"/>
        <v>0</v>
      </c>
    </row>
    <row r="258" spans="1:10" ht="12.75">
      <c r="A258" s="19"/>
      <c r="B258" s="143">
        <f t="shared" si="27"/>
        <v>222</v>
      </c>
      <c r="C258" s="144">
        <f t="shared" si="28"/>
        <v>0</v>
      </c>
      <c r="D258" s="144">
        <f t="shared" si="29"/>
        <v>0</v>
      </c>
      <c r="E258" s="144">
        <f t="shared" si="30"/>
        <v>0</v>
      </c>
      <c r="F258" s="144">
        <f t="shared" si="31"/>
        <v>174999.99999999895</v>
      </c>
      <c r="G258" s="144">
        <f t="shared" si="32"/>
        <v>0</v>
      </c>
      <c r="H258" s="144">
        <f t="shared" si="33"/>
        <v>74099.99242358694</v>
      </c>
      <c r="I258" s="144">
        <f t="shared" si="34"/>
        <v>0</v>
      </c>
      <c r="J258" s="144">
        <f t="shared" si="35"/>
        <v>0</v>
      </c>
    </row>
    <row r="259" spans="1:10" ht="12.75">
      <c r="A259" s="19"/>
      <c r="B259" s="143">
        <f t="shared" si="27"/>
        <v>223</v>
      </c>
      <c r="C259" s="144">
        <f t="shared" si="28"/>
        <v>0</v>
      </c>
      <c r="D259" s="144">
        <f t="shared" si="29"/>
        <v>0</v>
      </c>
      <c r="E259" s="144">
        <f t="shared" si="30"/>
        <v>0</v>
      </c>
      <c r="F259" s="144">
        <f t="shared" si="31"/>
        <v>174999.99999999895</v>
      </c>
      <c r="G259" s="144">
        <f t="shared" si="32"/>
        <v>0</v>
      </c>
      <c r="H259" s="144">
        <f t="shared" si="33"/>
        <v>74099.99242358694</v>
      </c>
      <c r="I259" s="144">
        <f t="shared" si="34"/>
        <v>0</v>
      </c>
      <c r="J259" s="144">
        <f t="shared" si="35"/>
        <v>0</v>
      </c>
    </row>
    <row r="260" spans="1:10" ht="12.75">
      <c r="A260" s="19"/>
      <c r="B260" s="143">
        <f t="shared" si="27"/>
        <v>224</v>
      </c>
      <c r="C260" s="144">
        <f t="shared" si="28"/>
        <v>0</v>
      </c>
      <c r="D260" s="144">
        <f t="shared" si="29"/>
        <v>0</v>
      </c>
      <c r="E260" s="144">
        <f t="shared" si="30"/>
        <v>0</v>
      </c>
      <c r="F260" s="144">
        <f t="shared" si="31"/>
        <v>174999.99999999895</v>
      </c>
      <c r="G260" s="144">
        <f t="shared" si="32"/>
        <v>0</v>
      </c>
      <c r="H260" s="144">
        <f t="shared" si="33"/>
        <v>74099.99242358694</v>
      </c>
      <c r="I260" s="144">
        <f t="shared" si="34"/>
        <v>0</v>
      </c>
      <c r="J260" s="144">
        <f t="shared" si="35"/>
        <v>0</v>
      </c>
    </row>
    <row r="261" spans="1:10" ht="12.75">
      <c r="A261" s="19"/>
      <c r="B261" s="143">
        <f t="shared" si="27"/>
        <v>225</v>
      </c>
      <c r="C261" s="144">
        <f t="shared" si="28"/>
        <v>0</v>
      </c>
      <c r="D261" s="144">
        <f t="shared" si="29"/>
        <v>0</v>
      </c>
      <c r="E261" s="144">
        <f t="shared" si="30"/>
        <v>0</v>
      </c>
      <c r="F261" s="144">
        <f t="shared" si="31"/>
        <v>174999.99999999895</v>
      </c>
      <c r="G261" s="144">
        <f t="shared" si="32"/>
        <v>0</v>
      </c>
      <c r="H261" s="144">
        <f t="shared" si="33"/>
        <v>74099.99242358694</v>
      </c>
      <c r="I261" s="144">
        <f t="shared" si="34"/>
        <v>0</v>
      </c>
      <c r="J261" s="144">
        <f t="shared" si="35"/>
        <v>0</v>
      </c>
    </row>
    <row r="262" spans="1:10" ht="12.75">
      <c r="A262" s="19"/>
      <c r="B262" s="143">
        <f t="shared" si="27"/>
        <v>226</v>
      </c>
      <c r="C262" s="144">
        <f t="shared" si="28"/>
        <v>0</v>
      </c>
      <c r="D262" s="144">
        <f t="shared" si="29"/>
        <v>0</v>
      </c>
      <c r="E262" s="144">
        <f t="shared" si="30"/>
        <v>0</v>
      </c>
      <c r="F262" s="144">
        <f t="shared" si="31"/>
        <v>174999.99999999895</v>
      </c>
      <c r="G262" s="144">
        <f t="shared" si="32"/>
        <v>0</v>
      </c>
      <c r="H262" s="144">
        <f t="shared" si="33"/>
        <v>74099.99242358694</v>
      </c>
      <c r="I262" s="144">
        <f t="shared" si="34"/>
        <v>0</v>
      </c>
      <c r="J262" s="144">
        <f t="shared" si="35"/>
        <v>0</v>
      </c>
    </row>
    <row r="263" spans="1:10" ht="12.75">
      <c r="A263" s="19"/>
      <c r="B263" s="143">
        <f t="shared" si="27"/>
        <v>227</v>
      </c>
      <c r="C263" s="144">
        <f t="shared" si="28"/>
        <v>0</v>
      </c>
      <c r="D263" s="144">
        <f t="shared" si="29"/>
        <v>0</v>
      </c>
      <c r="E263" s="144">
        <f t="shared" si="30"/>
        <v>0</v>
      </c>
      <c r="F263" s="144">
        <f t="shared" si="31"/>
        <v>174999.99999999895</v>
      </c>
      <c r="G263" s="144">
        <f t="shared" si="32"/>
        <v>0</v>
      </c>
      <c r="H263" s="144">
        <f t="shared" si="33"/>
        <v>74099.99242358694</v>
      </c>
      <c r="I263" s="144">
        <f t="shared" si="34"/>
        <v>0</v>
      </c>
      <c r="J263" s="144">
        <f t="shared" si="35"/>
        <v>0</v>
      </c>
    </row>
    <row r="264" spans="1:10" ht="12.75">
      <c r="A264" s="19"/>
      <c r="B264" s="143">
        <f t="shared" si="27"/>
        <v>228</v>
      </c>
      <c r="C264" s="144">
        <f t="shared" si="28"/>
        <v>0</v>
      </c>
      <c r="D264" s="144">
        <f t="shared" si="29"/>
        <v>0</v>
      </c>
      <c r="E264" s="144">
        <f t="shared" si="30"/>
        <v>0</v>
      </c>
      <c r="F264" s="144">
        <f t="shared" si="31"/>
        <v>174999.99999999895</v>
      </c>
      <c r="G264" s="144">
        <f t="shared" si="32"/>
        <v>0</v>
      </c>
      <c r="H264" s="144">
        <f t="shared" si="33"/>
        <v>74099.99242358694</v>
      </c>
      <c r="I264" s="144">
        <f t="shared" si="34"/>
        <v>0</v>
      </c>
      <c r="J264" s="144">
        <f t="shared" si="35"/>
        <v>0</v>
      </c>
    </row>
    <row r="265" spans="1:10" ht="12.75">
      <c r="A265" s="19"/>
      <c r="B265" s="143">
        <f t="shared" si="27"/>
        <v>229</v>
      </c>
      <c r="C265" s="144">
        <f t="shared" si="28"/>
        <v>0</v>
      </c>
      <c r="D265" s="144">
        <f t="shared" si="29"/>
        <v>0</v>
      </c>
      <c r="E265" s="144">
        <f t="shared" si="30"/>
        <v>0</v>
      </c>
      <c r="F265" s="144">
        <f t="shared" si="31"/>
        <v>174999.99999999895</v>
      </c>
      <c r="G265" s="144">
        <f t="shared" si="32"/>
        <v>0</v>
      </c>
      <c r="H265" s="144">
        <f t="shared" si="33"/>
        <v>74099.99242358694</v>
      </c>
      <c r="I265" s="144">
        <f t="shared" si="34"/>
        <v>0</v>
      </c>
      <c r="J265" s="144">
        <f t="shared" si="35"/>
        <v>0</v>
      </c>
    </row>
    <row r="266" spans="1:10" ht="12.75">
      <c r="A266" s="19"/>
      <c r="B266" s="143">
        <f t="shared" si="27"/>
        <v>230</v>
      </c>
      <c r="C266" s="144">
        <f t="shared" si="28"/>
        <v>0</v>
      </c>
      <c r="D266" s="144">
        <f t="shared" si="29"/>
        <v>0</v>
      </c>
      <c r="E266" s="144">
        <f t="shared" si="30"/>
        <v>0</v>
      </c>
      <c r="F266" s="144">
        <f t="shared" si="31"/>
        <v>174999.99999999895</v>
      </c>
      <c r="G266" s="144">
        <f t="shared" si="32"/>
        <v>0</v>
      </c>
      <c r="H266" s="144">
        <f t="shared" si="33"/>
        <v>74099.99242358694</v>
      </c>
      <c r="I266" s="144">
        <f t="shared" si="34"/>
        <v>0</v>
      </c>
      <c r="J266" s="144">
        <f t="shared" si="35"/>
        <v>0</v>
      </c>
    </row>
    <row r="267" spans="1:10" ht="12.75">
      <c r="A267" s="19"/>
      <c r="B267" s="143">
        <f t="shared" si="27"/>
        <v>231</v>
      </c>
      <c r="C267" s="144">
        <f t="shared" si="28"/>
        <v>0</v>
      </c>
      <c r="D267" s="144">
        <f t="shared" si="29"/>
        <v>0</v>
      </c>
      <c r="E267" s="144">
        <f t="shared" si="30"/>
        <v>0</v>
      </c>
      <c r="F267" s="144">
        <f t="shared" si="31"/>
        <v>174999.99999999895</v>
      </c>
      <c r="G267" s="144">
        <f t="shared" si="32"/>
        <v>0</v>
      </c>
      <c r="H267" s="144">
        <f t="shared" si="33"/>
        <v>74099.99242358694</v>
      </c>
      <c r="I267" s="144">
        <f t="shared" si="34"/>
        <v>0</v>
      </c>
      <c r="J267" s="144">
        <f t="shared" si="35"/>
        <v>0</v>
      </c>
    </row>
    <row r="268" spans="1:10" ht="12.75">
      <c r="A268" s="19"/>
      <c r="B268" s="143">
        <f t="shared" si="27"/>
        <v>232</v>
      </c>
      <c r="C268" s="144">
        <f t="shared" si="28"/>
        <v>0</v>
      </c>
      <c r="D268" s="144">
        <f t="shared" si="29"/>
        <v>0</v>
      </c>
      <c r="E268" s="144">
        <f t="shared" si="30"/>
        <v>0</v>
      </c>
      <c r="F268" s="144">
        <f t="shared" si="31"/>
        <v>174999.99999999895</v>
      </c>
      <c r="G268" s="144">
        <f t="shared" si="32"/>
        <v>0</v>
      </c>
      <c r="H268" s="144">
        <f t="shared" si="33"/>
        <v>74099.99242358694</v>
      </c>
      <c r="I268" s="144">
        <f t="shared" si="34"/>
        <v>0</v>
      </c>
      <c r="J268" s="144">
        <f t="shared" si="35"/>
        <v>0</v>
      </c>
    </row>
    <row r="269" spans="1:10" ht="12.75">
      <c r="A269" s="19"/>
      <c r="B269" s="143">
        <f t="shared" si="27"/>
        <v>233</v>
      </c>
      <c r="C269" s="144">
        <f t="shared" si="28"/>
        <v>0</v>
      </c>
      <c r="D269" s="144">
        <f t="shared" si="29"/>
        <v>0</v>
      </c>
      <c r="E269" s="144">
        <f t="shared" si="30"/>
        <v>0</v>
      </c>
      <c r="F269" s="144">
        <f t="shared" si="31"/>
        <v>174999.99999999895</v>
      </c>
      <c r="G269" s="144">
        <f t="shared" si="32"/>
        <v>0</v>
      </c>
      <c r="H269" s="144">
        <f t="shared" si="33"/>
        <v>74099.99242358694</v>
      </c>
      <c r="I269" s="144">
        <f t="shared" si="34"/>
        <v>0</v>
      </c>
      <c r="J269" s="144">
        <f t="shared" si="35"/>
        <v>0</v>
      </c>
    </row>
    <row r="270" spans="1:10" ht="12.75">
      <c r="A270" s="19"/>
      <c r="B270" s="143">
        <f t="shared" si="27"/>
        <v>234</v>
      </c>
      <c r="C270" s="144">
        <f t="shared" si="28"/>
        <v>0</v>
      </c>
      <c r="D270" s="144">
        <f t="shared" si="29"/>
        <v>0</v>
      </c>
      <c r="E270" s="144">
        <f t="shared" si="30"/>
        <v>0</v>
      </c>
      <c r="F270" s="144">
        <f t="shared" si="31"/>
        <v>174999.99999999895</v>
      </c>
      <c r="G270" s="144">
        <f t="shared" si="32"/>
        <v>0</v>
      </c>
      <c r="H270" s="144">
        <f t="shared" si="33"/>
        <v>74099.99242358694</v>
      </c>
      <c r="I270" s="144">
        <f t="shared" si="34"/>
        <v>0</v>
      </c>
      <c r="J270" s="144">
        <f t="shared" si="35"/>
        <v>0</v>
      </c>
    </row>
    <row r="271" spans="1:10" ht="12.75">
      <c r="A271" s="19"/>
      <c r="B271" s="143">
        <f t="shared" si="27"/>
        <v>235</v>
      </c>
      <c r="C271" s="144">
        <f t="shared" si="28"/>
        <v>0</v>
      </c>
      <c r="D271" s="144">
        <f t="shared" si="29"/>
        <v>0</v>
      </c>
      <c r="E271" s="144">
        <f t="shared" si="30"/>
        <v>0</v>
      </c>
      <c r="F271" s="144">
        <f t="shared" si="31"/>
        <v>174999.99999999895</v>
      </c>
      <c r="G271" s="144">
        <f t="shared" si="32"/>
        <v>0</v>
      </c>
      <c r="H271" s="144">
        <f t="shared" si="33"/>
        <v>74099.99242358694</v>
      </c>
      <c r="I271" s="144">
        <f t="shared" si="34"/>
        <v>0</v>
      </c>
      <c r="J271" s="144">
        <f t="shared" si="35"/>
        <v>0</v>
      </c>
    </row>
    <row r="272" spans="1:10" ht="12.75">
      <c r="A272" s="19"/>
      <c r="B272" s="143">
        <f t="shared" si="27"/>
        <v>236</v>
      </c>
      <c r="C272" s="144">
        <f t="shared" si="28"/>
        <v>0</v>
      </c>
      <c r="D272" s="144">
        <f t="shared" si="29"/>
        <v>0</v>
      </c>
      <c r="E272" s="144">
        <f t="shared" si="30"/>
        <v>0</v>
      </c>
      <c r="F272" s="144">
        <f t="shared" si="31"/>
        <v>174999.99999999895</v>
      </c>
      <c r="G272" s="144">
        <f t="shared" si="32"/>
        <v>0</v>
      </c>
      <c r="H272" s="144">
        <f t="shared" si="33"/>
        <v>74099.99242358694</v>
      </c>
      <c r="I272" s="144">
        <f t="shared" si="34"/>
        <v>0</v>
      </c>
      <c r="J272" s="144">
        <f t="shared" si="35"/>
        <v>0</v>
      </c>
    </row>
    <row r="273" spans="1:10" ht="12.75">
      <c r="A273" s="19"/>
      <c r="B273" s="143">
        <f t="shared" si="27"/>
        <v>237</v>
      </c>
      <c r="C273" s="144">
        <f t="shared" si="28"/>
        <v>0</v>
      </c>
      <c r="D273" s="144">
        <f t="shared" si="29"/>
        <v>0</v>
      </c>
      <c r="E273" s="144">
        <f t="shared" si="30"/>
        <v>0</v>
      </c>
      <c r="F273" s="144">
        <f t="shared" si="31"/>
        <v>174999.99999999895</v>
      </c>
      <c r="G273" s="144">
        <f t="shared" si="32"/>
        <v>0</v>
      </c>
      <c r="H273" s="144">
        <f t="shared" si="33"/>
        <v>74099.99242358694</v>
      </c>
      <c r="I273" s="144">
        <f t="shared" si="34"/>
        <v>0</v>
      </c>
      <c r="J273" s="144">
        <f t="shared" si="35"/>
        <v>0</v>
      </c>
    </row>
    <row r="274" spans="1:10" ht="12.75">
      <c r="A274" s="19"/>
      <c r="B274" s="143">
        <f t="shared" si="27"/>
        <v>238</v>
      </c>
      <c r="C274" s="144">
        <f t="shared" si="28"/>
        <v>0</v>
      </c>
      <c r="D274" s="144">
        <f t="shared" si="29"/>
        <v>0</v>
      </c>
      <c r="E274" s="144">
        <f t="shared" si="30"/>
        <v>0</v>
      </c>
      <c r="F274" s="144">
        <f t="shared" si="31"/>
        <v>174999.99999999895</v>
      </c>
      <c r="G274" s="144">
        <f t="shared" si="32"/>
        <v>0</v>
      </c>
      <c r="H274" s="144">
        <f t="shared" si="33"/>
        <v>74099.99242358694</v>
      </c>
      <c r="I274" s="144">
        <f t="shared" si="34"/>
        <v>0</v>
      </c>
      <c r="J274" s="144">
        <f t="shared" si="35"/>
        <v>0</v>
      </c>
    </row>
    <row r="275" spans="1:10" ht="12.75">
      <c r="A275" s="19"/>
      <c r="B275" s="143">
        <f t="shared" si="27"/>
        <v>239</v>
      </c>
      <c r="C275" s="144">
        <f t="shared" si="28"/>
        <v>0</v>
      </c>
      <c r="D275" s="144">
        <f t="shared" si="29"/>
        <v>0</v>
      </c>
      <c r="E275" s="144">
        <f t="shared" si="30"/>
        <v>0</v>
      </c>
      <c r="F275" s="144">
        <f t="shared" si="31"/>
        <v>174999.99999999895</v>
      </c>
      <c r="G275" s="144">
        <f t="shared" si="32"/>
        <v>0</v>
      </c>
      <c r="H275" s="144">
        <f t="shared" si="33"/>
        <v>74099.99242358694</v>
      </c>
      <c r="I275" s="144">
        <f t="shared" si="34"/>
        <v>0</v>
      </c>
      <c r="J275" s="144">
        <f t="shared" si="35"/>
        <v>0</v>
      </c>
    </row>
    <row r="276" spans="1:10" ht="12.75">
      <c r="A276" s="19"/>
      <c r="B276" s="143">
        <f t="shared" si="27"/>
        <v>240</v>
      </c>
      <c r="C276" s="144">
        <f t="shared" si="28"/>
        <v>0</v>
      </c>
      <c r="D276" s="144">
        <f t="shared" si="29"/>
        <v>0</v>
      </c>
      <c r="E276" s="144">
        <f t="shared" si="30"/>
        <v>0</v>
      </c>
      <c r="F276" s="144">
        <f t="shared" si="31"/>
        <v>174999.99999999895</v>
      </c>
      <c r="G276" s="144">
        <f t="shared" si="32"/>
        <v>0</v>
      </c>
      <c r="H276" s="144">
        <f t="shared" si="33"/>
        <v>74099.99242358694</v>
      </c>
      <c r="I276" s="144">
        <f t="shared" si="34"/>
        <v>0</v>
      </c>
      <c r="J276" s="144">
        <f t="shared" si="35"/>
        <v>0</v>
      </c>
    </row>
    <row r="277" spans="1:10" ht="12.75">
      <c r="A277" s="19"/>
      <c r="B277" s="143">
        <f t="shared" si="27"/>
        <v>241</v>
      </c>
      <c r="C277" s="144">
        <f t="shared" si="28"/>
        <v>0</v>
      </c>
      <c r="D277" s="144">
        <f t="shared" si="29"/>
        <v>0</v>
      </c>
      <c r="E277" s="144">
        <f t="shared" si="30"/>
        <v>0</v>
      </c>
      <c r="F277" s="144">
        <f t="shared" si="31"/>
        <v>174999.99999999895</v>
      </c>
      <c r="G277" s="144">
        <f t="shared" si="32"/>
        <v>0</v>
      </c>
      <c r="H277" s="144">
        <f t="shared" si="33"/>
        <v>74099.99242358694</v>
      </c>
      <c r="I277" s="144">
        <f t="shared" si="34"/>
        <v>0</v>
      </c>
      <c r="J277" s="144">
        <f t="shared" si="35"/>
        <v>0</v>
      </c>
    </row>
    <row r="278" spans="1:10" ht="12.75">
      <c r="A278" s="19"/>
      <c r="B278" s="143">
        <f t="shared" si="27"/>
        <v>242</v>
      </c>
      <c r="C278" s="144">
        <f t="shared" si="28"/>
        <v>0</v>
      </c>
      <c r="D278" s="144">
        <f t="shared" si="29"/>
        <v>0</v>
      </c>
      <c r="E278" s="144">
        <f t="shared" si="30"/>
        <v>0</v>
      </c>
      <c r="F278" s="144">
        <f t="shared" si="31"/>
        <v>174999.99999999895</v>
      </c>
      <c r="G278" s="144">
        <f t="shared" si="32"/>
        <v>0</v>
      </c>
      <c r="H278" s="144">
        <f t="shared" si="33"/>
        <v>74099.99242358694</v>
      </c>
      <c r="I278" s="144">
        <f t="shared" si="34"/>
        <v>0</v>
      </c>
      <c r="J278" s="144">
        <f t="shared" si="35"/>
        <v>0</v>
      </c>
    </row>
    <row r="279" spans="1:10" ht="12.75">
      <c r="A279" s="19"/>
      <c r="B279" s="143">
        <f t="shared" si="27"/>
        <v>243</v>
      </c>
      <c r="C279" s="144">
        <f t="shared" si="28"/>
        <v>0</v>
      </c>
      <c r="D279" s="144">
        <f t="shared" si="29"/>
        <v>0</v>
      </c>
      <c r="E279" s="144">
        <f t="shared" si="30"/>
        <v>0</v>
      </c>
      <c r="F279" s="144">
        <f t="shared" si="31"/>
        <v>174999.99999999895</v>
      </c>
      <c r="G279" s="144">
        <f t="shared" si="32"/>
        <v>0</v>
      </c>
      <c r="H279" s="144">
        <f t="shared" si="33"/>
        <v>74099.99242358694</v>
      </c>
      <c r="I279" s="144">
        <f t="shared" si="34"/>
        <v>0</v>
      </c>
      <c r="J279" s="144">
        <f t="shared" si="35"/>
        <v>0</v>
      </c>
    </row>
    <row r="280" spans="1:10" ht="12.75">
      <c r="A280" s="19"/>
      <c r="B280" s="143">
        <f t="shared" si="27"/>
        <v>244</v>
      </c>
      <c r="C280" s="144">
        <f t="shared" si="28"/>
        <v>0</v>
      </c>
      <c r="D280" s="144">
        <f t="shared" si="29"/>
        <v>0</v>
      </c>
      <c r="E280" s="144">
        <f t="shared" si="30"/>
        <v>0</v>
      </c>
      <c r="F280" s="144">
        <f t="shared" si="31"/>
        <v>174999.99999999895</v>
      </c>
      <c r="G280" s="144">
        <f t="shared" si="32"/>
        <v>0</v>
      </c>
      <c r="H280" s="144">
        <f t="shared" si="33"/>
        <v>74099.99242358694</v>
      </c>
      <c r="I280" s="144">
        <f t="shared" si="34"/>
        <v>0</v>
      </c>
      <c r="J280" s="144">
        <f t="shared" si="35"/>
        <v>0</v>
      </c>
    </row>
    <row r="281" spans="1:10" ht="12.75">
      <c r="A281" s="19"/>
      <c r="B281" s="143">
        <f t="shared" si="27"/>
        <v>245</v>
      </c>
      <c r="C281" s="144">
        <f t="shared" si="28"/>
        <v>0</v>
      </c>
      <c r="D281" s="144">
        <f t="shared" si="29"/>
        <v>0</v>
      </c>
      <c r="E281" s="144">
        <f t="shared" si="30"/>
        <v>0</v>
      </c>
      <c r="F281" s="144">
        <f t="shared" si="31"/>
        <v>174999.99999999895</v>
      </c>
      <c r="G281" s="144">
        <f t="shared" si="32"/>
        <v>0</v>
      </c>
      <c r="H281" s="144">
        <f t="shared" si="33"/>
        <v>74099.99242358694</v>
      </c>
      <c r="I281" s="144">
        <f t="shared" si="34"/>
        <v>0</v>
      </c>
      <c r="J281" s="144">
        <f t="shared" si="35"/>
        <v>0</v>
      </c>
    </row>
    <row r="282" spans="1:10" ht="12.75">
      <c r="A282" s="19"/>
      <c r="B282" s="143">
        <f t="shared" si="27"/>
        <v>246</v>
      </c>
      <c r="C282" s="144">
        <f t="shared" si="28"/>
        <v>0</v>
      </c>
      <c r="D282" s="144">
        <f t="shared" si="29"/>
        <v>0</v>
      </c>
      <c r="E282" s="144">
        <f t="shared" si="30"/>
        <v>0</v>
      </c>
      <c r="F282" s="144">
        <f t="shared" si="31"/>
        <v>174999.99999999895</v>
      </c>
      <c r="G282" s="144">
        <f t="shared" si="32"/>
        <v>0</v>
      </c>
      <c r="H282" s="144">
        <f t="shared" si="33"/>
        <v>74099.99242358694</v>
      </c>
      <c r="I282" s="144">
        <f t="shared" si="34"/>
        <v>0</v>
      </c>
      <c r="J282" s="144">
        <f t="shared" si="35"/>
        <v>0</v>
      </c>
    </row>
    <row r="283" spans="1:10" ht="12.75">
      <c r="A283" s="19"/>
      <c r="B283" s="143">
        <f t="shared" si="27"/>
        <v>247</v>
      </c>
      <c r="C283" s="144">
        <f t="shared" si="28"/>
        <v>0</v>
      </c>
      <c r="D283" s="144">
        <f t="shared" si="29"/>
        <v>0</v>
      </c>
      <c r="E283" s="144">
        <f t="shared" si="30"/>
        <v>0</v>
      </c>
      <c r="F283" s="144">
        <f t="shared" si="31"/>
        <v>174999.99999999895</v>
      </c>
      <c r="G283" s="144">
        <f t="shared" si="32"/>
        <v>0</v>
      </c>
      <c r="H283" s="144">
        <f t="shared" si="33"/>
        <v>74099.99242358694</v>
      </c>
      <c r="I283" s="144">
        <f t="shared" si="34"/>
        <v>0</v>
      </c>
      <c r="J283" s="144">
        <f t="shared" si="35"/>
        <v>0</v>
      </c>
    </row>
    <row r="284" spans="1:10" ht="12.75">
      <c r="A284" s="19"/>
      <c r="B284" s="143">
        <f t="shared" si="27"/>
        <v>248</v>
      </c>
      <c r="C284" s="144">
        <f t="shared" si="28"/>
        <v>0</v>
      </c>
      <c r="D284" s="144">
        <f t="shared" si="29"/>
        <v>0</v>
      </c>
      <c r="E284" s="144">
        <f t="shared" si="30"/>
        <v>0</v>
      </c>
      <c r="F284" s="144">
        <f t="shared" si="31"/>
        <v>174999.99999999895</v>
      </c>
      <c r="G284" s="144">
        <f t="shared" si="32"/>
        <v>0</v>
      </c>
      <c r="H284" s="144">
        <f t="shared" si="33"/>
        <v>74099.99242358694</v>
      </c>
      <c r="I284" s="144">
        <f t="shared" si="34"/>
        <v>0</v>
      </c>
      <c r="J284" s="144">
        <f t="shared" si="35"/>
        <v>0</v>
      </c>
    </row>
    <row r="285" spans="1:10" ht="12.75">
      <c r="A285" s="19"/>
      <c r="B285" s="143">
        <f t="shared" si="27"/>
        <v>249</v>
      </c>
      <c r="C285" s="144">
        <f t="shared" si="28"/>
        <v>0</v>
      </c>
      <c r="D285" s="144">
        <f t="shared" si="29"/>
        <v>0</v>
      </c>
      <c r="E285" s="144">
        <f t="shared" si="30"/>
        <v>0</v>
      </c>
      <c r="F285" s="144">
        <f t="shared" si="31"/>
        <v>174999.99999999895</v>
      </c>
      <c r="G285" s="144">
        <f t="shared" si="32"/>
        <v>0</v>
      </c>
      <c r="H285" s="144">
        <f t="shared" si="33"/>
        <v>74099.99242358694</v>
      </c>
      <c r="I285" s="144">
        <f t="shared" si="34"/>
        <v>0</v>
      </c>
      <c r="J285" s="144">
        <f t="shared" si="35"/>
        <v>0</v>
      </c>
    </row>
    <row r="286" spans="1:10" ht="12.75">
      <c r="A286" s="19"/>
      <c r="B286" s="143">
        <f t="shared" si="27"/>
        <v>250</v>
      </c>
      <c r="C286" s="144">
        <f t="shared" si="28"/>
        <v>0</v>
      </c>
      <c r="D286" s="144">
        <f t="shared" si="29"/>
        <v>0</v>
      </c>
      <c r="E286" s="144">
        <f t="shared" si="30"/>
        <v>0</v>
      </c>
      <c r="F286" s="144">
        <f t="shared" si="31"/>
        <v>174999.99999999895</v>
      </c>
      <c r="G286" s="144">
        <f t="shared" si="32"/>
        <v>0</v>
      </c>
      <c r="H286" s="144">
        <f t="shared" si="33"/>
        <v>74099.99242358694</v>
      </c>
      <c r="I286" s="144">
        <f t="shared" si="34"/>
        <v>0</v>
      </c>
      <c r="J286" s="144">
        <f t="shared" si="35"/>
        <v>0</v>
      </c>
    </row>
    <row r="287" spans="1:10" ht="12.75">
      <c r="A287" s="19"/>
      <c r="B287" s="143">
        <f t="shared" si="27"/>
        <v>251</v>
      </c>
      <c r="C287" s="144">
        <f t="shared" si="28"/>
        <v>0</v>
      </c>
      <c r="D287" s="144">
        <f t="shared" si="29"/>
        <v>0</v>
      </c>
      <c r="E287" s="144">
        <f t="shared" si="30"/>
        <v>0</v>
      </c>
      <c r="F287" s="144">
        <f t="shared" si="31"/>
        <v>174999.99999999895</v>
      </c>
      <c r="G287" s="144">
        <f t="shared" si="32"/>
        <v>0</v>
      </c>
      <c r="H287" s="144">
        <f t="shared" si="33"/>
        <v>74099.99242358694</v>
      </c>
      <c r="I287" s="144">
        <f t="shared" si="34"/>
        <v>0</v>
      </c>
      <c r="J287" s="144">
        <f t="shared" si="35"/>
        <v>0</v>
      </c>
    </row>
    <row r="288" spans="1:10" ht="12.75">
      <c r="A288" s="19"/>
      <c r="B288" s="143">
        <f t="shared" si="27"/>
        <v>252</v>
      </c>
      <c r="C288" s="144">
        <f t="shared" si="28"/>
        <v>0</v>
      </c>
      <c r="D288" s="144">
        <f t="shared" si="29"/>
        <v>0</v>
      </c>
      <c r="E288" s="144">
        <f t="shared" si="30"/>
        <v>0</v>
      </c>
      <c r="F288" s="144">
        <f t="shared" si="31"/>
        <v>174999.99999999895</v>
      </c>
      <c r="G288" s="144">
        <f t="shared" si="32"/>
        <v>0</v>
      </c>
      <c r="H288" s="144">
        <f t="shared" si="33"/>
        <v>74099.99242358694</v>
      </c>
      <c r="I288" s="144">
        <f t="shared" si="34"/>
        <v>0</v>
      </c>
      <c r="J288" s="144">
        <f t="shared" si="35"/>
        <v>0</v>
      </c>
    </row>
    <row r="289" spans="1:10" ht="12.75">
      <c r="A289" s="19"/>
      <c r="B289" s="143">
        <f t="shared" si="27"/>
        <v>253</v>
      </c>
      <c r="C289" s="144">
        <f t="shared" si="28"/>
        <v>0</v>
      </c>
      <c r="D289" s="144">
        <f t="shared" si="29"/>
        <v>0</v>
      </c>
      <c r="E289" s="144">
        <f t="shared" si="30"/>
        <v>0</v>
      </c>
      <c r="F289" s="144">
        <f t="shared" si="31"/>
        <v>174999.99999999895</v>
      </c>
      <c r="G289" s="144">
        <f t="shared" si="32"/>
        <v>0</v>
      </c>
      <c r="H289" s="144">
        <f t="shared" si="33"/>
        <v>74099.99242358694</v>
      </c>
      <c r="I289" s="144">
        <f t="shared" si="34"/>
        <v>0</v>
      </c>
      <c r="J289" s="144">
        <f t="shared" si="35"/>
        <v>0</v>
      </c>
    </row>
    <row r="290" spans="1:10" ht="12.75">
      <c r="A290" s="19"/>
      <c r="B290" s="143">
        <f t="shared" si="27"/>
        <v>254</v>
      </c>
      <c r="C290" s="144">
        <f t="shared" si="28"/>
        <v>0</v>
      </c>
      <c r="D290" s="144">
        <f t="shared" si="29"/>
        <v>0</v>
      </c>
      <c r="E290" s="144">
        <f t="shared" si="30"/>
        <v>0</v>
      </c>
      <c r="F290" s="144">
        <f t="shared" si="31"/>
        <v>174999.99999999895</v>
      </c>
      <c r="G290" s="144">
        <f t="shared" si="32"/>
        <v>0</v>
      </c>
      <c r="H290" s="144">
        <f t="shared" si="33"/>
        <v>74099.99242358694</v>
      </c>
      <c r="I290" s="144">
        <f t="shared" si="34"/>
        <v>0</v>
      </c>
      <c r="J290" s="144">
        <f t="shared" si="35"/>
        <v>0</v>
      </c>
    </row>
    <row r="291" spans="1:10" ht="12.75">
      <c r="A291" s="19"/>
      <c r="B291" s="143">
        <f t="shared" si="27"/>
        <v>255</v>
      </c>
      <c r="C291" s="144">
        <f t="shared" si="28"/>
        <v>0</v>
      </c>
      <c r="D291" s="144">
        <f t="shared" si="29"/>
        <v>0</v>
      </c>
      <c r="E291" s="144">
        <f t="shared" si="30"/>
        <v>0</v>
      </c>
      <c r="F291" s="144">
        <f t="shared" si="31"/>
        <v>174999.99999999895</v>
      </c>
      <c r="G291" s="144">
        <f t="shared" si="32"/>
        <v>0</v>
      </c>
      <c r="H291" s="144">
        <f t="shared" si="33"/>
        <v>74099.99242358694</v>
      </c>
      <c r="I291" s="144">
        <f t="shared" si="34"/>
        <v>0</v>
      </c>
      <c r="J291" s="144">
        <f t="shared" si="35"/>
        <v>0</v>
      </c>
    </row>
    <row r="292" spans="1:10" ht="12.75">
      <c r="A292" s="19"/>
      <c r="B292" s="143">
        <f t="shared" si="27"/>
        <v>256</v>
      </c>
      <c r="C292" s="144">
        <f t="shared" si="28"/>
        <v>0</v>
      </c>
      <c r="D292" s="144">
        <f t="shared" si="29"/>
        <v>0</v>
      </c>
      <c r="E292" s="144">
        <f t="shared" si="30"/>
        <v>0</v>
      </c>
      <c r="F292" s="144">
        <f t="shared" si="31"/>
        <v>174999.99999999895</v>
      </c>
      <c r="G292" s="144">
        <f t="shared" si="32"/>
        <v>0</v>
      </c>
      <c r="H292" s="144">
        <f t="shared" si="33"/>
        <v>74099.99242358694</v>
      </c>
      <c r="I292" s="144">
        <f t="shared" si="34"/>
        <v>0</v>
      </c>
      <c r="J292" s="144">
        <f t="shared" si="35"/>
        <v>0</v>
      </c>
    </row>
    <row r="293" spans="1:10" ht="12.75">
      <c r="A293" s="19"/>
      <c r="B293" s="143">
        <f t="shared" si="27"/>
        <v>257</v>
      </c>
      <c r="C293" s="144">
        <f t="shared" si="28"/>
        <v>0</v>
      </c>
      <c r="D293" s="144">
        <f t="shared" si="29"/>
        <v>0</v>
      </c>
      <c r="E293" s="144">
        <f t="shared" si="30"/>
        <v>0</v>
      </c>
      <c r="F293" s="144">
        <f t="shared" si="31"/>
        <v>174999.99999999895</v>
      </c>
      <c r="G293" s="144">
        <f t="shared" si="32"/>
        <v>0</v>
      </c>
      <c r="H293" s="144">
        <f t="shared" si="33"/>
        <v>74099.99242358694</v>
      </c>
      <c r="I293" s="144">
        <f t="shared" si="34"/>
        <v>0</v>
      </c>
      <c r="J293" s="144">
        <f t="shared" si="35"/>
        <v>0</v>
      </c>
    </row>
    <row r="294" spans="1:10" ht="12.75">
      <c r="A294" s="19"/>
      <c r="B294" s="143">
        <f aca="true" t="shared" si="36" ref="B294:B357">1+B293</f>
        <v>258</v>
      </c>
      <c r="C294" s="144">
        <f aca="true" t="shared" si="37" ref="C294:C357">IF((E293&lt;$C$24-G294),E293,$C$24-G294)</f>
        <v>0</v>
      </c>
      <c r="D294" s="144">
        <f aca="true" t="shared" si="38" ref="D294:D357">IF(AND($C$20&lt;=B294,E293&gt;C294+$C$18),IF(MOD($B294,$C$19)=0,$C$18,0),0)</f>
        <v>0</v>
      </c>
      <c r="E294" s="144">
        <f aca="true" t="shared" si="39" ref="E294:E357">IF(E293-C294&lt;=1,0,E293-C294-D294)</f>
        <v>0</v>
      </c>
      <c r="F294" s="144">
        <f aca="true" t="shared" si="40" ref="F294:F357">F293+C294+D294</f>
        <v>174999.99999999895</v>
      </c>
      <c r="G294" s="144">
        <f aca="true" t="shared" si="41" ref="G294:G357">E293*($C$13/$C$15)</f>
        <v>0</v>
      </c>
      <c r="H294" s="144">
        <f aca="true" t="shared" si="42" ref="H294:H357">H293+G294</f>
        <v>74099.99242358694</v>
      </c>
      <c r="I294" s="144">
        <f aca="true" t="shared" si="43" ref="I294:I357">IF(I293-($C$24-J294)&lt;=1,0,I293-($C$24-J294))</f>
        <v>0</v>
      </c>
      <c r="J294" s="144">
        <f aca="true" t="shared" si="44" ref="J294:J357">I293*($C$13/$C$15)</f>
        <v>0</v>
      </c>
    </row>
    <row r="295" spans="1:10" ht="12.75">
      <c r="A295" s="19"/>
      <c r="B295" s="143">
        <f t="shared" si="36"/>
        <v>259</v>
      </c>
      <c r="C295" s="144">
        <f t="shared" si="37"/>
        <v>0</v>
      </c>
      <c r="D295" s="144">
        <f t="shared" si="38"/>
        <v>0</v>
      </c>
      <c r="E295" s="144">
        <f t="shared" si="39"/>
        <v>0</v>
      </c>
      <c r="F295" s="144">
        <f t="shared" si="40"/>
        <v>174999.99999999895</v>
      </c>
      <c r="G295" s="144">
        <f t="shared" si="41"/>
        <v>0</v>
      </c>
      <c r="H295" s="144">
        <f t="shared" si="42"/>
        <v>74099.99242358694</v>
      </c>
      <c r="I295" s="144">
        <f t="shared" si="43"/>
        <v>0</v>
      </c>
      <c r="J295" s="144">
        <f t="shared" si="44"/>
        <v>0</v>
      </c>
    </row>
    <row r="296" spans="1:10" ht="12.75">
      <c r="A296" s="19"/>
      <c r="B296" s="143">
        <f t="shared" si="36"/>
        <v>260</v>
      </c>
      <c r="C296" s="144">
        <f t="shared" si="37"/>
        <v>0</v>
      </c>
      <c r="D296" s="144">
        <f t="shared" si="38"/>
        <v>0</v>
      </c>
      <c r="E296" s="144">
        <f t="shared" si="39"/>
        <v>0</v>
      </c>
      <c r="F296" s="144">
        <f t="shared" si="40"/>
        <v>174999.99999999895</v>
      </c>
      <c r="G296" s="144">
        <f t="shared" si="41"/>
        <v>0</v>
      </c>
      <c r="H296" s="144">
        <f t="shared" si="42"/>
        <v>74099.99242358694</v>
      </c>
      <c r="I296" s="144">
        <f t="shared" si="43"/>
        <v>0</v>
      </c>
      <c r="J296" s="144">
        <f t="shared" si="44"/>
        <v>0</v>
      </c>
    </row>
    <row r="297" spans="1:10" ht="12.75">
      <c r="A297" s="19"/>
      <c r="B297" s="143">
        <f t="shared" si="36"/>
        <v>261</v>
      </c>
      <c r="C297" s="144">
        <f t="shared" si="37"/>
        <v>0</v>
      </c>
      <c r="D297" s="144">
        <f t="shared" si="38"/>
        <v>0</v>
      </c>
      <c r="E297" s="144">
        <f t="shared" si="39"/>
        <v>0</v>
      </c>
      <c r="F297" s="144">
        <f t="shared" si="40"/>
        <v>174999.99999999895</v>
      </c>
      <c r="G297" s="144">
        <f t="shared" si="41"/>
        <v>0</v>
      </c>
      <c r="H297" s="144">
        <f t="shared" si="42"/>
        <v>74099.99242358694</v>
      </c>
      <c r="I297" s="144">
        <f t="shared" si="43"/>
        <v>0</v>
      </c>
      <c r="J297" s="144">
        <f t="shared" si="44"/>
        <v>0</v>
      </c>
    </row>
    <row r="298" spans="1:10" ht="12.75">
      <c r="A298" s="19"/>
      <c r="B298" s="143">
        <f t="shared" si="36"/>
        <v>262</v>
      </c>
      <c r="C298" s="144">
        <f t="shared" si="37"/>
        <v>0</v>
      </c>
      <c r="D298" s="144">
        <f t="shared" si="38"/>
        <v>0</v>
      </c>
      <c r="E298" s="144">
        <f t="shared" si="39"/>
        <v>0</v>
      </c>
      <c r="F298" s="144">
        <f t="shared" si="40"/>
        <v>174999.99999999895</v>
      </c>
      <c r="G298" s="144">
        <f t="shared" si="41"/>
        <v>0</v>
      </c>
      <c r="H298" s="144">
        <f t="shared" si="42"/>
        <v>74099.99242358694</v>
      </c>
      <c r="I298" s="144">
        <f t="shared" si="43"/>
        <v>0</v>
      </c>
      <c r="J298" s="144">
        <f t="shared" si="44"/>
        <v>0</v>
      </c>
    </row>
    <row r="299" spans="1:10" ht="12.75">
      <c r="A299" s="19"/>
      <c r="B299" s="143">
        <f t="shared" si="36"/>
        <v>263</v>
      </c>
      <c r="C299" s="144">
        <f t="shared" si="37"/>
        <v>0</v>
      </c>
      <c r="D299" s="144">
        <f t="shared" si="38"/>
        <v>0</v>
      </c>
      <c r="E299" s="144">
        <f t="shared" si="39"/>
        <v>0</v>
      </c>
      <c r="F299" s="144">
        <f t="shared" si="40"/>
        <v>174999.99999999895</v>
      </c>
      <c r="G299" s="144">
        <f t="shared" si="41"/>
        <v>0</v>
      </c>
      <c r="H299" s="144">
        <f t="shared" si="42"/>
        <v>74099.99242358694</v>
      </c>
      <c r="I299" s="144">
        <f t="shared" si="43"/>
        <v>0</v>
      </c>
      <c r="J299" s="144">
        <f t="shared" si="44"/>
        <v>0</v>
      </c>
    </row>
    <row r="300" spans="1:10" ht="12.75">
      <c r="A300" s="19"/>
      <c r="B300" s="143">
        <f t="shared" si="36"/>
        <v>264</v>
      </c>
      <c r="C300" s="144">
        <f t="shared" si="37"/>
        <v>0</v>
      </c>
      <c r="D300" s="144">
        <f t="shared" si="38"/>
        <v>0</v>
      </c>
      <c r="E300" s="144">
        <f t="shared" si="39"/>
        <v>0</v>
      </c>
      <c r="F300" s="144">
        <f t="shared" si="40"/>
        <v>174999.99999999895</v>
      </c>
      <c r="G300" s="144">
        <f t="shared" si="41"/>
        <v>0</v>
      </c>
      <c r="H300" s="144">
        <f t="shared" si="42"/>
        <v>74099.99242358694</v>
      </c>
      <c r="I300" s="144">
        <f t="shared" si="43"/>
        <v>0</v>
      </c>
      <c r="J300" s="144">
        <f t="shared" si="44"/>
        <v>0</v>
      </c>
    </row>
    <row r="301" spans="1:10" ht="12.75">
      <c r="A301" s="19"/>
      <c r="B301" s="143">
        <f t="shared" si="36"/>
        <v>265</v>
      </c>
      <c r="C301" s="144">
        <f t="shared" si="37"/>
        <v>0</v>
      </c>
      <c r="D301" s="144">
        <f t="shared" si="38"/>
        <v>0</v>
      </c>
      <c r="E301" s="144">
        <f t="shared" si="39"/>
        <v>0</v>
      </c>
      <c r="F301" s="144">
        <f t="shared" si="40"/>
        <v>174999.99999999895</v>
      </c>
      <c r="G301" s="144">
        <f t="shared" si="41"/>
        <v>0</v>
      </c>
      <c r="H301" s="144">
        <f t="shared" si="42"/>
        <v>74099.99242358694</v>
      </c>
      <c r="I301" s="144">
        <f t="shared" si="43"/>
        <v>0</v>
      </c>
      <c r="J301" s="144">
        <f t="shared" si="44"/>
        <v>0</v>
      </c>
    </row>
    <row r="302" spans="1:10" ht="12.75">
      <c r="A302" s="19"/>
      <c r="B302" s="143">
        <f t="shared" si="36"/>
        <v>266</v>
      </c>
      <c r="C302" s="144">
        <f t="shared" si="37"/>
        <v>0</v>
      </c>
      <c r="D302" s="144">
        <f t="shared" si="38"/>
        <v>0</v>
      </c>
      <c r="E302" s="144">
        <f t="shared" si="39"/>
        <v>0</v>
      </c>
      <c r="F302" s="144">
        <f t="shared" si="40"/>
        <v>174999.99999999895</v>
      </c>
      <c r="G302" s="144">
        <f t="shared" si="41"/>
        <v>0</v>
      </c>
      <c r="H302" s="144">
        <f t="shared" si="42"/>
        <v>74099.99242358694</v>
      </c>
      <c r="I302" s="144">
        <f t="shared" si="43"/>
        <v>0</v>
      </c>
      <c r="J302" s="144">
        <f t="shared" si="44"/>
        <v>0</v>
      </c>
    </row>
    <row r="303" spans="1:10" ht="12.75">
      <c r="A303" s="19"/>
      <c r="B303" s="143">
        <f t="shared" si="36"/>
        <v>267</v>
      </c>
      <c r="C303" s="144">
        <f t="shared" si="37"/>
        <v>0</v>
      </c>
      <c r="D303" s="144">
        <f t="shared" si="38"/>
        <v>0</v>
      </c>
      <c r="E303" s="144">
        <f t="shared" si="39"/>
        <v>0</v>
      </c>
      <c r="F303" s="144">
        <f t="shared" si="40"/>
        <v>174999.99999999895</v>
      </c>
      <c r="G303" s="144">
        <f t="shared" si="41"/>
        <v>0</v>
      </c>
      <c r="H303" s="144">
        <f t="shared" si="42"/>
        <v>74099.99242358694</v>
      </c>
      <c r="I303" s="144">
        <f t="shared" si="43"/>
        <v>0</v>
      </c>
      <c r="J303" s="144">
        <f t="shared" si="44"/>
        <v>0</v>
      </c>
    </row>
    <row r="304" spans="1:10" ht="12.75">
      <c r="A304" s="19"/>
      <c r="B304" s="143">
        <f t="shared" si="36"/>
        <v>268</v>
      </c>
      <c r="C304" s="144">
        <f t="shared" si="37"/>
        <v>0</v>
      </c>
      <c r="D304" s="144">
        <f t="shared" si="38"/>
        <v>0</v>
      </c>
      <c r="E304" s="144">
        <f t="shared" si="39"/>
        <v>0</v>
      </c>
      <c r="F304" s="144">
        <f t="shared" si="40"/>
        <v>174999.99999999895</v>
      </c>
      <c r="G304" s="144">
        <f t="shared" si="41"/>
        <v>0</v>
      </c>
      <c r="H304" s="144">
        <f t="shared" si="42"/>
        <v>74099.99242358694</v>
      </c>
      <c r="I304" s="144">
        <f t="shared" si="43"/>
        <v>0</v>
      </c>
      <c r="J304" s="144">
        <f t="shared" si="44"/>
        <v>0</v>
      </c>
    </row>
    <row r="305" spans="1:10" ht="12.75">
      <c r="A305" s="19"/>
      <c r="B305" s="143">
        <f t="shared" si="36"/>
        <v>269</v>
      </c>
      <c r="C305" s="144">
        <f t="shared" si="37"/>
        <v>0</v>
      </c>
      <c r="D305" s="144">
        <f t="shared" si="38"/>
        <v>0</v>
      </c>
      <c r="E305" s="144">
        <f t="shared" si="39"/>
        <v>0</v>
      </c>
      <c r="F305" s="144">
        <f t="shared" si="40"/>
        <v>174999.99999999895</v>
      </c>
      <c r="G305" s="144">
        <f t="shared" si="41"/>
        <v>0</v>
      </c>
      <c r="H305" s="144">
        <f t="shared" si="42"/>
        <v>74099.99242358694</v>
      </c>
      <c r="I305" s="144">
        <f t="shared" si="43"/>
        <v>0</v>
      </c>
      <c r="J305" s="144">
        <f t="shared" si="44"/>
        <v>0</v>
      </c>
    </row>
    <row r="306" spans="1:10" ht="12.75">
      <c r="A306" s="19"/>
      <c r="B306" s="143">
        <f t="shared" si="36"/>
        <v>270</v>
      </c>
      <c r="C306" s="144">
        <f t="shared" si="37"/>
        <v>0</v>
      </c>
      <c r="D306" s="144">
        <f t="shared" si="38"/>
        <v>0</v>
      </c>
      <c r="E306" s="144">
        <f t="shared" si="39"/>
        <v>0</v>
      </c>
      <c r="F306" s="144">
        <f t="shared" si="40"/>
        <v>174999.99999999895</v>
      </c>
      <c r="G306" s="144">
        <f t="shared" si="41"/>
        <v>0</v>
      </c>
      <c r="H306" s="144">
        <f t="shared" si="42"/>
        <v>74099.99242358694</v>
      </c>
      <c r="I306" s="144">
        <f t="shared" si="43"/>
        <v>0</v>
      </c>
      <c r="J306" s="144">
        <f t="shared" si="44"/>
        <v>0</v>
      </c>
    </row>
    <row r="307" spans="1:10" ht="12.75">
      <c r="A307" s="19"/>
      <c r="B307" s="143">
        <f t="shared" si="36"/>
        <v>271</v>
      </c>
      <c r="C307" s="144">
        <f t="shared" si="37"/>
        <v>0</v>
      </c>
      <c r="D307" s="144">
        <f t="shared" si="38"/>
        <v>0</v>
      </c>
      <c r="E307" s="144">
        <f t="shared" si="39"/>
        <v>0</v>
      </c>
      <c r="F307" s="144">
        <f t="shared" si="40"/>
        <v>174999.99999999895</v>
      </c>
      <c r="G307" s="144">
        <f t="shared" si="41"/>
        <v>0</v>
      </c>
      <c r="H307" s="144">
        <f t="shared" si="42"/>
        <v>74099.99242358694</v>
      </c>
      <c r="I307" s="144">
        <f t="shared" si="43"/>
        <v>0</v>
      </c>
      <c r="J307" s="144">
        <f t="shared" si="44"/>
        <v>0</v>
      </c>
    </row>
    <row r="308" spans="1:10" ht="12.75">
      <c r="A308" s="19"/>
      <c r="B308" s="143">
        <f t="shared" si="36"/>
        <v>272</v>
      </c>
      <c r="C308" s="144">
        <f t="shared" si="37"/>
        <v>0</v>
      </c>
      <c r="D308" s="144">
        <f t="shared" si="38"/>
        <v>0</v>
      </c>
      <c r="E308" s="144">
        <f t="shared" si="39"/>
        <v>0</v>
      </c>
      <c r="F308" s="144">
        <f t="shared" si="40"/>
        <v>174999.99999999895</v>
      </c>
      <c r="G308" s="144">
        <f t="shared" si="41"/>
        <v>0</v>
      </c>
      <c r="H308" s="144">
        <f t="shared" si="42"/>
        <v>74099.99242358694</v>
      </c>
      <c r="I308" s="144">
        <f t="shared" si="43"/>
        <v>0</v>
      </c>
      <c r="J308" s="144">
        <f t="shared" si="44"/>
        <v>0</v>
      </c>
    </row>
    <row r="309" spans="1:10" ht="12.75">
      <c r="A309" s="19"/>
      <c r="B309" s="143">
        <f t="shared" si="36"/>
        <v>273</v>
      </c>
      <c r="C309" s="144">
        <f t="shared" si="37"/>
        <v>0</v>
      </c>
      <c r="D309" s="144">
        <f t="shared" si="38"/>
        <v>0</v>
      </c>
      <c r="E309" s="144">
        <f t="shared" si="39"/>
        <v>0</v>
      </c>
      <c r="F309" s="144">
        <f t="shared" si="40"/>
        <v>174999.99999999895</v>
      </c>
      <c r="G309" s="144">
        <f t="shared" si="41"/>
        <v>0</v>
      </c>
      <c r="H309" s="144">
        <f t="shared" si="42"/>
        <v>74099.99242358694</v>
      </c>
      <c r="I309" s="144">
        <f t="shared" si="43"/>
        <v>0</v>
      </c>
      <c r="J309" s="144">
        <f t="shared" si="44"/>
        <v>0</v>
      </c>
    </row>
    <row r="310" spans="1:10" ht="12.75">
      <c r="A310" s="19"/>
      <c r="B310" s="143">
        <f t="shared" si="36"/>
        <v>274</v>
      </c>
      <c r="C310" s="144">
        <f t="shared" si="37"/>
        <v>0</v>
      </c>
      <c r="D310" s="144">
        <f t="shared" si="38"/>
        <v>0</v>
      </c>
      <c r="E310" s="144">
        <f t="shared" si="39"/>
        <v>0</v>
      </c>
      <c r="F310" s="144">
        <f t="shared" si="40"/>
        <v>174999.99999999895</v>
      </c>
      <c r="G310" s="144">
        <f t="shared" si="41"/>
        <v>0</v>
      </c>
      <c r="H310" s="144">
        <f t="shared" si="42"/>
        <v>74099.99242358694</v>
      </c>
      <c r="I310" s="144">
        <f t="shared" si="43"/>
        <v>0</v>
      </c>
      <c r="J310" s="144">
        <f t="shared" si="44"/>
        <v>0</v>
      </c>
    </row>
    <row r="311" spans="1:10" ht="12.75">
      <c r="A311" s="19"/>
      <c r="B311" s="143">
        <f t="shared" si="36"/>
        <v>275</v>
      </c>
      <c r="C311" s="144">
        <f t="shared" si="37"/>
        <v>0</v>
      </c>
      <c r="D311" s="144">
        <f t="shared" si="38"/>
        <v>0</v>
      </c>
      <c r="E311" s="144">
        <f t="shared" si="39"/>
        <v>0</v>
      </c>
      <c r="F311" s="144">
        <f t="shared" si="40"/>
        <v>174999.99999999895</v>
      </c>
      <c r="G311" s="144">
        <f t="shared" si="41"/>
        <v>0</v>
      </c>
      <c r="H311" s="144">
        <f t="shared" si="42"/>
        <v>74099.99242358694</v>
      </c>
      <c r="I311" s="144">
        <f t="shared" si="43"/>
        <v>0</v>
      </c>
      <c r="J311" s="144">
        <f t="shared" si="44"/>
        <v>0</v>
      </c>
    </row>
    <row r="312" spans="1:10" ht="12.75">
      <c r="A312" s="19"/>
      <c r="B312" s="143">
        <f t="shared" si="36"/>
        <v>276</v>
      </c>
      <c r="C312" s="144">
        <f t="shared" si="37"/>
        <v>0</v>
      </c>
      <c r="D312" s="144">
        <f t="shared" si="38"/>
        <v>0</v>
      </c>
      <c r="E312" s="144">
        <f t="shared" si="39"/>
        <v>0</v>
      </c>
      <c r="F312" s="144">
        <f t="shared" si="40"/>
        <v>174999.99999999895</v>
      </c>
      <c r="G312" s="144">
        <f t="shared" si="41"/>
        <v>0</v>
      </c>
      <c r="H312" s="144">
        <f t="shared" si="42"/>
        <v>74099.99242358694</v>
      </c>
      <c r="I312" s="144">
        <f t="shared" si="43"/>
        <v>0</v>
      </c>
      <c r="J312" s="144">
        <f t="shared" si="44"/>
        <v>0</v>
      </c>
    </row>
    <row r="313" spans="1:10" ht="12.75">
      <c r="A313" s="19"/>
      <c r="B313" s="143">
        <f t="shared" si="36"/>
        <v>277</v>
      </c>
      <c r="C313" s="144">
        <f t="shared" si="37"/>
        <v>0</v>
      </c>
      <c r="D313" s="144">
        <f t="shared" si="38"/>
        <v>0</v>
      </c>
      <c r="E313" s="144">
        <f t="shared" si="39"/>
        <v>0</v>
      </c>
      <c r="F313" s="144">
        <f t="shared" si="40"/>
        <v>174999.99999999895</v>
      </c>
      <c r="G313" s="144">
        <f t="shared" si="41"/>
        <v>0</v>
      </c>
      <c r="H313" s="144">
        <f t="shared" si="42"/>
        <v>74099.99242358694</v>
      </c>
      <c r="I313" s="144">
        <f t="shared" si="43"/>
        <v>0</v>
      </c>
      <c r="J313" s="144">
        <f t="shared" si="44"/>
        <v>0</v>
      </c>
    </row>
    <row r="314" spans="1:10" ht="12.75">
      <c r="A314" s="19"/>
      <c r="B314" s="143">
        <f t="shared" si="36"/>
        <v>278</v>
      </c>
      <c r="C314" s="144">
        <f t="shared" si="37"/>
        <v>0</v>
      </c>
      <c r="D314" s="144">
        <f t="shared" si="38"/>
        <v>0</v>
      </c>
      <c r="E314" s="144">
        <f t="shared" si="39"/>
        <v>0</v>
      </c>
      <c r="F314" s="144">
        <f t="shared" si="40"/>
        <v>174999.99999999895</v>
      </c>
      <c r="G314" s="144">
        <f t="shared" si="41"/>
        <v>0</v>
      </c>
      <c r="H314" s="144">
        <f t="shared" si="42"/>
        <v>74099.99242358694</v>
      </c>
      <c r="I314" s="144">
        <f t="shared" si="43"/>
        <v>0</v>
      </c>
      <c r="J314" s="144">
        <f t="shared" si="44"/>
        <v>0</v>
      </c>
    </row>
    <row r="315" spans="1:10" ht="12.75">
      <c r="A315" s="19"/>
      <c r="B315" s="143">
        <f t="shared" si="36"/>
        <v>279</v>
      </c>
      <c r="C315" s="144">
        <f t="shared" si="37"/>
        <v>0</v>
      </c>
      <c r="D315" s="144">
        <f t="shared" si="38"/>
        <v>0</v>
      </c>
      <c r="E315" s="144">
        <f t="shared" si="39"/>
        <v>0</v>
      </c>
      <c r="F315" s="144">
        <f t="shared" si="40"/>
        <v>174999.99999999895</v>
      </c>
      <c r="G315" s="144">
        <f t="shared" si="41"/>
        <v>0</v>
      </c>
      <c r="H315" s="144">
        <f t="shared" si="42"/>
        <v>74099.99242358694</v>
      </c>
      <c r="I315" s="144">
        <f t="shared" si="43"/>
        <v>0</v>
      </c>
      <c r="J315" s="144">
        <f t="shared" si="44"/>
        <v>0</v>
      </c>
    </row>
    <row r="316" spans="1:10" ht="12.75">
      <c r="A316" s="19"/>
      <c r="B316" s="143">
        <f t="shared" si="36"/>
        <v>280</v>
      </c>
      <c r="C316" s="144">
        <f t="shared" si="37"/>
        <v>0</v>
      </c>
      <c r="D316" s="144">
        <f t="shared" si="38"/>
        <v>0</v>
      </c>
      <c r="E316" s="144">
        <f t="shared" si="39"/>
        <v>0</v>
      </c>
      <c r="F316" s="144">
        <f t="shared" si="40"/>
        <v>174999.99999999895</v>
      </c>
      <c r="G316" s="144">
        <f t="shared" si="41"/>
        <v>0</v>
      </c>
      <c r="H316" s="144">
        <f t="shared" si="42"/>
        <v>74099.99242358694</v>
      </c>
      <c r="I316" s="144">
        <f t="shared" si="43"/>
        <v>0</v>
      </c>
      <c r="J316" s="144">
        <f t="shared" si="44"/>
        <v>0</v>
      </c>
    </row>
    <row r="317" spans="1:10" ht="12.75">
      <c r="A317" s="19"/>
      <c r="B317" s="143">
        <f t="shared" si="36"/>
        <v>281</v>
      </c>
      <c r="C317" s="144">
        <f t="shared" si="37"/>
        <v>0</v>
      </c>
      <c r="D317" s="144">
        <f t="shared" si="38"/>
        <v>0</v>
      </c>
      <c r="E317" s="144">
        <f t="shared" si="39"/>
        <v>0</v>
      </c>
      <c r="F317" s="144">
        <f t="shared" si="40"/>
        <v>174999.99999999895</v>
      </c>
      <c r="G317" s="144">
        <f t="shared" si="41"/>
        <v>0</v>
      </c>
      <c r="H317" s="144">
        <f t="shared" si="42"/>
        <v>74099.99242358694</v>
      </c>
      <c r="I317" s="144">
        <f t="shared" si="43"/>
        <v>0</v>
      </c>
      <c r="J317" s="144">
        <f t="shared" si="44"/>
        <v>0</v>
      </c>
    </row>
    <row r="318" spans="1:10" ht="12.75">
      <c r="A318" s="19"/>
      <c r="B318" s="143">
        <f t="shared" si="36"/>
        <v>282</v>
      </c>
      <c r="C318" s="144">
        <f t="shared" si="37"/>
        <v>0</v>
      </c>
      <c r="D318" s="144">
        <f t="shared" si="38"/>
        <v>0</v>
      </c>
      <c r="E318" s="144">
        <f t="shared" si="39"/>
        <v>0</v>
      </c>
      <c r="F318" s="144">
        <f t="shared" si="40"/>
        <v>174999.99999999895</v>
      </c>
      <c r="G318" s="144">
        <f t="shared" si="41"/>
        <v>0</v>
      </c>
      <c r="H318" s="144">
        <f t="shared" si="42"/>
        <v>74099.99242358694</v>
      </c>
      <c r="I318" s="144">
        <f t="shared" si="43"/>
        <v>0</v>
      </c>
      <c r="J318" s="144">
        <f t="shared" si="44"/>
        <v>0</v>
      </c>
    </row>
    <row r="319" spans="1:10" ht="12.75">
      <c r="A319" s="19"/>
      <c r="B319" s="143">
        <f t="shared" si="36"/>
        <v>283</v>
      </c>
      <c r="C319" s="144">
        <f t="shared" si="37"/>
        <v>0</v>
      </c>
      <c r="D319" s="144">
        <f t="shared" si="38"/>
        <v>0</v>
      </c>
      <c r="E319" s="144">
        <f t="shared" si="39"/>
        <v>0</v>
      </c>
      <c r="F319" s="144">
        <f t="shared" si="40"/>
        <v>174999.99999999895</v>
      </c>
      <c r="G319" s="144">
        <f t="shared" si="41"/>
        <v>0</v>
      </c>
      <c r="H319" s="144">
        <f t="shared" si="42"/>
        <v>74099.99242358694</v>
      </c>
      <c r="I319" s="144">
        <f t="shared" si="43"/>
        <v>0</v>
      </c>
      <c r="J319" s="144">
        <f t="shared" si="44"/>
        <v>0</v>
      </c>
    </row>
    <row r="320" spans="1:10" ht="12.75">
      <c r="A320" s="19"/>
      <c r="B320" s="143">
        <f t="shared" si="36"/>
        <v>284</v>
      </c>
      <c r="C320" s="144">
        <f t="shared" si="37"/>
        <v>0</v>
      </c>
      <c r="D320" s="144">
        <f t="shared" si="38"/>
        <v>0</v>
      </c>
      <c r="E320" s="144">
        <f t="shared" si="39"/>
        <v>0</v>
      </c>
      <c r="F320" s="144">
        <f t="shared" si="40"/>
        <v>174999.99999999895</v>
      </c>
      <c r="G320" s="144">
        <f t="shared" si="41"/>
        <v>0</v>
      </c>
      <c r="H320" s="144">
        <f t="shared" si="42"/>
        <v>74099.99242358694</v>
      </c>
      <c r="I320" s="144">
        <f t="shared" si="43"/>
        <v>0</v>
      </c>
      <c r="J320" s="144">
        <f t="shared" si="44"/>
        <v>0</v>
      </c>
    </row>
    <row r="321" spans="1:10" ht="12.75">
      <c r="A321" s="19"/>
      <c r="B321" s="143">
        <f t="shared" si="36"/>
        <v>285</v>
      </c>
      <c r="C321" s="144">
        <f t="shared" si="37"/>
        <v>0</v>
      </c>
      <c r="D321" s="144">
        <f t="shared" si="38"/>
        <v>0</v>
      </c>
      <c r="E321" s="144">
        <f t="shared" si="39"/>
        <v>0</v>
      </c>
      <c r="F321" s="144">
        <f t="shared" si="40"/>
        <v>174999.99999999895</v>
      </c>
      <c r="G321" s="144">
        <f t="shared" si="41"/>
        <v>0</v>
      </c>
      <c r="H321" s="144">
        <f t="shared" si="42"/>
        <v>74099.99242358694</v>
      </c>
      <c r="I321" s="144">
        <f t="shared" si="43"/>
        <v>0</v>
      </c>
      <c r="J321" s="144">
        <f t="shared" si="44"/>
        <v>0</v>
      </c>
    </row>
    <row r="322" spans="1:10" ht="12.75">
      <c r="A322" s="19"/>
      <c r="B322" s="143">
        <f t="shared" si="36"/>
        <v>286</v>
      </c>
      <c r="C322" s="144">
        <f t="shared" si="37"/>
        <v>0</v>
      </c>
      <c r="D322" s="144">
        <f t="shared" si="38"/>
        <v>0</v>
      </c>
      <c r="E322" s="144">
        <f t="shared" si="39"/>
        <v>0</v>
      </c>
      <c r="F322" s="144">
        <f t="shared" si="40"/>
        <v>174999.99999999895</v>
      </c>
      <c r="G322" s="144">
        <f t="shared" si="41"/>
        <v>0</v>
      </c>
      <c r="H322" s="144">
        <f t="shared" si="42"/>
        <v>74099.99242358694</v>
      </c>
      <c r="I322" s="144">
        <f t="shared" si="43"/>
        <v>0</v>
      </c>
      <c r="J322" s="144">
        <f t="shared" si="44"/>
        <v>0</v>
      </c>
    </row>
    <row r="323" spans="1:10" ht="12.75">
      <c r="A323" s="19"/>
      <c r="B323" s="143">
        <f t="shared" si="36"/>
        <v>287</v>
      </c>
      <c r="C323" s="144">
        <f t="shared" si="37"/>
        <v>0</v>
      </c>
      <c r="D323" s="144">
        <f t="shared" si="38"/>
        <v>0</v>
      </c>
      <c r="E323" s="144">
        <f t="shared" si="39"/>
        <v>0</v>
      </c>
      <c r="F323" s="144">
        <f t="shared" si="40"/>
        <v>174999.99999999895</v>
      </c>
      <c r="G323" s="144">
        <f t="shared" si="41"/>
        <v>0</v>
      </c>
      <c r="H323" s="144">
        <f t="shared" si="42"/>
        <v>74099.99242358694</v>
      </c>
      <c r="I323" s="144">
        <f t="shared" si="43"/>
        <v>0</v>
      </c>
      <c r="J323" s="144">
        <f t="shared" si="44"/>
        <v>0</v>
      </c>
    </row>
    <row r="324" spans="1:10" ht="12.75">
      <c r="A324" s="19"/>
      <c r="B324" s="143">
        <f t="shared" si="36"/>
        <v>288</v>
      </c>
      <c r="C324" s="144">
        <f t="shared" si="37"/>
        <v>0</v>
      </c>
      <c r="D324" s="144">
        <f t="shared" si="38"/>
        <v>0</v>
      </c>
      <c r="E324" s="144">
        <f t="shared" si="39"/>
        <v>0</v>
      </c>
      <c r="F324" s="144">
        <f t="shared" si="40"/>
        <v>174999.99999999895</v>
      </c>
      <c r="G324" s="144">
        <f t="shared" si="41"/>
        <v>0</v>
      </c>
      <c r="H324" s="144">
        <f t="shared" si="42"/>
        <v>74099.99242358694</v>
      </c>
      <c r="I324" s="144">
        <f t="shared" si="43"/>
        <v>0</v>
      </c>
      <c r="J324" s="144">
        <f t="shared" si="44"/>
        <v>0</v>
      </c>
    </row>
    <row r="325" spans="1:10" ht="12.75">
      <c r="A325" s="19"/>
      <c r="B325" s="143">
        <f t="shared" si="36"/>
        <v>289</v>
      </c>
      <c r="C325" s="144">
        <f t="shared" si="37"/>
        <v>0</v>
      </c>
      <c r="D325" s="144">
        <f t="shared" si="38"/>
        <v>0</v>
      </c>
      <c r="E325" s="144">
        <f t="shared" si="39"/>
        <v>0</v>
      </c>
      <c r="F325" s="144">
        <f t="shared" si="40"/>
        <v>174999.99999999895</v>
      </c>
      <c r="G325" s="144">
        <f t="shared" si="41"/>
        <v>0</v>
      </c>
      <c r="H325" s="144">
        <f t="shared" si="42"/>
        <v>74099.99242358694</v>
      </c>
      <c r="I325" s="144">
        <f t="shared" si="43"/>
        <v>0</v>
      </c>
      <c r="J325" s="144">
        <f t="shared" si="44"/>
        <v>0</v>
      </c>
    </row>
    <row r="326" spans="1:10" ht="12.75">
      <c r="A326" s="19"/>
      <c r="B326" s="143">
        <f t="shared" si="36"/>
        <v>290</v>
      </c>
      <c r="C326" s="144">
        <f t="shared" si="37"/>
        <v>0</v>
      </c>
      <c r="D326" s="144">
        <f t="shared" si="38"/>
        <v>0</v>
      </c>
      <c r="E326" s="144">
        <f t="shared" si="39"/>
        <v>0</v>
      </c>
      <c r="F326" s="144">
        <f t="shared" si="40"/>
        <v>174999.99999999895</v>
      </c>
      <c r="G326" s="144">
        <f t="shared" si="41"/>
        <v>0</v>
      </c>
      <c r="H326" s="144">
        <f t="shared" si="42"/>
        <v>74099.99242358694</v>
      </c>
      <c r="I326" s="144">
        <f t="shared" si="43"/>
        <v>0</v>
      </c>
      <c r="J326" s="144">
        <f t="shared" si="44"/>
        <v>0</v>
      </c>
    </row>
    <row r="327" spans="1:10" ht="12.75">
      <c r="A327" s="19"/>
      <c r="B327" s="143">
        <f t="shared" si="36"/>
        <v>291</v>
      </c>
      <c r="C327" s="144">
        <f t="shared" si="37"/>
        <v>0</v>
      </c>
      <c r="D327" s="144">
        <f t="shared" si="38"/>
        <v>0</v>
      </c>
      <c r="E327" s="144">
        <f t="shared" si="39"/>
        <v>0</v>
      </c>
      <c r="F327" s="144">
        <f t="shared" si="40"/>
        <v>174999.99999999895</v>
      </c>
      <c r="G327" s="144">
        <f t="shared" si="41"/>
        <v>0</v>
      </c>
      <c r="H327" s="144">
        <f t="shared" si="42"/>
        <v>74099.99242358694</v>
      </c>
      <c r="I327" s="144">
        <f t="shared" si="43"/>
        <v>0</v>
      </c>
      <c r="J327" s="144">
        <f t="shared" si="44"/>
        <v>0</v>
      </c>
    </row>
    <row r="328" spans="1:10" ht="12.75">
      <c r="A328" s="19"/>
      <c r="B328" s="143">
        <f t="shared" si="36"/>
        <v>292</v>
      </c>
      <c r="C328" s="144">
        <f t="shared" si="37"/>
        <v>0</v>
      </c>
      <c r="D328" s="144">
        <f t="shared" si="38"/>
        <v>0</v>
      </c>
      <c r="E328" s="144">
        <f t="shared" si="39"/>
        <v>0</v>
      </c>
      <c r="F328" s="144">
        <f t="shared" si="40"/>
        <v>174999.99999999895</v>
      </c>
      <c r="G328" s="144">
        <f t="shared" si="41"/>
        <v>0</v>
      </c>
      <c r="H328" s="144">
        <f t="shared" si="42"/>
        <v>74099.99242358694</v>
      </c>
      <c r="I328" s="144">
        <f t="shared" si="43"/>
        <v>0</v>
      </c>
      <c r="J328" s="144">
        <f t="shared" si="44"/>
        <v>0</v>
      </c>
    </row>
    <row r="329" spans="1:10" ht="12.75">
      <c r="A329" s="19"/>
      <c r="B329" s="143">
        <f t="shared" si="36"/>
        <v>293</v>
      </c>
      <c r="C329" s="144">
        <f t="shared" si="37"/>
        <v>0</v>
      </c>
      <c r="D329" s="144">
        <f t="shared" si="38"/>
        <v>0</v>
      </c>
      <c r="E329" s="144">
        <f t="shared" si="39"/>
        <v>0</v>
      </c>
      <c r="F329" s="144">
        <f t="shared" si="40"/>
        <v>174999.99999999895</v>
      </c>
      <c r="G329" s="144">
        <f t="shared" si="41"/>
        <v>0</v>
      </c>
      <c r="H329" s="144">
        <f t="shared" si="42"/>
        <v>74099.99242358694</v>
      </c>
      <c r="I329" s="144">
        <f t="shared" si="43"/>
        <v>0</v>
      </c>
      <c r="J329" s="144">
        <f t="shared" si="44"/>
        <v>0</v>
      </c>
    </row>
    <row r="330" spans="1:10" ht="12.75">
      <c r="A330" s="19"/>
      <c r="B330" s="143">
        <f t="shared" si="36"/>
        <v>294</v>
      </c>
      <c r="C330" s="144">
        <f t="shared" si="37"/>
        <v>0</v>
      </c>
      <c r="D330" s="144">
        <f t="shared" si="38"/>
        <v>0</v>
      </c>
      <c r="E330" s="144">
        <f t="shared" si="39"/>
        <v>0</v>
      </c>
      <c r="F330" s="144">
        <f t="shared" si="40"/>
        <v>174999.99999999895</v>
      </c>
      <c r="G330" s="144">
        <f t="shared" si="41"/>
        <v>0</v>
      </c>
      <c r="H330" s="144">
        <f t="shared" si="42"/>
        <v>74099.99242358694</v>
      </c>
      <c r="I330" s="144">
        <f t="shared" si="43"/>
        <v>0</v>
      </c>
      <c r="J330" s="144">
        <f t="shared" si="44"/>
        <v>0</v>
      </c>
    </row>
    <row r="331" spans="1:10" ht="12.75">
      <c r="A331" s="19"/>
      <c r="B331" s="143">
        <f t="shared" si="36"/>
        <v>295</v>
      </c>
      <c r="C331" s="144">
        <f t="shared" si="37"/>
        <v>0</v>
      </c>
      <c r="D331" s="144">
        <f t="shared" si="38"/>
        <v>0</v>
      </c>
      <c r="E331" s="144">
        <f t="shared" si="39"/>
        <v>0</v>
      </c>
      <c r="F331" s="144">
        <f t="shared" si="40"/>
        <v>174999.99999999895</v>
      </c>
      <c r="G331" s="144">
        <f t="shared" si="41"/>
        <v>0</v>
      </c>
      <c r="H331" s="144">
        <f t="shared" si="42"/>
        <v>74099.99242358694</v>
      </c>
      <c r="I331" s="144">
        <f t="shared" si="43"/>
        <v>0</v>
      </c>
      <c r="J331" s="144">
        <f t="shared" si="44"/>
        <v>0</v>
      </c>
    </row>
    <row r="332" spans="1:10" ht="12.75">
      <c r="A332" s="19"/>
      <c r="B332" s="143">
        <f t="shared" si="36"/>
        <v>296</v>
      </c>
      <c r="C332" s="144">
        <f t="shared" si="37"/>
        <v>0</v>
      </c>
      <c r="D332" s="144">
        <f t="shared" si="38"/>
        <v>0</v>
      </c>
      <c r="E332" s="144">
        <f t="shared" si="39"/>
        <v>0</v>
      </c>
      <c r="F332" s="144">
        <f t="shared" si="40"/>
        <v>174999.99999999895</v>
      </c>
      <c r="G332" s="144">
        <f t="shared" si="41"/>
        <v>0</v>
      </c>
      <c r="H332" s="144">
        <f t="shared" si="42"/>
        <v>74099.99242358694</v>
      </c>
      <c r="I332" s="144">
        <f t="shared" si="43"/>
        <v>0</v>
      </c>
      <c r="J332" s="144">
        <f t="shared" si="44"/>
        <v>0</v>
      </c>
    </row>
    <row r="333" spans="1:10" ht="12.75">
      <c r="A333" s="19"/>
      <c r="B333" s="143">
        <f t="shared" si="36"/>
        <v>297</v>
      </c>
      <c r="C333" s="144">
        <f t="shared" si="37"/>
        <v>0</v>
      </c>
      <c r="D333" s="144">
        <f t="shared" si="38"/>
        <v>0</v>
      </c>
      <c r="E333" s="144">
        <f t="shared" si="39"/>
        <v>0</v>
      </c>
      <c r="F333" s="144">
        <f t="shared" si="40"/>
        <v>174999.99999999895</v>
      </c>
      <c r="G333" s="144">
        <f t="shared" si="41"/>
        <v>0</v>
      </c>
      <c r="H333" s="144">
        <f t="shared" si="42"/>
        <v>74099.99242358694</v>
      </c>
      <c r="I333" s="144">
        <f t="shared" si="43"/>
        <v>0</v>
      </c>
      <c r="J333" s="144">
        <f t="shared" si="44"/>
        <v>0</v>
      </c>
    </row>
    <row r="334" spans="1:10" ht="12.75">
      <c r="A334" s="19"/>
      <c r="B334" s="143">
        <f t="shared" si="36"/>
        <v>298</v>
      </c>
      <c r="C334" s="144">
        <f t="shared" si="37"/>
        <v>0</v>
      </c>
      <c r="D334" s="144">
        <f t="shared" si="38"/>
        <v>0</v>
      </c>
      <c r="E334" s="144">
        <f t="shared" si="39"/>
        <v>0</v>
      </c>
      <c r="F334" s="144">
        <f t="shared" si="40"/>
        <v>174999.99999999895</v>
      </c>
      <c r="G334" s="144">
        <f t="shared" si="41"/>
        <v>0</v>
      </c>
      <c r="H334" s="144">
        <f t="shared" si="42"/>
        <v>74099.99242358694</v>
      </c>
      <c r="I334" s="144">
        <f t="shared" si="43"/>
        <v>0</v>
      </c>
      <c r="J334" s="144">
        <f t="shared" si="44"/>
        <v>0</v>
      </c>
    </row>
    <row r="335" spans="1:10" ht="12.75">
      <c r="A335" s="19"/>
      <c r="B335" s="143">
        <f t="shared" si="36"/>
        <v>299</v>
      </c>
      <c r="C335" s="144">
        <f t="shared" si="37"/>
        <v>0</v>
      </c>
      <c r="D335" s="144">
        <f t="shared" si="38"/>
        <v>0</v>
      </c>
      <c r="E335" s="144">
        <f t="shared" si="39"/>
        <v>0</v>
      </c>
      <c r="F335" s="144">
        <f t="shared" si="40"/>
        <v>174999.99999999895</v>
      </c>
      <c r="G335" s="144">
        <f t="shared" si="41"/>
        <v>0</v>
      </c>
      <c r="H335" s="144">
        <f t="shared" si="42"/>
        <v>74099.99242358694</v>
      </c>
      <c r="I335" s="144">
        <f t="shared" si="43"/>
        <v>0</v>
      </c>
      <c r="J335" s="144">
        <f t="shared" si="44"/>
        <v>0</v>
      </c>
    </row>
    <row r="336" spans="1:10" ht="12.75">
      <c r="A336" s="19"/>
      <c r="B336" s="143">
        <f t="shared" si="36"/>
        <v>300</v>
      </c>
      <c r="C336" s="144">
        <f t="shared" si="37"/>
        <v>0</v>
      </c>
      <c r="D336" s="144">
        <f t="shared" si="38"/>
        <v>0</v>
      </c>
      <c r="E336" s="144">
        <f t="shared" si="39"/>
        <v>0</v>
      </c>
      <c r="F336" s="144">
        <f t="shared" si="40"/>
        <v>174999.99999999895</v>
      </c>
      <c r="G336" s="144">
        <f t="shared" si="41"/>
        <v>0</v>
      </c>
      <c r="H336" s="144">
        <f t="shared" si="42"/>
        <v>74099.99242358694</v>
      </c>
      <c r="I336" s="144">
        <f t="shared" si="43"/>
        <v>0</v>
      </c>
      <c r="J336" s="144">
        <f t="shared" si="44"/>
        <v>0</v>
      </c>
    </row>
    <row r="337" spans="1:10" ht="12.75">
      <c r="A337" s="19"/>
      <c r="B337" s="143">
        <f t="shared" si="36"/>
        <v>301</v>
      </c>
      <c r="C337" s="144">
        <f t="shared" si="37"/>
        <v>0</v>
      </c>
      <c r="D337" s="144">
        <f t="shared" si="38"/>
        <v>0</v>
      </c>
      <c r="E337" s="144">
        <f t="shared" si="39"/>
        <v>0</v>
      </c>
      <c r="F337" s="144">
        <f t="shared" si="40"/>
        <v>174999.99999999895</v>
      </c>
      <c r="G337" s="144">
        <f t="shared" si="41"/>
        <v>0</v>
      </c>
      <c r="H337" s="144">
        <f t="shared" si="42"/>
        <v>74099.99242358694</v>
      </c>
      <c r="I337" s="144">
        <f t="shared" si="43"/>
        <v>0</v>
      </c>
      <c r="J337" s="144">
        <f t="shared" si="44"/>
        <v>0</v>
      </c>
    </row>
    <row r="338" spans="1:10" ht="12.75">
      <c r="A338" s="19"/>
      <c r="B338" s="143">
        <f t="shared" si="36"/>
        <v>302</v>
      </c>
      <c r="C338" s="144">
        <f t="shared" si="37"/>
        <v>0</v>
      </c>
      <c r="D338" s="144">
        <f t="shared" si="38"/>
        <v>0</v>
      </c>
      <c r="E338" s="144">
        <f t="shared" si="39"/>
        <v>0</v>
      </c>
      <c r="F338" s="144">
        <f t="shared" si="40"/>
        <v>174999.99999999895</v>
      </c>
      <c r="G338" s="144">
        <f t="shared" si="41"/>
        <v>0</v>
      </c>
      <c r="H338" s="144">
        <f t="shared" si="42"/>
        <v>74099.99242358694</v>
      </c>
      <c r="I338" s="144">
        <f t="shared" si="43"/>
        <v>0</v>
      </c>
      <c r="J338" s="144">
        <f t="shared" si="44"/>
        <v>0</v>
      </c>
    </row>
    <row r="339" spans="1:10" ht="12.75">
      <c r="A339" s="19"/>
      <c r="B339" s="143">
        <f t="shared" si="36"/>
        <v>303</v>
      </c>
      <c r="C339" s="144">
        <f t="shared" si="37"/>
        <v>0</v>
      </c>
      <c r="D339" s="144">
        <f t="shared" si="38"/>
        <v>0</v>
      </c>
      <c r="E339" s="144">
        <f t="shared" si="39"/>
        <v>0</v>
      </c>
      <c r="F339" s="144">
        <f t="shared" si="40"/>
        <v>174999.99999999895</v>
      </c>
      <c r="G339" s="144">
        <f t="shared" si="41"/>
        <v>0</v>
      </c>
      <c r="H339" s="144">
        <f t="shared" si="42"/>
        <v>74099.99242358694</v>
      </c>
      <c r="I339" s="144">
        <f t="shared" si="43"/>
        <v>0</v>
      </c>
      <c r="J339" s="144">
        <f t="shared" si="44"/>
        <v>0</v>
      </c>
    </row>
    <row r="340" spans="1:10" ht="12.75">
      <c r="A340" s="19"/>
      <c r="B340" s="143">
        <f t="shared" si="36"/>
        <v>304</v>
      </c>
      <c r="C340" s="144">
        <f t="shared" si="37"/>
        <v>0</v>
      </c>
      <c r="D340" s="144">
        <f t="shared" si="38"/>
        <v>0</v>
      </c>
      <c r="E340" s="144">
        <f t="shared" si="39"/>
        <v>0</v>
      </c>
      <c r="F340" s="144">
        <f t="shared" si="40"/>
        <v>174999.99999999895</v>
      </c>
      <c r="G340" s="144">
        <f t="shared" si="41"/>
        <v>0</v>
      </c>
      <c r="H340" s="144">
        <f t="shared" si="42"/>
        <v>74099.99242358694</v>
      </c>
      <c r="I340" s="144">
        <f t="shared" si="43"/>
        <v>0</v>
      </c>
      <c r="J340" s="144">
        <f t="shared" si="44"/>
        <v>0</v>
      </c>
    </row>
    <row r="341" spans="1:10" ht="12.75">
      <c r="A341" s="19"/>
      <c r="B341" s="143">
        <f t="shared" si="36"/>
        <v>305</v>
      </c>
      <c r="C341" s="144">
        <f t="shared" si="37"/>
        <v>0</v>
      </c>
      <c r="D341" s="144">
        <f t="shared" si="38"/>
        <v>0</v>
      </c>
      <c r="E341" s="144">
        <f t="shared" si="39"/>
        <v>0</v>
      </c>
      <c r="F341" s="144">
        <f t="shared" si="40"/>
        <v>174999.99999999895</v>
      </c>
      <c r="G341" s="144">
        <f t="shared" si="41"/>
        <v>0</v>
      </c>
      <c r="H341" s="144">
        <f t="shared" si="42"/>
        <v>74099.99242358694</v>
      </c>
      <c r="I341" s="144">
        <f t="shared" si="43"/>
        <v>0</v>
      </c>
      <c r="J341" s="144">
        <f t="shared" si="44"/>
        <v>0</v>
      </c>
    </row>
    <row r="342" spans="1:10" ht="12.75">
      <c r="A342" s="19"/>
      <c r="B342" s="143">
        <f t="shared" si="36"/>
        <v>306</v>
      </c>
      <c r="C342" s="144">
        <f t="shared" si="37"/>
        <v>0</v>
      </c>
      <c r="D342" s="144">
        <f t="shared" si="38"/>
        <v>0</v>
      </c>
      <c r="E342" s="144">
        <f t="shared" si="39"/>
        <v>0</v>
      </c>
      <c r="F342" s="144">
        <f t="shared" si="40"/>
        <v>174999.99999999895</v>
      </c>
      <c r="G342" s="144">
        <f t="shared" si="41"/>
        <v>0</v>
      </c>
      <c r="H342" s="144">
        <f t="shared" si="42"/>
        <v>74099.99242358694</v>
      </c>
      <c r="I342" s="144">
        <f t="shared" si="43"/>
        <v>0</v>
      </c>
      <c r="J342" s="144">
        <f t="shared" si="44"/>
        <v>0</v>
      </c>
    </row>
    <row r="343" spans="1:10" ht="12.75">
      <c r="A343" s="19"/>
      <c r="B343" s="143">
        <f t="shared" si="36"/>
        <v>307</v>
      </c>
      <c r="C343" s="144">
        <f t="shared" si="37"/>
        <v>0</v>
      </c>
      <c r="D343" s="144">
        <f t="shared" si="38"/>
        <v>0</v>
      </c>
      <c r="E343" s="144">
        <f t="shared" si="39"/>
        <v>0</v>
      </c>
      <c r="F343" s="144">
        <f t="shared" si="40"/>
        <v>174999.99999999895</v>
      </c>
      <c r="G343" s="144">
        <f t="shared" si="41"/>
        <v>0</v>
      </c>
      <c r="H343" s="144">
        <f t="shared" si="42"/>
        <v>74099.99242358694</v>
      </c>
      <c r="I343" s="144">
        <f t="shared" si="43"/>
        <v>0</v>
      </c>
      <c r="J343" s="144">
        <f t="shared" si="44"/>
        <v>0</v>
      </c>
    </row>
    <row r="344" spans="1:10" ht="12.75">
      <c r="A344" s="19"/>
      <c r="B344" s="143">
        <f t="shared" si="36"/>
        <v>308</v>
      </c>
      <c r="C344" s="144">
        <f t="shared" si="37"/>
        <v>0</v>
      </c>
      <c r="D344" s="144">
        <f t="shared" si="38"/>
        <v>0</v>
      </c>
      <c r="E344" s="144">
        <f t="shared" si="39"/>
        <v>0</v>
      </c>
      <c r="F344" s="144">
        <f t="shared" si="40"/>
        <v>174999.99999999895</v>
      </c>
      <c r="G344" s="144">
        <f t="shared" si="41"/>
        <v>0</v>
      </c>
      <c r="H344" s="144">
        <f t="shared" si="42"/>
        <v>74099.99242358694</v>
      </c>
      <c r="I344" s="144">
        <f t="shared" si="43"/>
        <v>0</v>
      </c>
      <c r="J344" s="144">
        <f t="shared" si="44"/>
        <v>0</v>
      </c>
    </row>
    <row r="345" spans="1:10" ht="12.75">
      <c r="A345" s="19"/>
      <c r="B345" s="143">
        <f t="shared" si="36"/>
        <v>309</v>
      </c>
      <c r="C345" s="144">
        <f t="shared" si="37"/>
        <v>0</v>
      </c>
      <c r="D345" s="144">
        <f t="shared" si="38"/>
        <v>0</v>
      </c>
      <c r="E345" s="144">
        <f t="shared" si="39"/>
        <v>0</v>
      </c>
      <c r="F345" s="144">
        <f t="shared" si="40"/>
        <v>174999.99999999895</v>
      </c>
      <c r="G345" s="144">
        <f t="shared" si="41"/>
        <v>0</v>
      </c>
      <c r="H345" s="144">
        <f t="shared" si="42"/>
        <v>74099.99242358694</v>
      </c>
      <c r="I345" s="144">
        <f t="shared" si="43"/>
        <v>0</v>
      </c>
      <c r="J345" s="144">
        <f t="shared" si="44"/>
        <v>0</v>
      </c>
    </row>
    <row r="346" spans="1:10" ht="12.75">
      <c r="A346" s="19"/>
      <c r="B346" s="143">
        <f t="shared" si="36"/>
        <v>310</v>
      </c>
      <c r="C346" s="144">
        <f t="shared" si="37"/>
        <v>0</v>
      </c>
      <c r="D346" s="144">
        <f t="shared" si="38"/>
        <v>0</v>
      </c>
      <c r="E346" s="144">
        <f t="shared" si="39"/>
        <v>0</v>
      </c>
      <c r="F346" s="144">
        <f t="shared" si="40"/>
        <v>174999.99999999895</v>
      </c>
      <c r="G346" s="144">
        <f t="shared" si="41"/>
        <v>0</v>
      </c>
      <c r="H346" s="144">
        <f t="shared" si="42"/>
        <v>74099.99242358694</v>
      </c>
      <c r="I346" s="144">
        <f t="shared" si="43"/>
        <v>0</v>
      </c>
      <c r="J346" s="144">
        <f t="shared" si="44"/>
        <v>0</v>
      </c>
    </row>
    <row r="347" spans="1:10" ht="12.75">
      <c r="A347" s="19"/>
      <c r="B347" s="143">
        <f t="shared" si="36"/>
        <v>311</v>
      </c>
      <c r="C347" s="144">
        <f t="shared" si="37"/>
        <v>0</v>
      </c>
      <c r="D347" s="144">
        <f t="shared" si="38"/>
        <v>0</v>
      </c>
      <c r="E347" s="144">
        <f t="shared" si="39"/>
        <v>0</v>
      </c>
      <c r="F347" s="144">
        <f t="shared" si="40"/>
        <v>174999.99999999895</v>
      </c>
      <c r="G347" s="144">
        <f t="shared" si="41"/>
        <v>0</v>
      </c>
      <c r="H347" s="144">
        <f t="shared" si="42"/>
        <v>74099.99242358694</v>
      </c>
      <c r="I347" s="144">
        <f t="shared" si="43"/>
        <v>0</v>
      </c>
      <c r="J347" s="144">
        <f t="shared" si="44"/>
        <v>0</v>
      </c>
    </row>
    <row r="348" spans="1:10" ht="12.75">
      <c r="A348" s="19"/>
      <c r="B348" s="143">
        <f t="shared" si="36"/>
        <v>312</v>
      </c>
      <c r="C348" s="144">
        <f t="shared" si="37"/>
        <v>0</v>
      </c>
      <c r="D348" s="144">
        <f t="shared" si="38"/>
        <v>0</v>
      </c>
      <c r="E348" s="144">
        <f t="shared" si="39"/>
        <v>0</v>
      </c>
      <c r="F348" s="144">
        <f t="shared" si="40"/>
        <v>174999.99999999895</v>
      </c>
      <c r="G348" s="144">
        <f t="shared" si="41"/>
        <v>0</v>
      </c>
      <c r="H348" s="144">
        <f t="shared" si="42"/>
        <v>74099.99242358694</v>
      </c>
      <c r="I348" s="144">
        <f t="shared" si="43"/>
        <v>0</v>
      </c>
      <c r="J348" s="144">
        <f t="shared" si="44"/>
        <v>0</v>
      </c>
    </row>
    <row r="349" spans="1:10" ht="12.75">
      <c r="A349" s="19"/>
      <c r="B349" s="143">
        <f t="shared" si="36"/>
        <v>313</v>
      </c>
      <c r="C349" s="144">
        <f t="shared" si="37"/>
        <v>0</v>
      </c>
      <c r="D349" s="144">
        <f t="shared" si="38"/>
        <v>0</v>
      </c>
      <c r="E349" s="144">
        <f t="shared" si="39"/>
        <v>0</v>
      </c>
      <c r="F349" s="144">
        <f t="shared" si="40"/>
        <v>174999.99999999895</v>
      </c>
      <c r="G349" s="144">
        <f t="shared" si="41"/>
        <v>0</v>
      </c>
      <c r="H349" s="144">
        <f t="shared" si="42"/>
        <v>74099.99242358694</v>
      </c>
      <c r="I349" s="144">
        <f t="shared" si="43"/>
        <v>0</v>
      </c>
      <c r="J349" s="144">
        <f t="shared" si="44"/>
        <v>0</v>
      </c>
    </row>
    <row r="350" spans="1:10" ht="12.75">
      <c r="A350" s="19"/>
      <c r="B350" s="143">
        <f t="shared" si="36"/>
        <v>314</v>
      </c>
      <c r="C350" s="144">
        <f t="shared" si="37"/>
        <v>0</v>
      </c>
      <c r="D350" s="144">
        <f t="shared" si="38"/>
        <v>0</v>
      </c>
      <c r="E350" s="144">
        <f t="shared" si="39"/>
        <v>0</v>
      </c>
      <c r="F350" s="144">
        <f t="shared" si="40"/>
        <v>174999.99999999895</v>
      </c>
      <c r="G350" s="144">
        <f t="shared" si="41"/>
        <v>0</v>
      </c>
      <c r="H350" s="144">
        <f t="shared" si="42"/>
        <v>74099.99242358694</v>
      </c>
      <c r="I350" s="144">
        <f t="shared" si="43"/>
        <v>0</v>
      </c>
      <c r="J350" s="144">
        <f t="shared" si="44"/>
        <v>0</v>
      </c>
    </row>
    <row r="351" spans="1:10" ht="12.75">
      <c r="A351" s="19"/>
      <c r="B351" s="143">
        <f t="shared" si="36"/>
        <v>315</v>
      </c>
      <c r="C351" s="144">
        <f t="shared" si="37"/>
        <v>0</v>
      </c>
      <c r="D351" s="144">
        <f t="shared" si="38"/>
        <v>0</v>
      </c>
      <c r="E351" s="144">
        <f t="shared" si="39"/>
        <v>0</v>
      </c>
      <c r="F351" s="144">
        <f t="shared" si="40"/>
        <v>174999.99999999895</v>
      </c>
      <c r="G351" s="144">
        <f t="shared" si="41"/>
        <v>0</v>
      </c>
      <c r="H351" s="144">
        <f t="shared" si="42"/>
        <v>74099.99242358694</v>
      </c>
      <c r="I351" s="144">
        <f t="shared" si="43"/>
        <v>0</v>
      </c>
      <c r="J351" s="144">
        <f t="shared" si="44"/>
        <v>0</v>
      </c>
    </row>
    <row r="352" spans="1:10" ht="12.75">
      <c r="A352" s="19"/>
      <c r="B352" s="143">
        <f t="shared" si="36"/>
        <v>316</v>
      </c>
      <c r="C352" s="144">
        <f t="shared" si="37"/>
        <v>0</v>
      </c>
      <c r="D352" s="144">
        <f t="shared" si="38"/>
        <v>0</v>
      </c>
      <c r="E352" s="144">
        <f t="shared" si="39"/>
        <v>0</v>
      </c>
      <c r="F352" s="144">
        <f t="shared" si="40"/>
        <v>174999.99999999895</v>
      </c>
      <c r="G352" s="144">
        <f t="shared" si="41"/>
        <v>0</v>
      </c>
      <c r="H352" s="144">
        <f t="shared" si="42"/>
        <v>74099.99242358694</v>
      </c>
      <c r="I352" s="144">
        <f t="shared" si="43"/>
        <v>0</v>
      </c>
      <c r="J352" s="144">
        <f t="shared" si="44"/>
        <v>0</v>
      </c>
    </row>
    <row r="353" spans="1:10" ht="12.75">
      <c r="A353" s="19"/>
      <c r="B353" s="143">
        <f t="shared" si="36"/>
        <v>317</v>
      </c>
      <c r="C353" s="144">
        <f t="shared" si="37"/>
        <v>0</v>
      </c>
      <c r="D353" s="144">
        <f t="shared" si="38"/>
        <v>0</v>
      </c>
      <c r="E353" s="144">
        <f t="shared" si="39"/>
        <v>0</v>
      </c>
      <c r="F353" s="144">
        <f t="shared" si="40"/>
        <v>174999.99999999895</v>
      </c>
      <c r="G353" s="144">
        <f t="shared" si="41"/>
        <v>0</v>
      </c>
      <c r="H353" s="144">
        <f t="shared" si="42"/>
        <v>74099.99242358694</v>
      </c>
      <c r="I353" s="144">
        <f t="shared" si="43"/>
        <v>0</v>
      </c>
      <c r="J353" s="144">
        <f t="shared" si="44"/>
        <v>0</v>
      </c>
    </row>
    <row r="354" spans="1:10" ht="12.75">
      <c r="A354" s="19"/>
      <c r="B354" s="143">
        <f t="shared" si="36"/>
        <v>318</v>
      </c>
      <c r="C354" s="144">
        <f t="shared" si="37"/>
        <v>0</v>
      </c>
      <c r="D354" s="144">
        <f t="shared" si="38"/>
        <v>0</v>
      </c>
      <c r="E354" s="144">
        <f t="shared" si="39"/>
        <v>0</v>
      </c>
      <c r="F354" s="144">
        <f t="shared" si="40"/>
        <v>174999.99999999895</v>
      </c>
      <c r="G354" s="144">
        <f t="shared" si="41"/>
        <v>0</v>
      </c>
      <c r="H354" s="144">
        <f t="shared" si="42"/>
        <v>74099.99242358694</v>
      </c>
      <c r="I354" s="144">
        <f t="shared" si="43"/>
        <v>0</v>
      </c>
      <c r="J354" s="144">
        <f t="shared" si="44"/>
        <v>0</v>
      </c>
    </row>
    <row r="355" spans="1:10" ht="12.75">
      <c r="A355" s="19"/>
      <c r="B355" s="143">
        <f t="shared" si="36"/>
        <v>319</v>
      </c>
      <c r="C355" s="144">
        <f t="shared" si="37"/>
        <v>0</v>
      </c>
      <c r="D355" s="144">
        <f t="shared" si="38"/>
        <v>0</v>
      </c>
      <c r="E355" s="144">
        <f t="shared" si="39"/>
        <v>0</v>
      </c>
      <c r="F355" s="144">
        <f t="shared" si="40"/>
        <v>174999.99999999895</v>
      </c>
      <c r="G355" s="144">
        <f t="shared" si="41"/>
        <v>0</v>
      </c>
      <c r="H355" s="144">
        <f t="shared" si="42"/>
        <v>74099.99242358694</v>
      </c>
      <c r="I355" s="144">
        <f t="shared" si="43"/>
        <v>0</v>
      </c>
      <c r="J355" s="144">
        <f t="shared" si="44"/>
        <v>0</v>
      </c>
    </row>
    <row r="356" spans="1:10" ht="12.75">
      <c r="A356" s="19"/>
      <c r="B356" s="143">
        <f t="shared" si="36"/>
        <v>320</v>
      </c>
      <c r="C356" s="144">
        <f t="shared" si="37"/>
        <v>0</v>
      </c>
      <c r="D356" s="144">
        <f t="shared" si="38"/>
        <v>0</v>
      </c>
      <c r="E356" s="144">
        <f t="shared" si="39"/>
        <v>0</v>
      </c>
      <c r="F356" s="144">
        <f t="shared" si="40"/>
        <v>174999.99999999895</v>
      </c>
      <c r="G356" s="144">
        <f t="shared" si="41"/>
        <v>0</v>
      </c>
      <c r="H356" s="144">
        <f t="shared" si="42"/>
        <v>74099.99242358694</v>
      </c>
      <c r="I356" s="144">
        <f t="shared" si="43"/>
        <v>0</v>
      </c>
      <c r="J356" s="144">
        <f t="shared" si="44"/>
        <v>0</v>
      </c>
    </row>
    <row r="357" spans="1:10" ht="12.75">
      <c r="A357" s="19"/>
      <c r="B357" s="143">
        <f t="shared" si="36"/>
        <v>321</v>
      </c>
      <c r="C357" s="144">
        <f t="shared" si="37"/>
        <v>0</v>
      </c>
      <c r="D357" s="144">
        <f t="shared" si="38"/>
        <v>0</v>
      </c>
      <c r="E357" s="144">
        <f t="shared" si="39"/>
        <v>0</v>
      </c>
      <c r="F357" s="144">
        <f t="shared" si="40"/>
        <v>174999.99999999895</v>
      </c>
      <c r="G357" s="144">
        <f t="shared" si="41"/>
        <v>0</v>
      </c>
      <c r="H357" s="144">
        <f t="shared" si="42"/>
        <v>74099.99242358694</v>
      </c>
      <c r="I357" s="144">
        <f t="shared" si="43"/>
        <v>0</v>
      </c>
      <c r="J357" s="144">
        <f t="shared" si="44"/>
        <v>0</v>
      </c>
    </row>
    <row r="358" spans="1:10" ht="12.75">
      <c r="A358" s="19"/>
      <c r="B358" s="143">
        <f aca="true" t="shared" si="45" ref="B358:B396">1+B357</f>
        <v>322</v>
      </c>
      <c r="C358" s="144">
        <f aca="true" t="shared" si="46" ref="C358:C396">IF((E357&lt;$C$24-G358),E357,$C$24-G358)</f>
        <v>0</v>
      </c>
      <c r="D358" s="144">
        <f aca="true" t="shared" si="47" ref="D358:D396">IF(AND($C$20&lt;=B358,E357&gt;C358+$C$18),IF(MOD($B358,$C$19)=0,$C$18,0),0)</f>
        <v>0</v>
      </c>
      <c r="E358" s="144">
        <f aca="true" t="shared" si="48" ref="E358:E396">IF(E357-C358&lt;=1,0,E357-C358-D358)</f>
        <v>0</v>
      </c>
      <c r="F358" s="144">
        <f aca="true" t="shared" si="49" ref="F358:F396">F357+C358+D358</f>
        <v>174999.99999999895</v>
      </c>
      <c r="G358" s="144">
        <f aca="true" t="shared" si="50" ref="G358:G396">E357*($C$13/$C$15)</f>
        <v>0</v>
      </c>
      <c r="H358" s="144">
        <f aca="true" t="shared" si="51" ref="H358:H396">H357+G358</f>
        <v>74099.99242358694</v>
      </c>
      <c r="I358" s="144">
        <f aca="true" t="shared" si="52" ref="I358:I396">IF(I357-($C$24-J358)&lt;=1,0,I357-($C$24-J358))</f>
        <v>0</v>
      </c>
      <c r="J358" s="144">
        <f aca="true" t="shared" si="53" ref="J358:J396">I357*($C$13/$C$15)</f>
        <v>0</v>
      </c>
    </row>
    <row r="359" spans="1:10" ht="12.75">
      <c r="A359" s="19"/>
      <c r="B359" s="143">
        <f t="shared" si="45"/>
        <v>323</v>
      </c>
      <c r="C359" s="144">
        <f t="shared" si="46"/>
        <v>0</v>
      </c>
      <c r="D359" s="144">
        <f t="shared" si="47"/>
        <v>0</v>
      </c>
      <c r="E359" s="144">
        <f t="shared" si="48"/>
        <v>0</v>
      </c>
      <c r="F359" s="144">
        <f t="shared" si="49"/>
        <v>174999.99999999895</v>
      </c>
      <c r="G359" s="144">
        <f t="shared" si="50"/>
        <v>0</v>
      </c>
      <c r="H359" s="144">
        <f t="shared" si="51"/>
        <v>74099.99242358694</v>
      </c>
      <c r="I359" s="144">
        <f t="shared" si="52"/>
        <v>0</v>
      </c>
      <c r="J359" s="144">
        <f t="shared" si="53"/>
        <v>0</v>
      </c>
    </row>
    <row r="360" spans="1:10" ht="12.75">
      <c r="A360" s="19"/>
      <c r="B360" s="143">
        <f t="shared" si="45"/>
        <v>324</v>
      </c>
      <c r="C360" s="144">
        <f t="shared" si="46"/>
        <v>0</v>
      </c>
      <c r="D360" s="144">
        <f t="shared" si="47"/>
        <v>0</v>
      </c>
      <c r="E360" s="144">
        <f t="shared" si="48"/>
        <v>0</v>
      </c>
      <c r="F360" s="144">
        <f t="shared" si="49"/>
        <v>174999.99999999895</v>
      </c>
      <c r="G360" s="144">
        <f t="shared" si="50"/>
        <v>0</v>
      </c>
      <c r="H360" s="144">
        <f t="shared" si="51"/>
        <v>74099.99242358694</v>
      </c>
      <c r="I360" s="144">
        <f t="shared" si="52"/>
        <v>0</v>
      </c>
      <c r="J360" s="144">
        <f t="shared" si="53"/>
        <v>0</v>
      </c>
    </row>
    <row r="361" spans="1:10" ht="12.75">
      <c r="A361" s="19"/>
      <c r="B361" s="143">
        <f t="shared" si="45"/>
        <v>325</v>
      </c>
      <c r="C361" s="144">
        <f t="shared" si="46"/>
        <v>0</v>
      </c>
      <c r="D361" s="144">
        <f t="shared" si="47"/>
        <v>0</v>
      </c>
      <c r="E361" s="144">
        <f t="shared" si="48"/>
        <v>0</v>
      </c>
      <c r="F361" s="144">
        <f t="shared" si="49"/>
        <v>174999.99999999895</v>
      </c>
      <c r="G361" s="144">
        <f t="shared" si="50"/>
        <v>0</v>
      </c>
      <c r="H361" s="144">
        <f t="shared" si="51"/>
        <v>74099.99242358694</v>
      </c>
      <c r="I361" s="144">
        <f t="shared" si="52"/>
        <v>0</v>
      </c>
      <c r="J361" s="144">
        <f t="shared" si="53"/>
        <v>0</v>
      </c>
    </row>
    <row r="362" spans="1:10" ht="12.75">
      <c r="A362" s="19"/>
      <c r="B362" s="143">
        <f t="shared" si="45"/>
        <v>326</v>
      </c>
      <c r="C362" s="144">
        <f t="shared" si="46"/>
        <v>0</v>
      </c>
      <c r="D362" s="144">
        <f t="shared" si="47"/>
        <v>0</v>
      </c>
      <c r="E362" s="144">
        <f t="shared" si="48"/>
        <v>0</v>
      </c>
      <c r="F362" s="144">
        <f t="shared" si="49"/>
        <v>174999.99999999895</v>
      </c>
      <c r="G362" s="144">
        <f t="shared" si="50"/>
        <v>0</v>
      </c>
      <c r="H362" s="144">
        <f t="shared" si="51"/>
        <v>74099.99242358694</v>
      </c>
      <c r="I362" s="144">
        <f t="shared" si="52"/>
        <v>0</v>
      </c>
      <c r="J362" s="144">
        <f t="shared" si="53"/>
        <v>0</v>
      </c>
    </row>
    <row r="363" spans="1:10" ht="12.75">
      <c r="A363" s="19"/>
      <c r="B363" s="143">
        <f t="shared" si="45"/>
        <v>327</v>
      </c>
      <c r="C363" s="144">
        <f t="shared" si="46"/>
        <v>0</v>
      </c>
      <c r="D363" s="144">
        <f t="shared" si="47"/>
        <v>0</v>
      </c>
      <c r="E363" s="144">
        <f t="shared" si="48"/>
        <v>0</v>
      </c>
      <c r="F363" s="144">
        <f t="shared" si="49"/>
        <v>174999.99999999895</v>
      </c>
      <c r="G363" s="144">
        <f t="shared" si="50"/>
        <v>0</v>
      </c>
      <c r="H363" s="144">
        <f t="shared" si="51"/>
        <v>74099.99242358694</v>
      </c>
      <c r="I363" s="144">
        <f t="shared" si="52"/>
        <v>0</v>
      </c>
      <c r="J363" s="144">
        <f t="shared" si="53"/>
        <v>0</v>
      </c>
    </row>
    <row r="364" spans="1:10" ht="12.75">
      <c r="A364" s="19"/>
      <c r="B364" s="143">
        <f t="shared" si="45"/>
        <v>328</v>
      </c>
      <c r="C364" s="144">
        <f t="shared" si="46"/>
        <v>0</v>
      </c>
      <c r="D364" s="144">
        <f t="shared" si="47"/>
        <v>0</v>
      </c>
      <c r="E364" s="144">
        <f t="shared" si="48"/>
        <v>0</v>
      </c>
      <c r="F364" s="144">
        <f t="shared" si="49"/>
        <v>174999.99999999895</v>
      </c>
      <c r="G364" s="144">
        <f t="shared" si="50"/>
        <v>0</v>
      </c>
      <c r="H364" s="144">
        <f t="shared" si="51"/>
        <v>74099.99242358694</v>
      </c>
      <c r="I364" s="144">
        <f t="shared" si="52"/>
        <v>0</v>
      </c>
      <c r="J364" s="144">
        <f t="shared" si="53"/>
        <v>0</v>
      </c>
    </row>
    <row r="365" spans="1:10" ht="12.75">
      <c r="A365" s="19"/>
      <c r="B365" s="143">
        <f t="shared" si="45"/>
        <v>329</v>
      </c>
      <c r="C365" s="144">
        <f t="shared" si="46"/>
        <v>0</v>
      </c>
      <c r="D365" s="144">
        <f t="shared" si="47"/>
        <v>0</v>
      </c>
      <c r="E365" s="144">
        <f t="shared" si="48"/>
        <v>0</v>
      </c>
      <c r="F365" s="144">
        <f t="shared" si="49"/>
        <v>174999.99999999895</v>
      </c>
      <c r="G365" s="144">
        <f t="shared" si="50"/>
        <v>0</v>
      </c>
      <c r="H365" s="144">
        <f t="shared" si="51"/>
        <v>74099.99242358694</v>
      </c>
      <c r="I365" s="144">
        <f t="shared" si="52"/>
        <v>0</v>
      </c>
      <c r="J365" s="144">
        <f t="shared" si="53"/>
        <v>0</v>
      </c>
    </row>
    <row r="366" spans="1:10" ht="12.75">
      <c r="A366" s="19"/>
      <c r="B366" s="143">
        <f t="shared" si="45"/>
        <v>330</v>
      </c>
      <c r="C366" s="144">
        <f t="shared" si="46"/>
        <v>0</v>
      </c>
      <c r="D366" s="144">
        <f t="shared" si="47"/>
        <v>0</v>
      </c>
      <c r="E366" s="144">
        <f t="shared" si="48"/>
        <v>0</v>
      </c>
      <c r="F366" s="144">
        <f t="shared" si="49"/>
        <v>174999.99999999895</v>
      </c>
      <c r="G366" s="144">
        <f t="shared" si="50"/>
        <v>0</v>
      </c>
      <c r="H366" s="144">
        <f t="shared" si="51"/>
        <v>74099.99242358694</v>
      </c>
      <c r="I366" s="144">
        <f t="shared" si="52"/>
        <v>0</v>
      </c>
      <c r="J366" s="144">
        <f t="shared" si="53"/>
        <v>0</v>
      </c>
    </row>
    <row r="367" spans="1:10" ht="12.75">
      <c r="A367" s="19"/>
      <c r="B367" s="143">
        <f t="shared" si="45"/>
        <v>331</v>
      </c>
      <c r="C367" s="144">
        <f t="shared" si="46"/>
        <v>0</v>
      </c>
      <c r="D367" s="144">
        <f t="shared" si="47"/>
        <v>0</v>
      </c>
      <c r="E367" s="144">
        <f t="shared" si="48"/>
        <v>0</v>
      </c>
      <c r="F367" s="144">
        <f t="shared" si="49"/>
        <v>174999.99999999895</v>
      </c>
      <c r="G367" s="144">
        <f t="shared" si="50"/>
        <v>0</v>
      </c>
      <c r="H367" s="144">
        <f t="shared" si="51"/>
        <v>74099.99242358694</v>
      </c>
      <c r="I367" s="144">
        <f t="shared" si="52"/>
        <v>0</v>
      </c>
      <c r="J367" s="144">
        <f t="shared" si="53"/>
        <v>0</v>
      </c>
    </row>
    <row r="368" spans="1:10" ht="12.75">
      <c r="A368" s="19"/>
      <c r="B368" s="143">
        <f t="shared" si="45"/>
        <v>332</v>
      </c>
      <c r="C368" s="144">
        <f t="shared" si="46"/>
        <v>0</v>
      </c>
      <c r="D368" s="144">
        <f t="shared" si="47"/>
        <v>0</v>
      </c>
      <c r="E368" s="144">
        <f t="shared" si="48"/>
        <v>0</v>
      </c>
      <c r="F368" s="144">
        <f t="shared" si="49"/>
        <v>174999.99999999895</v>
      </c>
      <c r="G368" s="144">
        <f t="shared" si="50"/>
        <v>0</v>
      </c>
      <c r="H368" s="144">
        <f t="shared" si="51"/>
        <v>74099.99242358694</v>
      </c>
      <c r="I368" s="144">
        <f t="shared" si="52"/>
        <v>0</v>
      </c>
      <c r="J368" s="144">
        <f t="shared" si="53"/>
        <v>0</v>
      </c>
    </row>
    <row r="369" spans="1:10" ht="12.75">
      <c r="A369" s="19"/>
      <c r="B369" s="143">
        <f t="shared" si="45"/>
        <v>333</v>
      </c>
      <c r="C369" s="144">
        <f t="shared" si="46"/>
        <v>0</v>
      </c>
      <c r="D369" s="144">
        <f t="shared" si="47"/>
        <v>0</v>
      </c>
      <c r="E369" s="144">
        <f t="shared" si="48"/>
        <v>0</v>
      </c>
      <c r="F369" s="144">
        <f t="shared" si="49"/>
        <v>174999.99999999895</v>
      </c>
      <c r="G369" s="144">
        <f t="shared" si="50"/>
        <v>0</v>
      </c>
      <c r="H369" s="144">
        <f t="shared" si="51"/>
        <v>74099.99242358694</v>
      </c>
      <c r="I369" s="144">
        <f t="shared" si="52"/>
        <v>0</v>
      </c>
      <c r="J369" s="144">
        <f t="shared" si="53"/>
        <v>0</v>
      </c>
    </row>
    <row r="370" spans="1:10" ht="12.75">
      <c r="A370" s="19"/>
      <c r="B370" s="143">
        <f t="shared" si="45"/>
        <v>334</v>
      </c>
      <c r="C370" s="144">
        <f t="shared" si="46"/>
        <v>0</v>
      </c>
      <c r="D370" s="144">
        <f t="shared" si="47"/>
        <v>0</v>
      </c>
      <c r="E370" s="144">
        <f t="shared" si="48"/>
        <v>0</v>
      </c>
      <c r="F370" s="144">
        <f t="shared" si="49"/>
        <v>174999.99999999895</v>
      </c>
      <c r="G370" s="144">
        <f t="shared" si="50"/>
        <v>0</v>
      </c>
      <c r="H370" s="144">
        <f t="shared" si="51"/>
        <v>74099.99242358694</v>
      </c>
      <c r="I370" s="144">
        <f t="shared" si="52"/>
        <v>0</v>
      </c>
      <c r="J370" s="144">
        <f t="shared" si="53"/>
        <v>0</v>
      </c>
    </row>
    <row r="371" spans="1:10" ht="12.75">
      <c r="A371" s="19"/>
      <c r="B371" s="143">
        <f t="shared" si="45"/>
        <v>335</v>
      </c>
      <c r="C371" s="144">
        <f t="shared" si="46"/>
        <v>0</v>
      </c>
      <c r="D371" s="144">
        <f t="shared" si="47"/>
        <v>0</v>
      </c>
      <c r="E371" s="144">
        <f t="shared" si="48"/>
        <v>0</v>
      </c>
      <c r="F371" s="144">
        <f t="shared" si="49"/>
        <v>174999.99999999895</v>
      </c>
      <c r="G371" s="144">
        <f t="shared" si="50"/>
        <v>0</v>
      </c>
      <c r="H371" s="144">
        <f t="shared" si="51"/>
        <v>74099.99242358694</v>
      </c>
      <c r="I371" s="144">
        <f t="shared" si="52"/>
        <v>0</v>
      </c>
      <c r="J371" s="144">
        <f t="shared" si="53"/>
        <v>0</v>
      </c>
    </row>
    <row r="372" spans="1:10" ht="12.75">
      <c r="A372" s="19"/>
      <c r="B372" s="143">
        <f t="shared" si="45"/>
        <v>336</v>
      </c>
      <c r="C372" s="144">
        <f t="shared" si="46"/>
        <v>0</v>
      </c>
      <c r="D372" s="144">
        <f t="shared" si="47"/>
        <v>0</v>
      </c>
      <c r="E372" s="144">
        <f t="shared" si="48"/>
        <v>0</v>
      </c>
      <c r="F372" s="144">
        <f t="shared" si="49"/>
        <v>174999.99999999895</v>
      </c>
      <c r="G372" s="144">
        <f t="shared" si="50"/>
        <v>0</v>
      </c>
      <c r="H372" s="144">
        <f t="shared" si="51"/>
        <v>74099.99242358694</v>
      </c>
      <c r="I372" s="144">
        <f t="shared" si="52"/>
        <v>0</v>
      </c>
      <c r="J372" s="144">
        <f t="shared" si="53"/>
        <v>0</v>
      </c>
    </row>
    <row r="373" spans="1:10" ht="12.75">
      <c r="A373" s="19"/>
      <c r="B373" s="143">
        <f t="shared" si="45"/>
        <v>337</v>
      </c>
      <c r="C373" s="144">
        <f t="shared" si="46"/>
        <v>0</v>
      </c>
      <c r="D373" s="144">
        <f t="shared" si="47"/>
        <v>0</v>
      </c>
      <c r="E373" s="144">
        <f t="shared" si="48"/>
        <v>0</v>
      </c>
      <c r="F373" s="144">
        <f t="shared" si="49"/>
        <v>174999.99999999895</v>
      </c>
      <c r="G373" s="144">
        <f t="shared" si="50"/>
        <v>0</v>
      </c>
      <c r="H373" s="144">
        <f t="shared" si="51"/>
        <v>74099.99242358694</v>
      </c>
      <c r="I373" s="144">
        <f t="shared" si="52"/>
        <v>0</v>
      </c>
      <c r="J373" s="144">
        <f t="shared" si="53"/>
        <v>0</v>
      </c>
    </row>
    <row r="374" spans="1:10" ht="12.75">
      <c r="A374" s="19"/>
      <c r="B374" s="143">
        <f t="shared" si="45"/>
        <v>338</v>
      </c>
      <c r="C374" s="144">
        <f t="shared" si="46"/>
        <v>0</v>
      </c>
      <c r="D374" s="144">
        <f t="shared" si="47"/>
        <v>0</v>
      </c>
      <c r="E374" s="144">
        <f t="shared" si="48"/>
        <v>0</v>
      </c>
      <c r="F374" s="144">
        <f t="shared" si="49"/>
        <v>174999.99999999895</v>
      </c>
      <c r="G374" s="144">
        <f t="shared" si="50"/>
        <v>0</v>
      </c>
      <c r="H374" s="144">
        <f t="shared" si="51"/>
        <v>74099.99242358694</v>
      </c>
      <c r="I374" s="144">
        <f t="shared" si="52"/>
        <v>0</v>
      </c>
      <c r="J374" s="144">
        <f t="shared" si="53"/>
        <v>0</v>
      </c>
    </row>
    <row r="375" spans="1:10" ht="12.75">
      <c r="A375" s="19"/>
      <c r="B375" s="143">
        <f t="shared" si="45"/>
        <v>339</v>
      </c>
      <c r="C375" s="144">
        <f t="shared" si="46"/>
        <v>0</v>
      </c>
      <c r="D375" s="144">
        <f t="shared" si="47"/>
        <v>0</v>
      </c>
      <c r="E375" s="144">
        <f t="shared" si="48"/>
        <v>0</v>
      </c>
      <c r="F375" s="144">
        <f t="shared" si="49"/>
        <v>174999.99999999895</v>
      </c>
      <c r="G375" s="144">
        <f t="shared" si="50"/>
        <v>0</v>
      </c>
      <c r="H375" s="144">
        <f t="shared" si="51"/>
        <v>74099.99242358694</v>
      </c>
      <c r="I375" s="144">
        <f t="shared" si="52"/>
        <v>0</v>
      </c>
      <c r="J375" s="144">
        <f t="shared" si="53"/>
        <v>0</v>
      </c>
    </row>
    <row r="376" spans="1:10" ht="12.75">
      <c r="A376" s="19"/>
      <c r="B376" s="143">
        <f t="shared" si="45"/>
        <v>340</v>
      </c>
      <c r="C376" s="144">
        <f t="shared" si="46"/>
        <v>0</v>
      </c>
      <c r="D376" s="144">
        <f t="shared" si="47"/>
        <v>0</v>
      </c>
      <c r="E376" s="144">
        <f t="shared" si="48"/>
        <v>0</v>
      </c>
      <c r="F376" s="144">
        <f t="shared" si="49"/>
        <v>174999.99999999895</v>
      </c>
      <c r="G376" s="144">
        <f t="shared" si="50"/>
        <v>0</v>
      </c>
      <c r="H376" s="144">
        <f t="shared" si="51"/>
        <v>74099.99242358694</v>
      </c>
      <c r="I376" s="144">
        <f t="shared" si="52"/>
        <v>0</v>
      </c>
      <c r="J376" s="144">
        <f t="shared" si="53"/>
        <v>0</v>
      </c>
    </row>
    <row r="377" spans="1:10" ht="12.75">
      <c r="A377" s="19"/>
      <c r="B377" s="143">
        <f t="shared" si="45"/>
        <v>341</v>
      </c>
      <c r="C377" s="144">
        <f t="shared" si="46"/>
        <v>0</v>
      </c>
      <c r="D377" s="144">
        <f t="shared" si="47"/>
        <v>0</v>
      </c>
      <c r="E377" s="144">
        <f t="shared" si="48"/>
        <v>0</v>
      </c>
      <c r="F377" s="144">
        <f t="shared" si="49"/>
        <v>174999.99999999895</v>
      </c>
      <c r="G377" s="144">
        <f t="shared" si="50"/>
        <v>0</v>
      </c>
      <c r="H377" s="144">
        <f t="shared" si="51"/>
        <v>74099.99242358694</v>
      </c>
      <c r="I377" s="144">
        <f t="shared" si="52"/>
        <v>0</v>
      </c>
      <c r="J377" s="144">
        <f t="shared" si="53"/>
        <v>0</v>
      </c>
    </row>
    <row r="378" spans="1:10" ht="12.75">
      <c r="A378" s="19"/>
      <c r="B378" s="143">
        <f t="shared" si="45"/>
        <v>342</v>
      </c>
      <c r="C378" s="144">
        <f t="shared" si="46"/>
        <v>0</v>
      </c>
      <c r="D378" s="144">
        <f t="shared" si="47"/>
        <v>0</v>
      </c>
      <c r="E378" s="144">
        <f t="shared" si="48"/>
        <v>0</v>
      </c>
      <c r="F378" s="144">
        <f t="shared" si="49"/>
        <v>174999.99999999895</v>
      </c>
      <c r="G378" s="144">
        <f t="shared" si="50"/>
        <v>0</v>
      </c>
      <c r="H378" s="144">
        <f t="shared" si="51"/>
        <v>74099.99242358694</v>
      </c>
      <c r="I378" s="144">
        <f t="shared" si="52"/>
        <v>0</v>
      </c>
      <c r="J378" s="144">
        <f t="shared" si="53"/>
        <v>0</v>
      </c>
    </row>
    <row r="379" spans="1:10" ht="12.75">
      <c r="A379" s="19"/>
      <c r="B379" s="143">
        <f t="shared" si="45"/>
        <v>343</v>
      </c>
      <c r="C379" s="144">
        <f t="shared" si="46"/>
        <v>0</v>
      </c>
      <c r="D379" s="144">
        <f t="shared" si="47"/>
        <v>0</v>
      </c>
      <c r="E379" s="144">
        <f t="shared" si="48"/>
        <v>0</v>
      </c>
      <c r="F379" s="144">
        <f t="shared" si="49"/>
        <v>174999.99999999895</v>
      </c>
      <c r="G379" s="144">
        <f t="shared" si="50"/>
        <v>0</v>
      </c>
      <c r="H379" s="144">
        <f t="shared" si="51"/>
        <v>74099.99242358694</v>
      </c>
      <c r="I379" s="144">
        <f t="shared" si="52"/>
        <v>0</v>
      </c>
      <c r="J379" s="144">
        <f t="shared" si="53"/>
        <v>0</v>
      </c>
    </row>
    <row r="380" spans="1:10" ht="12.75">
      <c r="A380" s="19"/>
      <c r="B380" s="143">
        <f t="shared" si="45"/>
        <v>344</v>
      </c>
      <c r="C380" s="144">
        <f t="shared" si="46"/>
        <v>0</v>
      </c>
      <c r="D380" s="144">
        <f t="shared" si="47"/>
        <v>0</v>
      </c>
      <c r="E380" s="144">
        <f t="shared" si="48"/>
        <v>0</v>
      </c>
      <c r="F380" s="144">
        <f t="shared" si="49"/>
        <v>174999.99999999895</v>
      </c>
      <c r="G380" s="144">
        <f t="shared" si="50"/>
        <v>0</v>
      </c>
      <c r="H380" s="144">
        <f t="shared" si="51"/>
        <v>74099.99242358694</v>
      </c>
      <c r="I380" s="144">
        <f t="shared" si="52"/>
        <v>0</v>
      </c>
      <c r="J380" s="144">
        <f t="shared" si="53"/>
        <v>0</v>
      </c>
    </row>
    <row r="381" spans="1:10" ht="12.75">
      <c r="A381" s="19"/>
      <c r="B381" s="143">
        <f t="shared" si="45"/>
        <v>345</v>
      </c>
      <c r="C381" s="144">
        <f t="shared" si="46"/>
        <v>0</v>
      </c>
      <c r="D381" s="144">
        <f t="shared" si="47"/>
        <v>0</v>
      </c>
      <c r="E381" s="144">
        <f t="shared" si="48"/>
        <v>0</v>
      </c>
      <c r="F381" s="144">
        <f t="shared" si="49"/>
        <v>174999.99999999895</v>
      </c>
      <c r="G381" s="144">
        <f t="shared" si="50"/>
        <v>0</v>
      </c>
      <c r="H381" s="144">
        <f t="shared" si="51"/>
        <v>74099.99242358694</v>
      </c>
      <c r="I381" s="144">
        <f t="shared" si="52"/>
        <v>0</v>
      </c>
      <c r="J381" s="144">
        <f t="shared" si="53"/>
        <v>0</v>
      </c>
    </row>
    <row r="382" spans="1:10" ht="12.75">
      <c r="A382" s="19"/>
      <c r="B382" s="143">
        <f t="shared" si="45"/>
        <v>346</v>
      </c>
      <c r="C382" s="144">
        <f t="shared" si="46"/>
        <v>0</v>
      </c>
      <c r="D382" s="144">
        <f t="shared" si="47"/>
        <v>0</v>
      </c>
      <c r="E382" s="144">
        <f t="shared" si="48"/>
        <v>0</v>
      </c>
      <c r="F382" s="144">
        <f t="shared" si="49"/>
        <v>174999.99999999895</v>
      </c>
      <c r="G382" s="144">
        <f t="shared" si="50"/>
        <v>0</v>
      </c>
      <c r="H382" s="144">
        <f t="shared" si="51"/>
        <v>74099.99242358694</v>
      </c>
      <c r="I382" s="144">
        <f t="shared" si="52"/>
        <v>0</v>
      </c>
      <c r="J382" s="144">
        <f t="shared" si="53"/>
        <v>0</v>
      </c>
    </row>
    <row r="383" spans="1:10" ht="12.75">
      <c r="A383" s="19"/>
      <c r="B383" s="143">
        <f t="shared" si="45"/>
        <v>347</v>
      </c>
      <c r="C383" s="144">
        <f t="shared" si="46"/>
        <v>0</v>
      </c>
      <c r="D383" s="144">
        <f t="shared" si="47"/>
        <v>0</v>
      </c>
      <c r="E383" s="144">
        <f t="shared" si="48"/>
        <v>0</v>
      </c>
      <c r="F383" s="144">
        <f t="shared" si="49"/>
        <v>174999.99999999895</v>
      </c>
      <c r="G383" s="144">
        <f t="shared" si="50"/>
        <v>0</v>
      </c>
      <c r="H383" s="144">
        <f t="shared" si="51"/>
        <v>74099.99242358694</v>
      </c>
      <c r="I383" s="144">
        <f t="shared" si="52"/>
        <v>0</v>
      </c>
      <c r="J383" s="144">
        <f t="shared" si="53"/>
        <v>0</v>
      </c>
    </row>
    <row r="384" spans="1:10" ht="12.75">
      <c r="A384" s="19"/>
      <c r="B384" s="143">
        <f t="shared" si="45"/>
        <v>348</v>
      </c>
      <c r="C384" s="144">
        <f t="shared" si="46"/>
        <v>0</v>
      </c>
      <c r="D384" s="144">
        <f t="shared" si="47"/>
        <v>0</v>
      </c>
      <c r="E384" s="144">
        <f t="shared" si="48"/>
        <v>0</v>
      </c>
      <c r="F384" s="144">
        <f t="shared" si="49"/>
        <v>174999.99999999895</v>
      </c>
      <c r="G384" s="144">
        <f t="shared" si="50"/>
        <v>0</v>
      </c>
      <c r="H384" s="144">
        <f t="shared" si="51"/>
        <v>74099.99242358694</v>
      </c>
      <c r="I384" s="144">
        <f t="shared" si="52"/>
        <v>0</v>
      </c>
      <c r="J384" s="144">
        <f t="shared" si="53"/>
        <v>0</v>
      </c>
    </row>
    <row r="385" spans="1:10" ht="12.75">
      <c r="A385" s="19"/>
      <c r="B385" s="143">
        <f t="shared" si="45"/>
        <v>349</v>
      </c>
      <c r="C385" s="144">
        <f t="shared" si="46"/>
        <v>0</v>
      </c>
      <c r="D385" s="144">
        <f t="shared" si="47"/>
        <v>0</v>
      </c>
      <c r="E385" s="144">
        <f t="shared" si="48"/>
        <v>0</v>
      </c>
      <c r="F385" s="144">
        <f t="shared" si="49"/>
        <v>174999.99999999895</v>
      </c>
      <c r="G385" s="144">
        <f t="shared" si="50"/>
        <v>0</v>
      </c>
      <c r="H385" s="144">
        <f t="shared" si="51"/>
        <v>74099.99242358694</v>
      </c>
      <c r="I385" s="144">
        <f t="shared" si="52"/>
        <v>0</v>
      </c>
      <c r="J385" s="144">
        <f t="shared" si="53"/>
        <v>0</v>
      </c>
    </row>
    <row r="386" spans="1:10" ht="12.75">
      <c r="A386" s="19"/>
      <c r="B386" s="143">
        <f t="shared" si="45"/>
        <v>350</v>
      </c>
      <c r="C386" s="144">
        <f t="shared" si="46"/>
        <v>0</v>
      </c>
      <c r="D386" s="144">
        <f t="shared" si="47"/>
        <v>0</v>
      </c>
      <c r="E386" s="144">
        <f t="shared" si="48"/>
        <v>0</v>
      </c>
      <c r="F386" s="144">
        <f t="shared" si="49"/>
        <v>174999.99999999895</v>
      </c>
      <c r="G386" s="144">
        <f t="shared" si="50"/>
        <v>0</v>
      </c>
      <c r="H386" s="144">
        <f t="shared" si="51"/>
        <v>74099.99242358694</v>
      </c>
      <c r="I386" s="144">
        <f t="shared" si="52"/>
        <v>0</v>
      </c>
      <c r="J386" s="144">
        <f t="shared" si="53"/>
        <v>0</v>
      </c>
    </row>
    <row r="387" spans="1:10" ht="12.75">
      <c r="A387" s="19"/>
      <c r="B387" s="143">
        <f t="shared" si="45"/>
        <v>351</v>
      </c>
      <c r="C387" s="144">
        <f t="shared" si="46"/>
        <v>0</v>
      </c>
      <c r="D387" s="144">
        <f t="shared" si="47"/>
        <v>0</v>
      </c>
      <c r="E387" s="144">
        <f t="shared" si="48"/>
        <v>0</v>
      </c>
      <c r="F387" s="144">
        <f t="shared" si="49"/>
        <v>174999.99999999895</v>
      </c>
      <c r="G387" s="144">
        <f t="shared" si="50"/>
        <v>0</v>
      </c>
      <c r="H387" s="144">
        <f t="shared" si="51"/>
        <v>74099.99242358694</v>
      </c>
      <c r="I387" s="144">
        <f t="shared" si="52"/>
        <v>0</v>
      </c>
      <c r="J387" s="144">
        <f t="shared" si="53"/>
        <v>0</v>
      </c>
    </row>
    <row r="388" spans="1:10" ht="12.75">
      <c r="A388" s="19"/>
      <c r="B388" s="143">
        <f t="shared" si="45"/>
        <v>352</v>
      </c>
      <c r="C388" s="144">
        <f t="shared" si="46"/>
        <v>0</v>
      </c>
      <c r="D388" s="144">
        <f t="shared" si="47"/>
        <v>0</v>
      </c>
      <c r="E388" s="144">
        <f t="shared" si="48"/>
        <v>0</v>
      </c>
      <c r="F388" s="144">
        <f t="shared" si="49"/>
        <v>174999.99999999895</v>
      </c>
      <c r="G388" s="144">
        <f t="shared" si="50"/>
        <v>0</v>
      </c>
      <c r="H388" s="144">
        <f t="shared" si="51"/>
        <v>74099.99242358694</v>
      </c>
      <c r="I388" s="144">
        <f t="shared" si="52"/>
        <v>0</v>
      </c>
      <c r="J388" s="144">
        <f t="shared" si="53"/>
        <v>0</v>
      </c>
    </row>
    <row r="389" spans="1:10" ht="12.75">
      <c r="A389" s="19"/>
      <c r="B389" s="143">
        <f t="shared" si="45"/>
        <v>353</v>
      </c>
      <c r="C389" s="144">
        <f t="shared" si="46"/>
        <v>0</v>
      </c>
      <c r="D389" s="144">
        <f t="shared" si="47"/>
        <v>0</v>
      </c>
      <c r="E389" s="144">
        <f t="shared" si="48"/>
        <v>0</v>
      </c>
      <c r="F389" s="144">
        <f t="shared" si="49"/>
        <v>174999.99999999895</v>
      </c>
      <c r="G389" s="144">
        <f t="shared" si="50"/>
        <v>0</v>
      </c>
      <c r="H389" s="144">
        <f t="shared" si="51"/>
        <v>74099.99242358694</v>
      </c>
      <c r="I389" s="144">
        <f t="shared" si="52"/>
        <v>0</v>
      </c>
      <c r="J389" s="144">
        <f t="shared" si="53"/>
        <v>0</v>
      </c>
    </row>
    <row r="390" spans="1:10" ht="12.75">
      <c r="A390" s="19"/>
      <c r="B390" s="143">
        <f t="shared" si="45"/>
        <v>354</v>
      </c>
      <c r="C390" s="144">
        <f t="shared" si="46"/>
        <v>0</v>
      </c>
      <c r="D390" s="144">
        <f t="shared" si="47"/>
        <v>0</v>
      </c>
      <c r="E390" s="144">
        <f t="shared" si="48"/>
        <v>0</v>
      </c>
      <c r="F390" s="144">
        <f t="shared" si="49"/>
        <v>174999.99999999895</v>
      </c>
      <c r="G390" s="144">
        <f t="shared" si="50"/>
        <v>0</v>
      </c>
      <c r="H390" s="144">
        <f t="shared" si="51"/>
        <v>74099.99242358694</v>
      </c>
      <c r="I390" s="144">
        <f t="shared" si="52"/>
        <v>0</v>
      </c>
      <c r="J390" s="144">
        <f t="shared" si="53"/>
        <v>0</v>
      </c>
    </row>
    <row r="391" spans="1:10" ht="12.75">
      <c r="A391" s="19"/>
      <c r="B391" s="143">
        <f t="shared" si="45"/>
        <v>355</v>
      </c>
      <c r="C391" s="144">
        <f t="shared" si="46"/>
        <v>0</v>
      </c>
      <c r="D391" s="144">
        <f t="shared" si="47"/>
        <v>0</v>
      </c>
      <c r="E391" s="144">
        <f t="shared" si="48"/>
        <v>0</v>
      </c>
      <c r="F391" s="144">
        <f t="shared" si="49"/>
        <v>174999.99999999895</v>
      </c>
      <c r="G391" s="144">
        <f t="shared" si="50"/>
        <v>0</v>
      </c>
      <c r="H391" s="144">
        <f t="shared" si="51"/>
        <v>74099.99242358694</v>
      </c>
      <c r="I391" s="144">
        <f t="shared" si="52"/>
        <v>0</v>
      </c>
      <c r="J391" s="144">
        <f t="shared" si="53"/>
        <v>0</v>
      </c>
    </row>
    <row r="392" spans="1:10" ht="12.75">
      <c r="A392" s="19"/>
      <c r="B392" s="143">
        <f t="shared" si="45"/>
        <v>356</v>
      </c>
      <c r="C392" s="144">
        <f t="shared" si="46"/>
        <v>0</v>
      </c>
      <c r="D392" s="144">
        <f t="shared" si="47"/>
        <v>0</v>
      </c>
      <c r="E392" s="144">
        <f t="shared" si="48"/>
        <v>0</v>
      </c>
      <c r="F392" s="144">
        <f t="shared" si="49"/>
        <v>174999.99999999895</v>
      </c>
      <c r="G392" s="144">
        <f t="shared" si="50"/>
        <v>0</v>
      </c>
      <c r="H392" s="144">
        <f t="shared" si="51"/>
        <v>74099.99242358694</v>
      </c>
      <c r="I392" s="144">
        <f t="shared" si="52"/>
        <v>0</v>
      </c>
      <c r="J392" s="144">
        <f t="shared" si="53"/>
        <v>0</v>
      </c>
    </row>
    <row r="393" spans="1:10" ht="12.75">
      <c r="A393" s="19"/>
      <c r="B393" s="143">
        <f t="shared" si="45"/>
        <v>357</v>
      </c>
      <c r="C393" s="144">
        <f t="shared" si="46"/>
        <v>0</v>
      </c>
      <c r="D393" s="144">
        <f t="shared" si="47"/>
        <v>0</v>
      </c>
      <c r="E393" s="144">
        <f t="shared" si="48"/>
        <v>0</v>
      </c>
      <c r="F393" s="144">
        <f t="shared" si="49"/>
        <v>174999.99999999895</v>
      </c>
      <c r="G393" s="144">
        <f t="shared" si="50"/>
        <v>0</v>
      </c>
      <c r="H393" s="144">
        <f t="shared" si="51"/>
        <v>74099.99242358694</v>
      </c>
      <c r="I393" s="144">
        <f t="shared" si="52"/>
        <v>0</v>
      </c>
      <c r="J393" s="144">
        <f t="shared" si="53"/>
        <v>0</v>
      </c>
    </row>
    <row r="394" spans="1:10" ht="12.75">
      <c r="A394" s="19"/>
      <c r="B394" s="143">
        <f t="shared" si="45"/>
        <v>358</v>
      </c>
      <c r="C394" s="144">
        <f t="shared" si="46"/>
        <v>0</v>
      </c>
      <c r="D394" s="144">
        <f t="shared" si="47"/>
        <v>0</v>
      </c>
      <c r="E394" s="144">
        <f t="shared" si="48"/>
        <v>0</v>
      </c>
      <c r="F394" s="144">
        <f t="shared" si="49"/>
        <v>174999.99999999895</v>
      </c>
      <c r="G394" s="144">
        <f t="shared" si="50"/>
        <v>0</v>
      </c>
      <c r="H394" s="144">
        <f t="shared" si="51"/>
        <v>74099.99242358694</v>
      </c>
      <c r="I394" s="144">
        <f t="shared" si="52"/>
        <v>0</v>
      </c>
      <c r="J394" s="144">
        <f t="shared" si="53"/>
        <v>0</v>
      </c>
    </row>
    <row r="395" spans="1:10" ht="12.75">
      <c r="A395" s="19"/>
      <c r="B395" s="143">
        <f t="shared" si="45"/>
        <v>359</v>
      </c>
      <c r="C395" s="144">
        <f t="shared" si="46"/>
        <v>0</v>
      </c>
      <c r="D395" s="144">
        <f t="shared" si="47"/>
        <v>0</v>
      </c>
      <c r="E395" s="144">
        <f t="shared" si="48"/>
        <v>0</v>
      </c>
      <c r="F395" s="144">
        <f t="shared" si="49"/>
        <v>174999.99999999895</v>
      </c>
      <c r="G395" s="144">
        <f t="shared" si="50"/>
        <v>0</v>
      </c>
      <c r="H395" s="144">
        <f t="shared" si="51"/>
        <v>74099.99242358694</v>
      </c>
      <c r="I395" s="144">
        <f t="shared" si="52"/>
        <v>0</v>
      </c>
      <c r="J395" s="144">
        <f t="shared" si="53"/>
        <v>0</v>
      </c>
    </row>
    <row r="396" spans="1:10" ht="12.75">
      <c r="A396" s="19"/>
      <c r="B396" s="143">
        <f t="shared" si="45"/>
        <v>360</v>
      </c>
      <c r="C396" s="144">
        <f t="shared" si="46"/>
        <v>0</v>
      </c>
      <c r="D396" s="144">
        <f t="shared" si="47"/>
        <v>0</v>
      </c>
      <c r="E396" s="144">
        <f t="shared" si="48"/>
        <v>0</v>
      </c>
      <c r="F396" s="144">
        <f t="shared" si="49"/>
        <v>174999.99999999895</v>
      </c>
      <c r="G396" s="144">
        <f t="shared" si="50"/>
        <v>0</v>
      </c>
      <c r="H396" s="144">
        <f t="shared" si="51"/>
        <v>74099.99242358694</v>
      </c>
      <c r="I396" s="144">
        <f t="shared" si="52"/>
        <v>0</v>
      </c>
      <c r="J396" s="144">
        <f t="shared" si="53"/>
        <v>0</v>
      </c>
    </row>
  </sheetData>
  <sheetProtection sheet="1" objects="1" scenarios="1" formatCells="0" formatColumns="0" formatRows="0"/>
  <mergeCells count="1">
    <mergeCell ref="D23:F23"/>
  </mergeCells>
  <printOptions/>
  <pageMargins left="0.75" right="0.75" top="1" bottom="1" header="0.5" footer="0.5"/>
  <pageSetup fitToHeight="1" fitToWidth="1" horizontalDpi="300" verticalDpi="300" orientation="landscape" scale="10"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T396"/>
  <sheetViews>
    <sheetView showGridLines="0" workbookViewId="0" topLeftCell="A1">
      <selection activeCell="D11" sqref="D11"/>
    </sheetView>
  </sheetViews>
  <sheetFormatPr defaultColWidth="9.140625" defaultRowHeight="12.75"/>
  <cols>
    <col min="1" max="1" width="3.140625" style="0" customWidth="1"/>
    <col min="2" max="2" width="25.8515625" style="0" customWidth="1"/>
    <col min="3" max="3" width="12.7109375" style="0" customWidth="1"/>
    <col min="4" max="4" width="16.00390625" style="0" customWidth="1"/>
    <col min="5" max="5" width="14.7109375" style="0" customWidth="1"/>
    <col min="6" max="7" width="11.57421875" style="0" customWidth="1"/>
    <col min="8" max="9" width="11.28125" style="0" customWidth="1"/>
    <col min="10" max="10" width="10.00390625" style="0" customWidth="1"/>
  </cols>
  <sheetData>
    <row r="1" spans="1:12" ht="12.75">
      <c r="A1" s="19"/>
      <c r="B1" s="4" t="s">
        <v>29</v>
      </c>
      <c r="C1" s="19"/>
      <c r="D1" s="19"/>
      <c r="E1" s="19"/>
      <c r="F1" s="23" t="s">
        <v>30</v>
      </c>
      <c r="G1" s="19"/>
      <c r="H1" s="19"/>
      <c r="I1" s="19"/>
      <c r="J1" s="19"/>
      <c r="L1" t="s">
        <v>41</v>
      </c>
    </row>
    <row r="2" spans="1:12" ht="12.75">
      <c r="A2" s="19"/>
      <c r="B2" s="19"/>
      <c r="C2" s="19"/>
      <c r="D2" s="19"/>
      <c r="E2" s="19"/>
      <c r="F2" s="23" t="s">
        <v>31</v>
      </c>
      <c r="G2" s="19"/>
      <c r="H2" s="19"/>
      <c r="I2" s="19"/>
      <c r="J2" s="19"/>
      <c r="L2">
        <v>0</v>
      </c>
    </row>
    <row r="3" spans="1:10" ht="12.75">
      <c r="A3" s="19"/>
      <c r="B3" s="25" t="s">
        <v>32</v>
      </c>
      <c r="C3" s="19"/>
      <c r="D3" s="19"/>
      <c r="E3" s="19"/>
      <c r="F3" s="23" t="s">
        <v>33</v>
      </c>
      <c r="G3" s="19"/>
      <c r="H3" s="19"/>
      <c r="I3" s="19"/>
      <c r="J3" s="19"/>
    </row>
    <row r="4" spans="1:10" ht="12.75">
      <c r="A4" s="19"/>
      <c r="B4" s="25" t="s">
        <v>34</v>
      </c>
      <c r="C4" s="19"/>
      <c r="D4" s="19"/>
      <c r="E4" s="19"/>
      <c r="F4" s="23" t="s">
        <v>35</v>
      </c>
      <c r="G4" s="19"/>
      <c r="H4" s="19"/>
      <c r="I4" s="19"/>
      <c r="J4" s="19"/>
    </row>
    <row r="5" spans="1:10" ht="12.75">
      <c r="A5" s="19"/>
      <c r="B5" s="25" t="s">
        <v>36</v>
      </c>
      <c r="C5" s="19"/>
      <c r="D5" s="19"/>
      <c r="E5" s="19"/>
      <c r="F5" s="19"/>
      <c r="G5" s="19"/>
      <c r="H5" s="19"/>
      <c r="I5" s="19"/>
      <c r="J5" s="19"/>
    </row>
    <row r="6" spans="1:10" ht="12.75">
      <c r="A6" s="19"/>
      <c r="B6" s="25" t="s">
        <v>37</v>
      </c>
      <c r="C6" s="19"/>
      <c r="D6" s="19"/>
      <c r="E6" s="19"/>
      <c r="F6" s="19" t="s">
        <v>38</v>
      </c>
      <c r="G6" s="19"/>
      <c r="H6" s="19"/>
      <c r="I6" s="19"/>
      <c r="J6" s="19"/>
    </row>
    <row r="7" spans="1:10" ht="12.75">
      <c r="A7" s="19"/>
      <c r="B7" s="25" t="s">
        <v>39</v>
      </c>
      <c r="C7" s="19"/>
      <c r="D7" s="19"/>
      <c r="E7" s="19"/>
      <c r="F7" s="19" t="s">
        <v>40</v>
      </c>
      <c r="G7" s="19"/>
      <c r="H7" s="19"/>
      <c r="I7" s="19"/>
      <c r="J7" s="19"/>
    </row>
    <row r="8" spans="1:10" ht="12.75">
      <c r="A8" s="19"/>
      <c r="B8" s="25" t="s">
        <v>42</v>
      </c>
      <c r="C8" s="19"/>
      <c r="D8" s="19"/>
      <c r="E8" s="19"/>
      <c r="F8" s="19" t="s">
        <v>43</v>
      </c>
      <c r="G8" s="19"/>
      <c r="H8" s="19"/>
      <c r="I8" s="19"/>
      <c r="J8" s="19"/>
    </row>
    <row r="9" spans="1:10" ht="12.75">
      <c r="A9" s="19"/>
      <c r="B9" s="19"/>
      <c r="C9" s="19"/>
      <c r="D9" s="19"/>
      <c r="E9" s="19"/>
      <c r="F9" s="19" t="s">
        <v>44</v>
      </c>
      <c r="G9" s="19"/>
      <c r="H9" s="19"/>
      <c r="I9" s="19"/>
      <c r="J9" s="19"/>
    </row>
    <row r="10" spans="1:10" ht="12.75">
      <c r="A10" s="19"/>
      <c r="B10" s="25" t="s">
        <v>45</v>
      </c>
      <c r="C10" s="19"/>
      <c r="D10" s="19"/>
      <c r="E10" s="19"/>
      <c r="F10" s="19"/>
      <c r="G10" s="19"/>
      <c r="H10" s="19"/>
      <c r="I10" s="19"/>
      <c r="J10" s="19"/>
    </row>
    <row r="11" spans="1:10" ht="13.5" thickBot="1">
      <c r="A11" s="19"/>
      <c r="B11" s="19"/>
      <c r="C11" s="19"/>
      <c r="D11" s="19"/>
      <c r="E11" s="19"/>
      <c r="F11" s="19"/>
      <c r="G11" s="19"/>
      <c r="H11" s="19"/>
      <c r="I11" s="19"/>
      <c r="J11" s="19"/>
    </row>
    <row r="12" spans="1:10" ht="12.75">
      <c r="A12" s="19"/>
      <c r="B12" s="25" t="s">
        <v>46</v>
      </c>
      <c r="C12" s="5">
        <v>175000</v>
      </c>
      <c r="D12" s="19"/>
      <c r="E12" s="19"/>
      <c r="F12" s="19"/>
      <c r="G12" s="19"/>
      <c r="H12" s="19"/>
      <c r="I12" s="19"/>
      <c r="J12" s="19"/>
    </row>
    <row r="13" spans="1:10" ht="12.75">
      <c r="A13" s="19"/>
      <c r="B13" s="25" t="s">
        <v>47</v>
      </c>
      <c r="C13" s="6">
        <v>0.05</v>
      </c>
      <c r="D13" s="19"/>
      <c r="E13" s="19"/>
      <c r="F13" s="19"/>
      <c r="G13" s="19"/>
      <c r="H13" s="19"/>
      <c r="I13" s="19"/>
      <c r="J13" s="19"/>
    </row>
    <row r="14" spans="1:10" ht="12.75">
      <c r="A14" s="19"/>
      <c r="B14" s="25" t="s">
        <v>48</v>
      </c>
      <c r="C14" s="7">
        <v>15</v>
      </c>
      <c r="D14" s="19"/>
      <c r="E14" s="19"/>
      <c r="F14" s="19"/>
      <c r="G14" s="19"/>
      <c r="H14" s="19"/>
      <c r="I14" s="19"/>
      <c r="J14" s="19"/>
    </row>
    <row r="15" spans="1:10" ht="12.75">
      <c r="A15" s="19"/>
      <c r="B15" s="25" t="s">
        <v>49</v>
      </c>
      <c r="C15" s="7">
        <v>12</v>
      </c>
      <c r="D15" s="19"/>
      <c r="E15" s="19"/>
      <c r="F15" s="19"/>
      <c r="G15" s="19"/>
      <c r="H15" s="19"/>
      <c r="I15" s="19"/>
      <c r="J15" s="19"/>
    </row>
    <row r="16" spans="1:10" ht="12.75">
      <c r="A16" s="19"/>
      <c r="B16" s="25" t="s">
        <v>50</v>
      </c>
      <c r="C16" s="114"/>
      <c r="D16" s="19"/>
      <c r="E16" s="19"/>
      <c r="F16" s="19"/>
      <c r="G16" s="19"/>
      <c r="H16" s="19"/>
      <c r="I16" s="19"/>
      <c r="J16" s="19"/>
    </row>
    <row r="17" spans="1:10" ht="13.5" thickBot="1">
      <c r="A17" s="19"/>
      <c r="B17" s="8" t="s">
        <v>51</v>
      </c>
      <c r="C17" s="9">
        <v>7</v>
      </c>
      <c r="D17" s="10"/>
      <c r="E17" s="10"/>
      <c r="F17" s="10"/>
      <c r="G17" s="19"/>
      <c r="H17" s="19"/>
      <c r="I17" s="19"/>
      <c r="J17" s="19"/>
    </row>
    <row r="18" spans="1:10" ht="12.75">
      <c r="A18" s="19"/>
      <c r="B18" s="25" t="s">
        <v>52</v>
      </c>
      <c r="C18" s="11">
        <v>0</v>
      </c>
      <c r="D18" s="4" t="s">
        <v>53</v>
      </c>
      <c r="E18" s="19"/>
      <c r="F18" s="19"/>
      <c r="G18" s="19"/>
      <c r="H18" s="19"/>
      <c r="I18" s="19"/>
      <c r="J18" s="19"/>
    </row>
    <row r="19" spans="1:10" ht="12.75">
      <c r="A19" s="19"/>
      <c r="B19" s="25" t="s">
        <v>54</v>
      </c>
      <c r="C19" s="7">
        <v>1</v>
      </c>
      <c r="D19" s="19" t="s">
        <v>55</v>
      </c>
      <c r="E19" s="19"/>
      <c r="F19" s="19"/>
      <c r="G19" s="19"/>
      <c r="H19" s="19"/>
      <c r="I19" s="19"/>
      <c r="J19" s="19"/>
    </row>
    <row r="20" spans="1:10" ht="13.5" thickBot="1">
      <c r="A20" s="19"/>
      <c r="B20" s="25" t="s">
        <v>56</v>
      </c>
      <c r="C20" s="9">
        <v>1</v>
      </c>
      <c r="D20" s="19"/>
      <c r="E20" s="19"/>
      <c r="F20" s="19"/>
      <c r="G20" s="19"/>
      <c r="H20" s="19"/>
      <c r="I20" s="19"/>
      <c r="J20" s="19"/>
    </row>
    <row r="21" spans="1:10" ht="15.75">
      <c r="A21" s="19"/>
      <c r="B21" s="12" t="s">
        <v>215</v>
      </c>
      <c r="C21" s="13"/>
      <c r="D21" s="13"/>
      <c r="E21" s="13"/>
      <c r="F21" s="13"/>
      <c r="G21" s="13"/>
      <c r="H21" s="19"/>
      <c r="I21" s="19"/>
      <c r="J21" s="19"/>
    </row>
    <row r="22" spans="1:10" ht="12.75">
      <c r="A22" s="19"/>
      <c r="B22" s="19"/>
      <c r="C22" s="19"/>
      <c r="D22" s="19"/>
      <c r="E22" s="19"/>
      <c r="F22" s="19"/>
      <c r="G22" s="19"/>
      <c r="H22" s="19"/>
      <c r="I22" s="19"/>
      <c r="J22" s="19"/>
    </row>
    <row r="23" spans="1:10" ht="12.75">
      <c r="A23" s="19"/>
      <c r="B23" s="115" t="s">
        <v>57</v>
      </c>
      <c r="C23" s="116"/>
      <c r="D23" s="211" t="s">
        <v>58</v>
      </c>
      <c r="E23" s="212"/>
      <c r="F23" s="213"/>
      <c r="G23" s="19"/>
      <c r="H23" s="19"/>
      <c r="I23" s="19"/>
      <c r="J23" s="19"/>
    </row>
    <row r="24" spans="1:10" ht="12.75">
      <c r="A24" s="19"/>
      <c r="B24" s="25" t="s">
        <v>59</v>
      </c>
      <c r="C24" s="117">
        <f>PMT((C13/C15),C15*C14,-C12)</f>
        <v>1383.8888467976994</v>
      </c>
      <c r="D24" s="118" t="s">
        <v>60</v>
      </c>
      <c r="E24" s="119">
        <f>IF(C18&gt;0,(DMIN(B36:H396,1,L1:L2)/C15),"")</f>
      </c>
      <c r="F24" s="19"/>
      <c r="G24" s="19"/>
      <c r="H24" s="19"/>
      <c r="I24" s="19"/>
      <c r="J24" s="19"/>
    </row>
    <row r="25" spans="1:10" ht="12.75">
      <c r="A25" s="19"/>
      <c r="B25" s="25" t="s">
        <v>61</v>
      </c>
      <c r="C25" s="120">
        <f>SUM(J37:J396)</f>
        <v>74099.99242358694</v>
      </c>
      <c r="D25" s="121" t="s">
        <v>62</v>
      </c>
      <c r="E25" s="14">
        <f>IF(C18&gt;0,(SUM(G37:G396)),"")</f>
      </c>
      <c r="F25" s="19"/>
      <c r="G25" s="19"/>
      <c r="H25" s="19"/>
      <c r="I25" s="19"/>
      <c r="J25" s="19"/>
    </row>
    <row r="26" spans="1:10" ht="12.75">
      <c r="A26" s="19"/>
      <c r="B26" s="22"/>
      <c r="C26" s="122"/>
      <c r="D26" s="123" t="s">
        <v>63</v>
      </c>
      <c r="E26" s="124">
        <f>IF(C18&gt;0,(C25-E25),"")</f>
      </c>
      <c r="F26" s="22"/>
      <c r="G26" s="22"/>
      <c r="H26" s="22"/>
      <c r="I26" s="22"/>
      <c r="J26" s="22"/>
    </row>
    <row r="27" spans="1:10" ht="12.75">
      <c r="A27" s="19"/>
      <c r="B27" s="25" t="s">
        <v>64</v>
      </c>
      <c r="C27" s="19"/>
      <c r="D27" s="19"/>
      <c r="E27" s="19"/>
      <c r="F27" s="19"/>
      <c r="G27" s="19"/>
      <c r="H27" s="19"/>
      <c r="I27" s="19"/>
      <c r="J27" s="19"/>
    </row>
    <row r="28" spans="1:10" ht="12.75">
      <c r="A28" s="19"/>
      <c r="B28" s="19"/>
      <c r="C28" s="19"/>
      <c r="D28" s="19"/>
      <c r="E28" s="19"/>
      <c r="F28" s="19"/>
      <c r="G28" s="19"/>
      <c r="H28" s="19"/>
      <c r="I28" s="19"/>
      <c r="J28" s="19"/>
    </row>
    <row r="29" spans="1:10" ht="12.75">
      <c r="A29" s="19"/>
      <c r="B29" s="118" t="s">
        <v>65</v>
      </c>
      <c r="C29" s="125">
        <f>C12</f>
        <v>175000</v>
      </c>
      <c r="D29" s="126" t="s">
        <v>59</v>
      </c>
      <c r="E29" s="127">
        <f>C24</f>
        <v>1383.8888467976994</v>
      </c>
      <c r="F29" s="128">
        <f>C15</f>
        <v>12</v>
      </c>
      <c r="G29" s="129" t="s">
        <v>66</v>
      </c>
      <c r="H29" s="19"/>
      <c r="I29" s="19"/>
      <c r="J29" s="19"/>
    </row>
    <row r="30" spans="1:9" ht="12.75">
      <c r="A30" s="19"/>
      <c r="B30" s="121" t="s">
        <v>67</v>
      </c>
      <c r="C30" s="130">
        <f>C13</f>
        <v>0.05</v>
      </c>
      <c r="D30" s="31" t="s">
        <v>216</v>
      </c>
      <c r="E30" s="131">
        <f>IF(C18=0,C25,C25-E26)</f>
        <v>74099.99242358694</v>
      </c>
      <c r="F30" s="132">
        <f>C14</f>
        <v>15</v>
      </c>
      <c r="G30" s="133" t="s">
        <v>68</v>
      </c>
      <c r="H30" s="19"/>
      <c r="I30" s="19"/>
    </row>
    <row r="31" spans="1:9" ht="12.75">
      <c r="A31" s="19"/>
      <c r="B31" s="134"/>
      <c r="C31" s="22"/>
      <c r="D31" s="22"/>
      <c r="E31" s="22"/>
      <c r="F31" s="135">
        <f>C17</f>
        <v>7</v>
      </c>
      <c r="G31" s="136" t="s">
        <v>69</v>
      </c>
      <c r="H31" s="19"/>
      <c r="I31" s="19"/>
    </row>
    <row r="32" spans="1:10" ht="12.75">
      <c r="A32" s="19"/>
      <c r="B32" s="24"/>
      <c r="C32" s="24"/>
      <c r="D32" s="24"/>
      <c r="E32" s="137"/>
      <c r="F32" s="24"/>
      <c r="G32" s="24"/>
      <c r="H32" s="23"/>
      <c r="I32" s="23"/>
      <c r="J32" s="24" t="s">
        <v>217</v>
      </c>
    </row>
    <row r="33" spans="1:10" ht="12.75">
      <c r="A33" s="19"/>
      <c r="B33" s="24"/>
      <c r="C33" s="24"/>
      <c r="D33" s="24"/>
      <c r="E33" s="137"/>
      <c r="F33" s="24"/>
      <c r="G33" s="24"/>
      <c r="H33" s="23"/>
      <c r="I33" s="23"/>
      <c r="J33" s="24" t="s">
        <v>218</v>
      </c>
    </row>
    <row r="34" spans="1:20" ht="12.75">
      <c r="A34" s="19"/>
      <c r="B34" s="23"/>
      <c r="C34" s="23"/>
      <c r="D34" s="23"/>
      <c r="E34" s="23"/>
      <c r="F34" s="23"/>
      <c r="G34" s="23"/>
      <c r="H34" s="23"/>
      <c r="I34" s="23" t="s">
        <v>70</v>
      </c>
      <c r="J34" s="24" t="s">
        <v>219</v>
      </c>
      <c r="O34" s="138"/>
      <c r="P34" s="138"/>
      <c r="Q34" s="138"/>
      <c r="R34" s="138"/>
      <c r="S34" s="138"/>
      <c r="T34" s="138"/>
    </row>
    <row r="35" spans="1:20" ht="12.75">
      <c r="A35" s="19"/>
      <c r="B35" s="23"/>
      <c r="C35" s="23" t="s">
        <v>220</v>
      </c>
      <c r="D35" s="23" t="s">
        <v>74</v>
      </c>
      <c r="E35" s="23" t="s">
        <v>221</v>
      </c>
      <c r="F35" s="23" t="s">
        <v>71</v>
      </c>
      <c r="G35" s="23" t="s">
        <v>73</v>
      </c>
      <c r="H35" s="23" t="s">
        <v>71</v>
      </c>
      <c r="I35" s="23" t="s">
        <v>72</v>
      </c>
      <c r="J35" s="24" t="s">
        <v>222</v>
      </c>
      <c r="O35" s="138"/>
      <c r="P35" s="138"/>
      <c r="Q35" s="139"/>
      <c r="R35" s="139"/>
      <c r="S35" s="139"/>
      <c r="T35" s="139"/>
    </row>
    <row r="36" spans="1:20" ht="13.5" thickBot="1">
      <c r="A36" s="19"/>
      <c r="B36" s="140" t="s">
        <v>223</v>
      </c>
      <c r="C36" s="140" t="s">
        <v>224</v>
      </c>
      <c r="D36" s="140" t="s">
        <v>225</v>
      </c>
      <c r="E36" s="140" t="s">
        <v>226</v>
      </c>
      <c r="F36" s="140" t="s">
        <v>220</v>
      </c>
      <c r="G36" s="140" t="s">
        <v>224</v>
      </c>
      <c r="H36" s="140" t="s">
        <v>73</v>
      </c>
      <c r="I36" s="140" t="s">
        <v>74</v>
      </c>
      <c r="J36" s="141" t="s">
        <v>227</v>
      </c>
      <c r="O36" s="138"/>
      <c r="P36" s="142"/>
      <c r="Q36" s="139"/>
      <c r="R36" s="139"/>
      <c r="S36" s="139"/>
      <c r="T36" s="139"/>
    </row>
    <row r="37" spans="1:20" ht="12.75">
      <c r="A37" s="19"/>
      <c r="B37" s="143">
        <v>1</v>
      </c>
      <c r="C37" s="144">
        <f>$C$24-G37</f>
        <v>654.7221801310328</v>
      </c>
      <c r="D37" s="144">
        <f>IF($C$20&lt;=B37,IF(MOD($B37,$C$19)=0,$C$18,0),0)</f>
        <v>0</v>
      </c>
      <c r="E37" s="144">
        <f>$C$12-($C$24-($C$12*($C$13/$C$15)))-D37</f>
        <v>174345.27781986896</v>
      </c>
      <c r="F37" s="144">
        <f>C37+D37</f>
        <v>654.7221801310328</v>
      </c>
      <c r="G37" s="144">
        <f>$C$12*($C$13/$C$15)</f>
        <v>729.1666666666666</v>
      </c>
      <c r="H37" s="144">
        <f>G37</f>
        <v>729.1666666666666</v>
      </c>
      <c r="I37" s="144">
        <f>$C$12-($C$24-($C$12*($C$13/$C$15)))</f>
        <v>174345.27781986896</v>
      </c>
      <c r="J37" s="144">
        <f>$C$12*($C$13/$C$15)</f>
        <v>729.1666666666666</v>
      </c>
      <c r="O37" s="138"/>
      <c r="P37" s="138"/>
      <c r="Q37" s="138"/>
      <c r="R37" s="138"/>
      <c r="S37" s="138"/>
      <c r="T37" s="138"/>
    </row>
    <row r="38" spans="1:20" ht="12.75">
      <c r="A38" s="19"/>
      <c r="B38" s="143">
        <f aca="true" t="shared" si="0" ref="B38:B101">1+B37</f>
        <v>2</v>
      </c>
      <c r="C38" s="144">
        <f aca="true" t="shared" si="1" ref="C38:C101">IF((E37&lt;$C$24-G38),E37,$C$24-G38)</f>
        <v>657.4501892149121</v>
      </c>
      <c r="D38" s="144">
        <f aca="true" t="shared" si="2" ref="D38:D101">IF(AND($C$20&lt;=B38,E37&gt;C38+$C$18),IF(MOD($B38,$C$19)=0,$C$18,0),0)</f>
        <v>0</v>
      </c>
      <c r="E38" s="144">
        <f aca="true" t="shared" si="3" ref="E38:E101">IF(E37-C38&lt;=1,0,E37-C38-D38)</f>
        <v>173687.82763065406</v>
      </c>
      <c r="F38" s="144">
        <f aca="true" t="shared" si="4" ref="F38:F101">F37+C38+D38</f>
        <v>1312.1723693459448</v>
      </c>
      <c r="G38" s="144">
        <f aca="true" t="shared" si="5" ref="G38:G101">E37*($C$13/$C$15)</f>
        <v>726.4386575827873</v>
      </c>
      <c r="H38" s="144">
        <f aca="true" t="shared" si="6" ref="H38:H101">H37+G38</f>
        <v>1455.605324249454</v>
      </c>
      <c r="I38" s="144">
        <f aca="true" t="shared" si="7" ref="I38:I101">IF(I37-($C$24-J38)&lt;=1,0,I37-($C$24-J38))</f>
        <v>173687.82763065406</v>
      </c>
      <c r="J38" s="144">
        <f aca="true" t="shared" si="8" ref="J38:J101">I37*($C$13/$C$15)</f>
        <v>726.4386575827873</v>
      </c>
      <c r="O38" s="138"/>
      <c r="P38" s="138"/>
      <c r="Q38" s="138"/>
      <c r="R38" s="138"/>
      <c r="S38" s="138"/>
      <c r="T38" s="138"/>
    </row>
    <row r="39" spans="1:20" ht="12.75">
      <c r="A39" s="19"/>
      <c r="B39" s="143">
        <f t="shared" si="0"/>
        <v>3</v>
      </c>
      <c r="C39" s="144">
        <f t="shared" si="1"/>
        <v>660.1895650033075</v>
      </c>
      <c r="D39" s="144">
        <f t="shared" si="2"/>
        <v>0</v>
      </c>
      <c r="E39" s="144">
        <f t="shared" si="3"/>
        <v>173027.63806565077</v>
      </c>
      <c r="F39" s="144">
        <f t="shared" si="4"/>
        <v>1972.3619343492524</v>
      </c>
      <c r="G39" s="144">
        <f t="shared" si="5"/>
        <v>723.6992817943919</v>
      </c>
      <c r="H39" s="144">
        <f t="shared" si="6"/>
        <v>2179.304606043846</v>
      </c>
      <c r="I39" s="144">
        <f t="shared" si="7"/>
        <v>173027.63806565077</v>
      </c>
      <c r="J39" s="144">
        <f t="shared" si="8"/>
        <v>723.6992817943919</v>
      </c>
      <c r="O39" s="138"/>
      <c r="P39" s="138"/>
      <c r="Q39" s="138"/>
      <c r="R39" s="138"/>
      <c r="S39" s="138"/>
      <c r="T39" s="138"/>
    </row>
    <row r="40" spans="1:20" ht="12.75">
      <c r="A40" s="19"/>
      <c r="B40" s="143">
        <f t="shared" si="0"/>
        <v>4</v>
      </c>
      <c r="C40" s="144">
        <f t="shared" si="1"/>
        <v>662.9403548574879</v>
      </c>
      <c r="D40" s="144">
        <f t="shared" si="2"/>
        <v>0</v>
      </c>
      <c r="E40" s="144">
        <f t="shared" si="3"/>
        <v>172364.6977107933</v>
      </c>
      <c r="F40" s="144">
        <f t="shared" si="4"/>
        <v>2635.30228920674</v>
      </c>
      <c r="G40" s="144">
        <f t="shared" si="5"/>
        <v>720.9484919402115</v>
      </c>
      <c r="H40" s="144">
        <f t="shared" si="6"/>
        <v>2900.2530979840576</v>
      </c>
      <c r="I40" s="144">
        <f t="shared" si="7"/>
        <v>172364.6977107933</v>
      </c>
      <c r="J40" s="144">
        <f t="shared" si="8"/>
        <v>720.9484919402115</v>
      </c>
      <c r="O40" s="138"/>
      <c r="P40" s="138"/>
      <c r="Q40" s="138"/>
      <c r="R40" s="138"/>
      <c r="S40" s="138"/>
      <c r="T40" s="138"/>
    </row>
    <row r="41" spans="1:20" ht="12.75">
      <c r="A41" s="19"/>
      <c r="B41" s="143">
        <f t="shared" si="0"/>
        <v>5</v>
      </c>
      <c r="C41" s="144">
        <f t="shared" si="1"/>
        <v>665.7026063360607</v>
      </c>
      <c r="D41" s="144">
        <f t="shared" si="2"/>
        <v>0</v>
      </c>
      <c r="E41" s="144">
        <f t="shared" si="3"/>
        <v>171698.99510445722</v>
      </c>
      <c r="F41" s="144">
        <f t="shared" si="4"/>
        <v>3301.004895542801</v>
      </c>
      <c r="G41" s="144">
        <f t="shared" si="5"/>
        <v>718.1862404616387</v>
      </c>
      <c r="H41" s="144">
        <f t="shared" si="6"/>
        <v>3618.439338445696</v>
      </c>
      <c r="I41" s="144">
        <f t="shared" si="7"/>
        <v>171698.99510445722</v>
      </c>
      <c r="J41" s="144">
        <f t="shared" si="8"/>
        <v>718.1862404616387</v>
      </c>
      <c r="O41" s="138"/>
      <c r="P41" s="138"/>
      <c r="Q41" s="138"/>
      <c r="R41" s="138"/>
      <c r="S41" s="138"/>
      <c r="T41" s="138"/>
    </row>
    <row r="42" spans="1:20" ht="12.75">
      <c r="A42" s="19"/>
      <c r="B42" s="143">
        <f t="shared" si="0"/>
        <v>6</v>
      </c>
      <c r="C42" s="144">
        <f t="shared" si="1"/>
        <v>668.4763671957944</v>
      </c>
      <c r="D42" s="144">
        <f t="shared" si="2"/>
        <v>0</v>
      </c>
      <c r="E42" s="144">
        <f t="shared" si="3"/>
        <v>171030.51873726142</v>
      </c>
      <c r="F42" s="144">
        <f t="shared" si="4"/>
        <v>3969.4812627385954</v>
      </c>
      <c r="G42" s="144">
        <f t="shared" si="5"/>
        <v>715.412479601905</v>
      </c>
      <c r="H42" s="144">
        <f t="shared" si="6"/>
        <v>4333.851818047601</v>
      </c>
      <c r="I42" s="144">
        <f t="shared" si="7"/>
        <v>171030.51873726142</v>
      </c>
      <c r="J42" s="144">
        <f t="shared" si="8"/>
        <v>715.412479601905</v>
      </c>
      <c r="O42" s="138"/>
      <c r="P42" s="138"/>
      <c r="Q42" s="138"/>
      <c r="R42" s="138"/>
      <c r="S42" s="138"/>
      <c r="T42" s="138"/>
    </row>
    <row r="43" spans="1:20" ht="12.75">
      <c r="A43" s="19"/>
      <c r="B43" s="143">
        <f t="shared" si="0"/>
        <v>7</v>
      </c>
      <c r="C43" s="144">
        <f t="shared" si="1"/>
        <v>671.2616853924435</v>
      </c>
      <c r="D43" s="144">
        <f t="shared" si="2"/>
        <v>0</v>
      </c>
      <c r="E43" s="144">
        <f t="shared" si="3"/>
        <v>170359.25705186898</v>
      </c>
      <c r="F43" s="144">
        <f t="shared" si="4"/>
        <v>4640.742948131039</v>
      </c>
      <c r="G43" s="144">
        <f t="shared" si="5"/>
        <v>712.627161405256</v>
      </c>
      <c r="H43" s="144">
        <f t="shared" si="6"/>
        <v>5046.478979452857</v>
      </c>
      <c r="I43" s="144">
        <f t="shared" si="7"/>
        <v>170359.25705186898</v>
      </c>
      <c r="J43" s="144">
        <f t="shared" si="8"/>
        <v>712.627161405256</v>
      </c>
      <c r="O43" s="138"/>
      <c r="P43" s="138"/>
      <c r="Q43" s="138"/>
      <c r="R43" s="138"/>
      <c r="S43" s="138"/>
      <c r="T43" s="138"/>
    </row>
    <row r="44" spans="1:20" ht="12.75">
      <c r="A44" s="19"/>
      <c r="B44" s="143">
        <f t="shared" si="0"/>
        <v>8</v>
      </c>
      <c r="C44" s="144">
        <f t="shared" si="1"/>
        <v>674.0586090815788</v>
      </c>
      <c r="D44" s="144">
        <f t="shared" si="2"/>
        <v>0</v>
      </c>
      <c r="E44" s="144">
        <f t="shared" si="3"/>
        <v>169685.1984427874</v>
      </c>
      <c r="F44" s="144">
        <f t="shared" si="4"/>
        <v>5314.801557212618</v>
      </c>
      <c r="G44" s="144">
        <f t="shared" si="5"/>
        <v>709.8302377161207</v>
      </c>
      <c r="H44" s="144">
        <f t="shared" si="6"/>
        <v>5756.309217168978</v>
      </c>
      <c r="I44" s="144">
        <f t="shared" si="7"/>
        <v>169685.1984427874</v>
      </c>
      <c r="J44" s="144">
        <f t="shared" si="8"/>
        <v>709.8302377161207</v>
      </c>
      <c r="O44" s="138"/>
      <c r="P44" s="138"/>
      <c r="Q44" s="138"/>
      <c r="R44" s="138"/>
      <c r="S44" s="138"/>
      <c r="T44" s="138"/>
    </row>
    <row r="45" spans="1:20" ht="12.75">
      <c r="A45" s="19"/>
      <c r="B45" s="143">
        <f t="shared" si="0"/>
        <v>9</v>
      </c>
      <c r="C45" s="144">
        <f t="shared" si="1"/>
        <v>676.8671866194186</v>
      </c>
      <c r="D45" s="144">
        <f t="shared" si="2"/>
        <v>0</v>
      </c>
      <c r="E45" s="144">
        <f t="shared" si="3"/>
        <v>169008.331256168</v>
      </c>
      <c r="F45" s="144">
        <f t="shared" si="4"/>
        <v>5991.668743832037</v>
      </c>
      <c r="G45" s="144">
        <f t="shared" si="5"/>
        <v>707.0216601782809</v>
      </c>
      <c r="H45" s="144">
        <f t="shared" si="6"/>
        <v>6463.330877347258</v>
      </c>
      <c r="I45" s="144">
        <f t="shared" si="7"/>
        <v>169008.331256168</v>
      </c>
      <c r="J45" s="144">
        <f t="shared" si="8"/>
        <v>707.0216601782809</v>
      </c>
      <c r="O45" s="138"/>
      <c r="P45" s="138"/>
      <c r="Q45" s="138"/>
      <c r="R45" s="138"/>
      <c r="S45" s="138"/>
      <c r="T45" s="138"/>
    </row>
    <row r="46" spans="1:20" ht="12.75">
      <c r="A46" s="19"/>
      <c r="B46" s="143">
        <f t="shared" si="0"/>
        <v>10</v>
      </c>
      <c r="C46" s="144">
        <f t="shared" si="1"/>
        <v>679.6874665636661</v>
      </c>
      <c r="D46" s="144">
        <f t="shared" si="2"/>
        <v>0</v>
      </c>
      <c r="E46" s="144">
        <f t="shared" si="3"/>
        <v>168328.64378960434</v>
      </c>
      <c r="F46" s="144">
        <f t="shared" si="4"/>
        <v>6671.356210395703</v>
      </c>
      <c r="G46" s="144">
        <f t="shared" si="5"/>
        <v>704.2013802340333</v>
      </c>
      <c r="H46" s="144">
        <f t="shared" si="6"/>
        <v>7167.532257581292</v>
      </c>
      <c r="I46" s="144">
        <f t="shared" si="7"/>
        <v>168328.64378960434</v>
      </c>
      <c r="J46" s="144">
        <f t="shared" si="8"/>
        <v>704.2013802340333</v>
      </c>
      <c r="O46" s="138"/>
      <c r="P46" s="138"/>
      <c r="Q46" s="138"/>
      <c r="R46" s="138"/>
      <c r="S46" s="138"/>
      <c r="T46" s="138"/>
    </row>
    <row r="47" spans="1:20" ht="12.75">
      <c r="A47" s="19"/>
      <c r="B47" s="143">
        <f t="shared" si="0"/>
        <v>11</v>
      </c>
      <c r="C47" s="144">
        <f t="shared" si="1"/>
        <v>682.519497674348</v>
      </c>
      <c r="D47" s="144">
        <f t="shared" si="2"/>
        <v>0</v>
      </c>
      <c r="E47" s="144">
        <f t="shared" si="3"/>
        <v>167646.12429193</v>
      </c>
      <c r="F47" s="144">
        <f t="shared" si="4"/>
        <v>7353.875708070051</v>
      </c>
      <c r="G47" s="144">
        <f t="shared" si="5"/>
        <v>701.3693491233514</v>
      </c>
      <c r="H47" s="144">
        <f t="shared" si="6"/>
        <v>7868.901606704643</v>
      </c>
      <c r="I47" s="144">
        <f t="shared" si="7"/>
        <v>167646.12429193</v>
      </c>
      <c r="J47" s="144">
        <f t="shared" si="8"/>
        <v>701.3693491233514</v>
      </c>
      <c r="O47" s="138"/>
      <c r="P47" s="138"/>
      <c r="Q47" s="138"/>
      <c r="R47" s="138"/>
      <c r="S47" s="138"/>
      <c r="T47" s="138"/>
    </row>
    <row r="48" spans="1:10" ht="12.75">
      <c r="A48" s="19"/>
      <c r="B48" s="143">
        <f t="shared" si="0"/>
        <v>12</v>
      </c>
      <c r="C48" s="144">
        <f t="shared" si="1"/>
        <v>685.3633289146578</v>
      </c>
      <c r="D48" s="144">
        <f t="shared" si="2"/>
        <v>0</v>
      </c>
      <c r="E48" s="144">
        <f t="shared" si="3"/>
        <v>166960.76096301535</v>
      </c>
      <c r="F48" s="144">
        <f t="shared" si="4"/>
        <v>8039.239036984709</v>
      </c>
      <c r="G48" s="144">
        <f t="shared" si="5"/>
        <v>698.5255178830416</v>
      </c>
      <c r="H48" s="144">
        <f t="shared" si="6"/>
        <v>8567.427124587684</v>
      </c>
      <c r="I48" s="144">
        <f t="shared" si="7"/>
        <v>166960.76096301535</v>
      </c>
      <c r="J48" s="144">
        <f t="shared" si="8"/>
        <v>698.5255178830416</v>
      </c>
    </row>
    <row r="49" spans="1:10" ht="12.75">
      <c r="A49" s="19"/>
      <c r="B49" s="143">
        <f t="shared" si="0"/>
        <v>13</v>
      </c>
      <c r="C49" s="144">
        <f t="shared" si="1"/>
        <v>688.2190094518022</v>
      </c>
      <c r="D49" s="144">
        <f t="shared" si="2"/>
        <v>0</v>
      </c>
      <c r="E49" s="144">
        <f t="shared" si="3"/>
        <v>166272.54195356354</v>
      </c>
      <c r="F49" s="144">
        <f t="shared" si="4"/>
        <v>8727.458046436512</v>
      </c>
      <c r="G49" s="144">
        <f t="shared" si="5"/>
        <v>695.6698373458972</v>
      </c>
      <c r="H49" s="144">
        <f t="shared" si="6"/>
        <v>9263.096961933581</v>
      </c>
      <c r="I49" s="144">
        <f t="shared" si="7"/>
        <v>166272.54195356354</v>
      </c>
      <c r="J49" s="144">
        <f t="shared" si="8"/>
        <v>695.6698373458972</v>
      </c>
    </row>
    <row r="50" spans="1:10" ht="12.75">
      <c r="A50" s="19"/>
      <c r="B50" s="143">
        <f t="shared" si="0"/>
        <v>14</v>
      </c>
      <c r="C50" s="144">
        <f t="shared" si="1"/>
        <v>691.0865886578514</v>
      </c>
      <c r="D50" s="144">
        <f t="shared" si="2"/>
        <v>0</v>
      </c>
      <c r="E50" s="144">
        <f t="shared" si="3"/>
        <v>165581.4553649057</v>
      </c>
      <c r="F50" s="144">
        <f t="shared" si="4"/>
        <v>9418.544635094364</v>
      </c>
      <c r="G50" s="144">
        <f t="shared" si="5"/>
        <v>692.802258139848</v>
      </c>
      <c r="H50" s="144">
        <f t="shared" si="6"/>
        <v>9955.899220073428</v>
      </c>
      <c r="I50" s="144">
        <f t="shared" si="7"/>
        <v>165581.4553649057</v>
      </c>
      <c r="J50" s="144">
        <f t="shared" si="8"/>
        <v>692.802258139848</v>
      </c>
    </row>
    <row r="51" spans="1:10" ht="12.75">
      <c r="A51" s="19"/>
      <c r="B51" s="143">
        <f t="shared" si="0"/>
        <v>15</v>
      </c>
      <c r="C51" s="144">
        <f t="shared" si="1"/>
        <v>693.9661161105923</v>
      </c>
      <c r="D51" s="144">
        <f t="shared" si="2"/>
        <v>0</v>
      </c>
      <c r="E51" s="144">
        <f t="shared" si="3"/>
        <v>164887.48924879511</v>
      </c>
      <c r="F51" s="144">
        <f t="shared" si="4"/>
        <v>10112.510751204956</v>
      </c>
      <c r="G51" s="144">
        <f t="shared" si="5"/>
        <v>689.9227306871071</v>
      </c>
      <c r="H51" s="144">
        <f t="shared" si="6"/>
        <v>10645.821950760535</v>
      </c>
      <c r="I51" s="144">
        <f t="shared" si="7"/>
        <v>164887.48924879511</v>
      </c>
      <c r="J51" s="144">
        <f t="shared" si="8"/>
        <v>689.9227306871071</v>
      </c>
    </row>
    <row r="52" spans="1:10" ht="12.75">
      <c r="A52" s="19"/>
      <c r="B52" s="143">
        <f t="shared" si="0"/>
        <v>16</v>
      </c>
      <c r="C52" s="144">
        <f t="shared" si="1"/>
        <v>696.8576415943865</v>
      </c>
      <c r="D52" s="144">
        <f t="shared" si="2"/>
        <v>0</v>
      </c>
      <c r="E52" s="144">
        <f t="shared" si="3"/>
        <v>164190.63160720072</v>
      </c>
      <c r="F52" s="144">
        <f t="shared" si="4"/>
        <v>10809.368392799342</v>
      </c>
      <c r="G52" s="144">
        <f t="shared" si="5"/>
        <v>687.031205203313</v>
      </c>
      <c r="H52" s="144">
        <f t="shared" si="6"/>
        <v>11332.853155963849</v>
      </c>
      <c r="I52" s="144">
        <f t="shared" si="7"/>
        <v>164190.63160720072</v>
      </c>
      <c r="J52" s="144">
        <f t="shared" si="8"/>
        <v>687.031205203313</v>
      </c>
    </row>
    <row r="53" spans="1:10" ht="12.75">
      <c r="A53" s="19"/>
      <c r="B53" s="143">
        <f t="shared" si="0"/>
        <v>17</v>
      </c>
      <c r="C53" s="144">
        <f t="shared" si="1"/>
        <v>699.7612151010298</v>
      </c>
      <c r="D53" s="144">
        <f t="shared" si="2"/>
        <v>0</v>
      </c>
      <c r="E53" s="144">
        <f t="shared" si="3"/>
        <v>163490.8703920997</v>
      </c>
      <c r="F53" s="144">
        <f t="shared" si="4"/>
        <v>11509.129607900373</v>
      </c>
      <c r="G53" s="144">
        <f t="shared" si="5"/>
        <v>684.1276316966696</v>
      </c>
      <c r="H53" s="144">
        <f t="shared" si="6"/>
        <v>12016.98078766052</v>
      </c>
      <c r="I53" s="144">
        <f t="shared" si="7"/>
        <v>163490.8703920997</v>
      </c>
      <c r="J53" s="144">
        <f t="shared" si="8"/>
        <v>684.1276316966696</v>
      </c>
    </row>
    <row r="54" spans="1:10" ht="12.75">
      <c r="A54" s="19"/>
      <c r="B54" s="143">
        <f t="shared" si="0"/>
        <v>18</v>
      </c>
      <c r="C54" s="144">
        <f t="shared" si="1"/>
        <v>702.6768868306174</v>
      </c>
      <c r="D54" s="144">
        <f t="shared" si="2"/>
        <v>0</v>
      </c>
      <c r="E54" s="144">
        <f t="shared" si="3"/>
        <v>162788.19350526907</v>
      </c>
      <c r="F54" s="144">
        <f t="shared" si="4"/>
        <v>12211.80649473099</v>
      </c>
      <c r="G54" s="144">
        <f t="shared" si="5"/>
        <v>681.2119599670821</v>
      </c>
      <c r="H54" s="144">
        <f t="shared" si="6"/>
        <v>12698.192747627601</v>
      </c>
      <c r="I54" s="144">
        <f t="shared" si="7"/>
        <v>162788.19350526907</v>
      </c>
      <c r="J54" s="144">
        <f t="shared" si="8"/>
        <v>681.2119599670821</v>
      </c>
    </row>
    <row r="55" spans="1:10" ht="12.75">
      <c r="A55" s="19"/>
      <c r="B55" s="143">
        <f t="shared" si="0"/>
        <v>19</v>
      </c>
      <c r="C55" s="144">
        <f t="shared" si="1"/>
        <v>705.6047071924116</v>
      </c>
      <c r="D55" s="144">
        <f t="shared" si="2"/>
        <v>0</v>
      </c>
      <c r="E55" s="144">
        <f t="shared" si="3"/>
        <v>162082.58879807664</v>
      </c>
      <c r="F55" s="144">
        <f t="shared" si="4"/>
        <v>12917.411201923402</v>
      </c>
      <c r="G55" s="144">
        <f t="shared" si="5"/>
        <v>678.2841396052878</v>
      </c>
      <c r="H55" s="144">
        <f t="shared" si="6"/>
        <v>13376.47688723289</v>
      </c>
      <c r="I55" s="144">
        <f t="shared" si="7"/>
        <v>162082.58879807664</v>
      </c>
      <c r="J55" s="144">
        <f t="shared" si="8"/>
        <v>678.2841396052878</v>
      </c>
    </row>
    <row r="56" spans="1:10" ht="12.75">
      <c r="A56" s="19"/>
      <c r="B56" s="143">
        <f t="shared" si="0"/>
        <v>20</v>
      </c>
      <c r="C56" s="144">
        <f t="shared" si="1"/>
        <v>708.5447268057135</v>
      </c>
      <c r="D56" s="144">
        <f t="shared" si="2"/>
        <v>0</v>
      </c>
      <c r="E56" s="144">
        <f t="shared" si="3"/>
        <v>161374.04407127094</v>
      </c>
      <c r="F56" s="144">
        <f t="shared" si="4"/>
        <v>13625.955928729116</v>
      </c>
      <c r="G56" s="144">
        <f t="shared" si="5"/>
        <v>675.344119991986</v>
      </c>
      <c r="H56" s="144">
        <f t="shared" si="6"/>
        <v>14051.821007224875</v>
      </c>
      <c r="I56" s="144">
        <f t="shared" si="7"/>
        <v>161374.04407127094</v>
      </c>
      <c r="J56" s="144">
        <f t="shared" si="8"/>
        <v>675.344119991986</v>
      </c>
    </row>
    <row r="57" spans="1:10" ht="12.75">
      <c r="A57" s="19"/>
      <c r="B57" s="143">
        <f t="shared" si="0"/>
        <v>21</v>
      </c>
      <c r="C57" s="144">
        <f t="shared" si="1"/>
        <v>711.4969965007372</v>
      </c>
      <c r="D57" s="144">
        <f t="shared" si="2"/>
        <v>0</v>
      </c>
      <c r="E57" s="144">
        <f t="shared" si="3"/>
        <v>160662.5470747702</v>
      </c>
      <c r="F57" s="144">
        <f t="shared" si="4"/>
        <v>14337.452925229853</v>
      </c>
      <c r="G57" s="144">
        <f t="shared" si="5"/>
        <v>672.3918502969623</v>
      </c>
      <c r="H57" s="144">
        <f t="shared" si="6"/>
        <v>14724.212857521838</v>
      </c>
      <c r="I57" s="144">
        <f t="shared" si="7"/>
        <v>160662.5470747702</v>
      </c>
      <c r="J57" s="144">
        <f t="shared" si="8"/>
        <v>672.3918502969623</v>
      </c>
    </row>
    <row r="58" spans="1:10" ht="12.75">
      <c r="A58" s="19"/>
      <c r="B58" s="143">
        <f t="shared" si="0"/>
        <v>22</v>
      </c>
      <c r="C58" s="144">
        <f t="shared" si="1"/>
        <v>714.4615673194903</v>
      </c>
      <c r="D58" s="144">
        <f t="shared" si="2"/>
        <v>0</v>
      </c>
      <c r="E58" s="144">
        <f t="shared" si="3"/>
        <v>159948.0855074507</v>
      </c>
      <c r="F58" s="144">
        <f t="shared" si="4"/>
        <v>15051.914492549342</v>
      </c>
      <c r="G58" s="144">
        <f t="shared" si="5"/>
        <v>669.4272794782091</v>
      </c>
      <c r="H58" s="144">
        <f t="shared" si="6"/>
        <v>15393.640137000046</v>
      </c>
      <c r="I58" s="144">
        <f t="shared" si="7"/>
        <v>159948.0855074507</v>
      </c>
      <c r="J58" s="144">
        <f t="shared" si="8"/>
        <v>669.4272794782091</v>
      </c>
    </row>
    <row r="59" spans="1:10" ht="12.75">
      <c r="A59" s="19"/>
      <c r="B59" s="143">
        <f t="shared" si="0"/>
        <v>23</v>
      </c>
      <c r="C59" s="144">
        <f t="shared" si="1"/>
        <v>717.4384905166548</v>
      </c>
      <c r="D59" s="144">
        <f t="shared" si="2"/>
        <v>0</v>
      </c>
      <c r="E59" s="144">
        <f t="shared" si="3"/>
        <v>159230.64701693406</v>
      </c>
      <c r="F59" s="144">
        <f t="shared" si="4"/>
        <v>15769.352983065997</v>
      </c>
      <c r="G59" s="144">
        <f t="shared" si="5"/>
        <v>666.4503562810446</v>
      </c>
      <c r="H59" s="144">
        <f t="shared" si="6"/>
        <v>16060.09049328109</v>
      </c>
      <c r="I59" s="144">
        <f t="shared" si="7"/>
        <v>159230.64701693406</v>
      </c>
      <c r="J59" s="144">
        <f t="shared" si="8"/>
        <v>666.4503562810446</v>
      </c>
    </row>
    <row r="60" spans="1:10" ht="12.75">
      <c r="A60" s="19"/>
      <c r="B60" s="143">
        <f t="shared" si="0"/>
        <v>24</v>
      </c>
      <c r="C60" s="144">
        <f t="shared" si="1"/>
        <v>720.4278175604742</v>
      </c>
      <c r="D60" s="144">
        <f t="shared" si="2"/>
        <v>0</v>
      </c>
      <c r="E60" s="144">
        <f t="shared" si="3"/>
        <v>158510.2191993736</v>
      </c>
      <c r="F60" s="144">
        <f t="shared" si="4"/>
        <v>16489.78080062647</v>
      </c>
      <c r="G60" s="144">
        <f t="shared" si="5"/>
        <v>663.4610292372253</v>
      </c>
      <c r="H60" s="144">
        <f t="shared" si="6"/>
        <v>16723.551522518315</v>
      </c>
      <c r="I60" s="144">
        <f t="shared" si="7"/>
        <v>158510.2191993736</v>
      </c>
      <c r="J60" s="144">
        <f t="shared" si="8"/>
        <v>663.4610292372253</v>
      </c>
    </row>
    <row r="61" spans="1:10" ht="12.75">
      <c r="A61" s="19"/>
      <c r="B61" s="143">
        <f t="shared" si="0"/>
        <v>25</v>
      </c>
      <c r="C61" s="144">
        <f t="shared" si="1"/>
        <v>723.4296001336428</v>
      </c>
      <c r="D61" s="144">
        <f t="shared" si="2"/>
        <v>0</v>
      </c>
      <c r="E61" s="144">
        <f t="shared" si="3"/>
        <v>157786.78959923994</v>
      </c>
      <c r="F61" s="144">
        <f t="shared" si="4"/>
        <v>17213.210400760116</v>
      </c>
      <c r="G61" s="144">
        <f t="shared" si="5"/>
        <v>660.4592466640566</v>
      </c>
      <c r="H61" s="144">
        <f t="shared" si="6"/>
        <v>17384.010769182372</v>
      </c>
      <c r="I61" s="144">
        <f t="shared" si="7"/>
        <v>157786.78959923994</v>
      </c>
      <c r="J61" s="144">
        <f t="shared" si="8"/>
        <v>660.4592466640566</v>
      </c>
    </row>
    <row r="62" spans="1:10" ht="12.75">
      <c r="A62" s="19"/>
      <c r="B62" s="143">
        <f t="shared" si="0"/>
        <v>26</v>
      </c>
      <c r="C62" s="144">
        <f t="shared" si="1"/>
        <v>726.4438901341997</v>
      </c>
      <c r="D62" s="144">
        <f t="shared" si="2"/>
        <v>0</v>
      </c>
      <c r="E62" s="144">
        <f t="shared" si="3"/>
        <v>157060.34570910575</v>
      </c>
      <c r="F62" s="144">
        <f t="shared" si="4"/>
        <v>17939.654290894316</v>
      </c>
      <c r="G62" s="144">
        <f t="shared" si="5"/>
        <v>657.4449566634997</v>
      </c>
      <c r="H62" s="144">
        <f t="shared" si="6"/>
        <v>18041.455725845874</v>
      </c>
      <c r="I62" s="144">
        <f t="shared" si="7"/>
        <v>157060.34570910575</v>
      </c>
      <c r="J62" s="144">
        <f t="shared" si="8"/>
        <v>657.4449566634997</v>
      </c>
    </row>
    <row r="63" spans="1:10" ht="12.75">
      <c r="A63" s="19"/>
      <c r="B63" s="143">
        <f t="shared" si="0"/>
        <v>27</v>
      </c>
      <c r="C63" s="144">
        <f t="shared" si="1"/>
        <v>729.4707396764255</v>
      </c>
      <c r="D63" s="144">
        <f t="shared" si="2"/>
        <v>0</v>
      </c>
      <c r="E63" s="144">
        <f t="shared" si="3"/>
        <v>156330.87496942934</v>
      </c>
      <c r="F63" s="144">
        <f t="shared" si="4"/>
        <v>18669.12503057074</v>
      </c>
      <c r="G63" s="144">
        <f t="shared" si="5"/>
        <v>654.4181071212739</v>
      </c>
      <c r="H63" s="144">
        <f t="shared" si="6"/>
        <v>18695.873832967147</v>
      </c>
      <c r="I63" s="144">
        <f t="shared" si="7"/>
        <v>156330.87496942934</v>
      </c>
      <c r="J63" s="144">
        <f t="shared" si="8"/>
        <v>654.4181071212739</v>
      </c>
    </row>
    <row r="64" spans="1:10" ht="12.75">
      <c r="A64" s="19"/>
      <c r="B64" s="143">
        <f t="shared" si="0"/>
        <v>28</v>
      </c>
      <c r="C64" s="144">
        <f t="shared" si="1"/>
        <v>732.5102010917439</v>
      </c>
      <c r="D64" s="144">
        <f t="shared" si="2"/>
        <v>0</v>
      </c>
      <c r="E64" s="144">
        <f t="shared" si="3"/>
        <v>155598.3647683376</v>
      </c>
      <c r="F64" s="144">
        <f t="shared" si="4"/>
        <v>19401.635231662483</v>
      </c>
      <c r="G64" s="144">
        <f t="shared" si="5"/>
        <v>651.3786457059556</v>
      </c>
      <c r="H64" s="144">
        <f t="shared" si="6"/>
        <v>19347.2524786731</v>
      </c>
      <c r="I64" s="144">
        <f t="shared" si="7"/>
        <v>155598.3647683376</v>
      </c>
      <c r="J64" s="144">
        <f t="shared" si="8"/>
        <v>651.3786457059556</v>
      </c>
    </row>
    <row r="65" spans="1:10" ht="12.75">
      <c r="A65" s="19"/>
      <c r="B65" s="143">
        <f t="shared" si="0"/>
        <v>29</v>
      </c>
      <c r="C65" s="144">
        <f t="shared" si="1"/>
        <v>735.5623269296261</v>
      </c>
      <c r="D65" s="144">
        <f t="shared" si="2"/>
        <v>0</v>
      </c>
      <c r="E65" s="144">
        <f t="shared" si="3"/>
        <v>154862.80244140798</v>
      </c>
      <c r="F65" s="144">
        <f t="shared" si="4"/>
        <v>20137.19755859211</v>
      </c>
      <c r="G65" s="144">
        <f t="shared" si="5"/>
        <v>648.3265198680733</v>
      </c>
      <c r="H65" s="144">
        <f t="shared" si="6"/>
        <v>19995.578998541176</v>
      </c>
      <c r="I65" s="144">
        <f t="shared" si="7"/>
        <v>154862.80244140798</v>
      </c>
      <c r="J65" s="144">
        <f t="shared" si="8"/>
        <v>648.3265198680733</v>
      </c>
    </row>
    <row r="66" spans="1:10" ht="12.75">
      <c r="A66" s="19"/>
      <c r="B66" s="143">
        <f t="shared" si="0"/>
        <v>30</v>
      </c>
      <c r="C66" s="144">
        <f t="shared" si="1"/>
        <v>738.6271699584995</v>
      </c>
      <c r="D66" s="144">
        <f t="shared" si="2"/>
        <v>0</v>
      </c>
      <c r="E66" s="144">
        <f t="shared" si="3"/>
        <v>154124.1752714495</v>
      </c>
      <c r="F66" s="144">
        <f t="shared" si="4"/>
        <v>20875.824728550608</v>
      </c>
      <c r="G66" s="144">
        <f t="shared" si="5"/>
        <v>645.2616768391999</v>
      </c>
      <c r="H66" s="144">
        <f t="shared" si="6"/>
        <v>20640.840675380376</v>
      </c>
      <c r="I66" s="144">
        <f t="shared" si="7"/>
        <v>154124.1752714495</v>
      </c>
      <c r="J66" s="144">
        <f t="shared" si="8"/>
        <v>645.2616768391999</v>
      </c>
    </row>
    <row r="67" spans="1:10" ht="12.75">
      <c r="A67" s="19"/>
      <c r="B67" s="143">
        <f t="shared" si="0"/>
        <v>31</v>
      </c>
      <c r="C67" s="144">
        <f t="shared" si="1"/>
        <v>741.7047831666599</v>
      </c>
      <c r="D67" s="144">
        <f t="shared" si="2"/>
        <v>0</v>
      </c>
      <c r="E67" s="144">
        <f t="shared" si="3"/>
        <v>153382.47048828282</v>
      </c>
      <c r="F67" s="144">
        <f t="shared" si="4"/>
        <v>21617.529511717268</v>
      </c>
      <c r="G67" s="144">
        <f t="shared" si="5"/>
        <v>642.1840636310395</v>
      </c>
      <c r="H67" s="144">
        <f t="shared" si="6"/>
        <v>21283.024739011416</v>
      </c>
      <c r="I67" s="144">
        <f t="shared" si="7"/>
        <v>153382.47048828282</v>
      </c>
      <c r="J67" s="144">
        <f t="shared" si="8"/>
        <v>642.1840636310395</v>
      </c>
    </row>
    <row r="68" spans="1:10" ht="12.75">
      <c r="A68" s="19"/>
      <c r="B68" s="143">
        <f t="shared" si="0"/>
        <v>32</v>
      </c>
      <c r="C68" s="144">
        <f t="shared" si="1"/>
        <v>744.7952197631877</v>
      </c>
      <c r="D68" s="144">
        <f t="shared" si="2"/>
        <v>0</v>
      </c>
      <c r="E68" s="144">
        <f t="shared" si="3"/>
        <v>152637.67526851964</v>
      </c>
      <c r="F68" s="144">
        <f t="shared" si="4"/>
        <v>22362.324731480458</v>
      </c>
      <c r="G68" s="144">
        <f t="shared" si="5"/>
        <v>639.0936270345118</v>
      </c>
      <c r="H68" s="144">
        <f t="shared" si="6"/>
        <v>21922.11836604593</v>
      </c>
      <c r="I68" s="144">
        <f t="shared" si="7"/>
        <v>152637.67526851964</v>
      </c>
      <c r="J68" s="144">
        <f t="shared" si="8"/>
        <v>639.0936270345118</v>
      </c>
    </row>
    <row r="69" spans="1:10" ht="12.75">
      <c r="A69" s="19"/>
      <c r="B69" s="143">
        <f t="shared" si="0"/>
        <v>33</v>
      </c>
      <c r="C69" s="144">
        <f t="shared" si="1"/>
        <v>747.8985331788676</v>
      </c>
      <c r="D69" s="144">
        <f t="shared" si="2"/>
        <v>0</v>
      </c>
      <c r="E69" s="144">
        <f t="shared" si="3"/>
        <v>151889.77673534077</v>
      </c>
      <c r="F69" s="144">
        <f t="shared" si="4"/>
        <v>23110.223264659326</v>
      </c>
      <c r="G69" s="144">
        <f t="shared" si="5"/>
        <v>635.9903136188318</v>
      </c>
      <c r="H69" s="144">
        <f t="shared" si="6"/>
        <v>22558.10867966476</v>
      </c>
      <c r="I69" s="144">
        <f t="shared" si="7"/>
        <v>151889.77673534077</v>
      </c>
      <c r="J69" s="144">
        <f t="shared" si="8"/>
        <v>635.9903136188318</v>
      </c>
    </row>
    <row r="70" spans="1:10" ht="12.75">
      <c r="A70" s="19"/>
      <c r="B70" s="143">
        <f t="shared" si="0"/>
        <v>34</v>
      </c>
      <c r="C70" s="144">
        <f t="shared" si="1"/>
        <v>751.014777067113</v>
      </c>
      <c r="D70" s="144">
        <f t="shared" si="2"/>
        <v>0</v>
      </c>
      <c r="E70" s="144">
        <f t="shared" si="3"/>
        <v>151138.76195827365</v>
      </c>
      <c r="F70" s="144">
        <f t="shared" si="4"/>
        <v>23861.23804172644</v>
      </c>
      <c r="G70" s="144">
        <f t="shared" si="5"/>
        <v>632.8740697305865</v>
      </c>
      <c r="H70" s="144">
        <f t="shared" si="6"/>
        <v>23190.98274939535</v>
      </c>
      <c r="I70" s="144">
        <f t="shared" si="7"/>
        <v>151138.76195827365</v>
      </c>
      <c r="J70" s="144">
        <f t="shared" si="8"/>
        <v>632.8740697305865</v>
      </c>
    </row>
    <row r="71" spans="1:10" ht="12.75">
      <c r="A71" s="19"/>
      <c r="B71" s="143">
        <f t="shared" si="0"/>
        <v>35</v>
      </c>
      <c r="C71" s="144">
        <f t="shared" si="1"/>
        <v>754.1440053048925</v>
      </c>
      <c r="D71" s="144">
        <f t="shared" si="2"/>
        <v>0</v>
      </c>
      <c r="E71" s="144">
        <f t="shared" si="3"/>
        <v>150384.61795296875</v>
      </c>
      <c r="F71" s="144">
        <f t="shared" si="4"/>
        <v>24615.382047031333</v>
      </c>
      <c r="G71" s="144">
        <f t="shared" si="5"/>
        <v>629.7448414928069</v>
      </c>
      <c r="H71" s="144">
        <f t="shared" si="6"/>
        <v>23820.727590888157</v>
      </c>
      <c r="I71" s="144">
        <f t="shared" si="7"/>
        <v>150384.61795296875</v>
      </c>
      <c r="J71" s="144">
        <f t="shared" si="8"/>
        <v>629.7448414928069</v>
      </c>
    </row>
    <row r="72" spans="1:10" ht="12.75">
      <c r="A72" s="19"/>
      <c r="B72" s="143">
        <f t="shared" si="0"/>
        <v>36</v>
      </c>
      <c r="C72" s="144">
        <f t="shared" si="1"/>
        <v>757.286271993663</v>
      </c>
      <c r="D72" s="144">
        <f t="shared" si="2"/>
        <v>0</v>
      </c>
      <c r="E72" s="144">
        <f t="shared" si="3"/>
        <v>149627.3316809751</v>
      </c>
      <c r="F72" s="144">
        <f t="shared" si="4"/>
        <v>25372.668319024997</v>
      </c>
      <c r="G72" s="144">
        <f t="shared" si="5"/>
        <v>626.6025748040364</v>
      </c>
      <c r="H72" s="144">
        <f t="shared" si="6"/>
        <v>24447.330165692194</v>
      </c>
      <c r="I72" s="144">
        <f t="shared" si="7"/>
        <v>149627.3316809751</v>
      </c>
      <c r="J72" s="144">
        <f t="shared" si="8"/>
        <v>626.6025748040364</v>
      </c>
    </row>
    <row r="73" spans="1:10" ht="12.75">
      <c r="A73" s="19"/>
      <c r="B73" s="143">
        <f t="shared" si="0"/>
        <v>37</v>
      </c>
      <c r="C73" s="144">
        <f t="shared" si="1"/>
        <v>760.4416314603033</v>
      </c>
      <c r="D73" s="144">
        <f t="shared" si="2"/>
        <v>0</v>
      </c>
      <c r="E73" s="144">
        <f t="shared" si="3"/>
        <v>148866.8900495148</v>
      </c>
      <c r="F73" s="144">
        <f t="shared" si="4"/>
        <v>26133.1099504853</v>
      </c>
      <c r="G73" s="144">
        <f t="shared" si="5"/>
        <v>623.4472153373962</v>
      </c>
      <c r="H73" s="144">
        <f t="shared" si="6"/>
        <v>25070.77738102959</v>
      </c>
      <c r="I73" s="144">
        <f t="shared" si="7"/>
        <v>148866.8900495148</v>
      </c>
      <c r="J73" s="144">
        <f t="shared" si="8"/>
        <v>623.4472153373962</v>
      </c>
    </row>
    <row r="74" spans="1:10" ht="12.75">
      <c r="A74" s="19"/>
      <c r="B74" s="143">
        <f t="shared" si="0"/>
        <v>38</v>
      </c>
      <c r="C74" s="144">
        <f t="shared" si="1"/>
        <v>763.6101382580545</v>
      </c>
      <c r="D74" s="144">
        <f t="shared" si="2"/>
        <v>0</v>
      </c>
      <c r="E74" s="144">
        <f t="shared" si="3"/>
        <v>148103.27991125674</v>
      </c>
      <c r="F74" s="144">
        <f t="shared" si="4"/>
        <v>26896.720088743354</v>
      </c>
      <c r="G74" s="144">
        <f t="shared" si="5"/>
        <v>620.278708539645</v>
      </c>
      <c r="H74" s="144">
        <f t="shared" si="6"/>
        <v>25691.056089569236</v>
      </c>
      <c r="I74" s="144">
        <f t="shared" si="7"/>
        <v>148103.27991125674</v>
      </c>
      <c r="J74" s="144">
        <f t="shared" si="8"/>
        <v>620.278708539645</v>
      </c>
    </row>
    <row r="75" spans="1:10" ht="12.75">
      <c r="A75" s="19"/>
      <c r="B75" s="143">
        <f t="shared" si="0"/>
        <v>39</v>
      </c>
      <c r="C75" s="144">
        <f t="shared" si="1"/>
        <v>766.7918471674631</v>
      </c>
      <c r="D75" s="144">
        <f t="shared" si="2"/>
        <v>0</v>
      </c>
      <c r="E75" s="144">
        <f t="shared" si="3"/>
        <v>147336.4880640893</v>
      </c>
      <c r="F75" s="144">
        <f t="shared" si="4"/>
        <v>27663.511935910818</v>
      </c>
      <c r="G75" s="144">
        <f t="shared" si="5"/>
        <v>617.0969996302364</v>
      </c>
      <c r="H75" s="144">
        <f t="shared" si="6"/>
        <v>26308.153089199473</v>
      </c>
      <c r="I75" s="144">
        <f t="shared" si="7"/>
        <v>147336.4880640893</v>
      </c>
      <c r="J75" s="144">
        <f t="shared" si="8"/>
        <v>617.0969996302364</v>
      </c>
    </row>
    <row r="76" spans="1:10" ht="12.75">
      <c r="A76" s="19"/>
      <c r="B76" s="143">
        <f t="shared" si="0"/>
        <v>40</v>
      </c>
      <c r="C76" s="144">
        <f t="shared" si="1"/>
        <v>769.9868131973274</v>
      </c>
      <c r="D76" s="144">
        <f t="shared" si="2"/>
        <v>0</v>
      </c>
      <c r="E76" s="144">
        <f t="shared" si="3"/>
        <v>146566.50125089198</v>
      </c>
      <c r="F76" s="144">
        <f t="shared" si="4"/>
        <v>28433.498749108145</v>
      </c>
      <c r="G76" s="144">
        <f t="shared" si="5"/>
        <v>613.9020336003721</v>
      </c>
      <c r="H76" s="144">
        <f t="shared" si="6"/>
        <v>26922.055122799844</v>
      </c>
      <c r="I76" s="144">
        <f t="shared" si="7"/>
        <v>146566.50125089198</v>
      </c>
      <c r="J76" s="144">
        <f t="shared" si="8"/>
        <v>613.9020336003721</v>
      </c>
    </row>
    <row r="77" spans="1:10" ht="12.75">
      <c r="A77" s="19"/>
      <c r="B77" s="143">
        <f t="shared" si="0"/>
        <v>41</v>
      </c>
      <c r="C77" s="144">
        <f t="shared" si="1"/>
        <v>773.1950915856496</v>
      </c>
      <c r="D77" s="144">
        <f t="shared" si="2"/>
        <v>0</v>
      </c>
      <c r="E77" s="144">
        <f t="shared" si="3"/>
        <v>145793.30615930632</v>
      </c>
      <c r="F77" s="144">
        <f t="shared" si="4"/>
        <v>29206.693840693795</v>
      </c>
      <c r="G77" s="144">
        <f t="shared" si="5"/>
        <v>610.6937552120498</v>
      </c>
      <c r="H77" s="144">
        <f t="shared" si="6"/>
        <v>27532.748878011895</v>
      </c>
      <c r="I77" s="144">
        <f t="shared" si="7"/>
        <v>145793.30615930632</v>
      </c>
      <c r="J77" s="144">
        <f t="shared" si="8"/>
        <v>610.6937552120498</v>
      </c>
    </row>
    <row r="78" spans="1:10" ht="12.75">
      <c r="A78" s="19"/>
      <c r="B78" s="143">
        <f t="shared" si="0"/>
        <v>42</v>
      </c>
      <c r="C78" s="144">
        <f t="shared" si="1"/>
        <v>776.4167378005898</v>
      </c>
      <c r="D78" s="144">
        <f t="shared" si="2"/>
        <v>0</v>
      </c>
      <c r="E78" s="144">
        <f t="shared" si="3"/>
        <v>145016.88942150574</v>
      </c>
      <c r="F78" s="144">
        <f t="shared" si="4"/>
        <v>29983.110578494387</v>
      </c>
      <c r="G78" s="144">
        <f t="shared" si="5"/>
        <v>607.4721089971097</v>
      </c>
      <c r="H78" s="144">
        <f t="shared" si="6"/>
        <v>28140.220987009005</v>
      </c>
      <c r="I78" s="144">
        <f t="shared" si="7"/>
        <v>145016.88942150574</v>
      </c>
      <c r="J78" s="144">
        <f t="shared" si="8"/>
        <v>607.4721089971097</v>
      </c>
    </row>
    <row r="79" spans="1:10" ht="12.75">
      <c r="A79" s="19"/>
      <c r="B79" s="143">
        <f t="shared" si="0"/>
        <v>43</v>
      </c>
      <c r="C79" s="144">
        <f t="shared" si="1"/>
        <v>779.6518075414256</v>
      </c>
      <c r="D79" s="144">
        <f t="shared" si="2"/>
        <v>0</v>
      </c>
      <c r="E79" s="144">
        <f t="shared" si="3"/>
        <v>144237.2376139643</v>
      </c>
      <c r="F79" s="144">
        <f t="shared" si="4"/>
        <v>30762.76238603581</v>
      </c>
      <c r="G79" s="144">
        <f t="shared" si="5"/>
        <v>604.2370392562739</v>
      </c>
      <c r="H79" s="144">
        <f t="shared" si="6"/>
        <v>28744.458026265278</v>
      </c>
      <c r="I79" s="144">
        <f t="shared" si="7"/>
        <v>144237.2376139643</v>
      </c>
      <c r="J79" s="144">
        <f t="shared" si="8"/>
        <v>604.2370392562739</v>
      </c>
    </row>
    <row r="80" spans="1:10" ht="12.75">
      <c r="A80" s="19"/>
      <c r="B80" s="143">
        <f t="shared" si="0"/>
        <v>44</v>
      </c>
      <c r="C80" s="144">
        <f t="shared" si="1"/>
        <v>782.9003567395149</v>
      </c>
      <c r="D80" s="144">
        <f t="shared" si="2"/>
        <v>0</v>
      </c>
      <c r="E80" s="144">
        <f t="shared" si="3"/>
        <v>143454.33725722478</v>
      </c>
      <c r="F80" s="144">
        <f t="shared" si="4"/>
        <v>31545.662742775326</v>
      </c>
      <c r="G80" s="144">
        <f t="shared" si="5"/>
        <v>600.9884900581845</v>
      </c>
      <c r="H80" s="144">
        <f t="shared" si="6"/>
        <v>29345.446516323464</v>
      </c>
      <c r="I80" s="144">
        <f t="shared" si="7"/>
        <v>143454.33725722478</v>
      </c>
      <c r="J80" s="144">
        <f t="shared" si="8"/>
        <v>600.9884900581845</v>
      </c>
    </row>
    <row r="81" spans="1:10" ht="12.75">
      <c r="A81" s="19"/>
      <c r="B81" s="143">
        <f t="shared" si="0"/>
        <v>45</v>
      </c>
      <c r="C81" s="144">
        <f t="shared" si="1"/>
        <v>786.1624415592629</v>
      </c>
      <c r="D81" s="144">
        <f t="shared" si="2"/>
        <v>0</v>
      </c>
      <c r="E81" s="144">
        <f t="shared" si="3"/>
        <v>142668.17481566552</v>
      </c>
      <c r="F81" s="144">
        <f t="shared" si="4"/>
        <v>32331.82518433459</v>
      </c>
      <c r="G81" s="144">
        <f t="shared" si="5"/>
        <v>597.7264052384365</v>
      </c>
      <c r="H81" s="144">
        <f t="shared" si="6"/>
        <v>29943.1729215619</v>
      </c>
      <c r="I81" s="144">
        <f t="shared" si="7"/>
        <v>142668.17481566552</v>
      </c>
      <c r="J81" s="144">
        <f t="shared" si="8"/>
        <v>597.7264052384365</v>
      </c>
    </row>
    <row r="82" spans="1:10" ht="12.75">
      <c r="A82" s="19"/>
      <c r="B82" s="143">
        <f t="shared" si="0"/>
        <v>46</v>
      </c>
      <c r="C82" s="144">
        <f t="shared" si="1"/>
        <v>789.4381183990931</v>
      </c>
      <c r="D82" s="144">
        <f t="shared" si="2"/>
        <v>0</v>
      </c>
      <c r="E82" s="144">
        <f t="shared" si="3"/>
        <v>141878.73669726643</v>
      </c>
      <c r="F82" s="144">
        <f t="shared" si="4"/>
        <v>33121.263302733685</v>
      </c>
      <c r="G82" s="144">
        <f t="shared" si="5"/>
        <v>594.4507283986063</v>
      </c>
      <c r="H82" s="144">
        <f t="shared" si="6"/>
        <v>30537.623649960507</v>
      </c>
      <c r="I82" s="144">
        <f t="shared" si="7"/>
        <v>141878.73669726643</v>
      </c>
      <c r="J82" s="144">
        <f t="shared" si="8"/>
        <v>594.4507283986063</v>
      </c>
    </row>
    <row r="83" spans="1:10" ht="12.75">
      <c r="A83" s="19"/>
      <c r="B83" s="143">
        <f t="shared" si="0"/>
        <v>47</v>
      </c>
      <c r="C83" s="144">
        <f t="shared" si="1"/>
        <v>792.7274438924227</v>
      </c>
      <c r="D83" s="144">
        <f t="shared" si="2"/>
        <v>0</v>
      </c>
      <c r="E83" s="144">
        <f t="shared" si="3"/>
        <v>141086.009253374</v>
      </c>
      <c r="F83" s="144">
        <f t="shared" si="4"/>
        <v>33913.99074662611</v>
      </c>
      <c r="G83" s="144">
        <f t="shared" si="5"/>
        <v>591.1614029052768</v>
      </c>
      <c r="H83" s="144">
        <f t="shared" si="6"/>
        <v>31128.785052865784</v>
      </c>
      <c r="I83" s="144">
        <f t="shared" si="7"/>
        <v>141086.009253374</v>
      </c>
      <c r="J83" s="144">
        <f t="shared" si="8"/>
        <v>591.1614029052768</v>
      </c>
    </row>
    <row r="84" spans="1:10" ht="12.75">
      <c r="A84" s="19"/>
      <c r="B84" s="143">
        <f t="shared" si="0"/>
        <v>48</v>
      </c>
      <c r="C84" s="144">
        <f t="shared" si="1"/>
        <v>796.030474908641</v>
      </c>
      <c r="D84" s="144">
        <f t="shared" si="2"/>
        <v>0</v>
      </c>
      <c r="E84" s="144">
        <f t="shared" si="3"/>
        <v>140289.97877846536</v>
      </c>
      <c r="F84" s="144">
        <f t="shared" si="4"/>
        <v>34710.02122153475</v>
      </c>
      <c r="G84" s="144">
        <f t="shared" si="5"/>
        <v>587.8583718890584</v>
      </c>
      <c r="H84" s="144">
        <f t="shared" si="6"/>
        <v>31716.643424754842</v>
      </c>
      <c r="I84" s="144">
        <f t="shared" si="7"/>
        <v>140289.97877846536</v>
      </c>
      <c r="J84" s="144">
        <f t="shared" si="8"/>
        <v>587.8583718890584</v>
      </c>
    </row>
    <row r="85" spans="1:10" ht="12.75">
      <c r="A85" s="19"/>
      <c r="B85" s="143">
        <f t="shared" si="0"/>
        <v>49</v>
      </c>
      <c r="C85" s="144">
        <f t="shared" si="1"/>
        <v>799.3472685540938</v>
      </c>
      <c r="D85" s="144">
        <f t="shared" si="2"/>
        <v>0</v>
      </c>
      <c r="E85" s="144">
        <f t="shared" si="3"/>
        <v>139490.63150991127</v>
      </c>
      <c r="F85" s="144">
        <f t="shared" si="4"/>
        <v>35509.36849008884</v>
      </c>
      <c r="G85" s="144">
        <f t="shared" si="5"/>
        <v>584.5415782436056</v>
      </c>
      <c r="H85" s="144">
        <f t="shared" si="6"/>
        <v>32301.18500299845</v>
      </c>
      <c r="I85" s="144">
        <f t="shared" si="7"/>
        <v>139490.63150991127</v>
      </c>
      <c r="J85" s="144">
        <f t="shared" si="8"/>
        <v>584.5415782436056</v>
      </c>
    </row>
    <row r="86" spans="1:10" ht="12.75">
      <c r="A86" s="19"/>
      <c r="B86" s="143">
        <f t="shared" si="0"/>
        <v>50</v>
      </c>
      <c r="C86" s="144">
        <f t="shared" si="1"/>
        <v>802.6778821730692</v>
      </c>
      <c r="D86" s="144">
        <f t="shared" si="2"/>
        <v>0</v>
      </c>
      <c r="E86" s="144">
        <f t="shared" si="3"/>
        <v>138687.9536277382</v>
      </c>
      <c r="F86" s="144">
        <f t="shared" si="4"/>
        <v>36312.04637226191</v>
      </c>
      <c r="G86" s="144">
        <f t="shared" si="5"/>
        <v>581.2109646246303</v>
      </c>
      <c r="H86" s="144">
        <f t="shared" si="6"/>
        <v>32882.39596762308</v>
      </c>
      <c r="I86" s="144">
        <f t="shared" si="7"/>
        <v>138687.9536277382</v>
      </c>
      <c r="J86" s="144">
        <f t="shared" si="8"/>
        <v>581.2109646246303</v>
      </c>
    </row>
    <row r="87" spans="1:10" ht="12.75">
      <c r="A87" s="19"/>
      <c r="B87" s="143">
        <f t="shared" si="0"/>
        <v>51</v>
      </c>
      <c r="C87" s="144">
        <f t="shared" si="1"/>
        <v>806.0223733487903</v>
      </c>
      <c r="D87" s="144">
        <f t="shared" si="2"/>
        <v>0</v>
      </c>
      <c r="E87" s="144">
        <f t="shared" si="3"/>
        <v>137881.9312543894</v>
      </c>
      <c r="F87" s="144">
        <f t="shared" si="4"/>
        <v>37118.0687456107</v>
      </c>
      <c r="G87" s="144">
        <f t="shared" si="5"/>
        <v>577.8664734489091</v>
      </c>
      <c r="H87" s="144">
        <f t="shared" si="6"/>
        <v>33460.26244107199</v>
      </c>
      <c r="I87" s="144">
        <f t="shared" si="7"/>
        <v>137881.9312543894</v>
      </c>
      <c r="J87" s="144">
        <f t="shared" si="8"/>
        <v>577.8664734489091</v>
      </c>
    </row>
    <row r="88" spans="1:10" ht="12.75">
      <c r="A88" s="19"/>
      <c r="B88" s="143">
        <f t="shared" si="0"/>
        <v>52</v>
      </c>
      <c r="C88" s="144">
        <f t="shared" si="1"/>
        <v>809.3807999044103</v>
      </c>
      <c r="D88" s="144">
        <f t="shared" si="2"/>
        <v>0</v>
      </c>
      <c r="E88" s="144">
        <f t="shared" si="3"/>
        <v>137072.550454485</v>
      </c>
      <c r="F88" s="144">
        <f t="shared" si="4"/>
        <v>37927.449545515105</v>
      </c>
      <c r="G88" s="144">
        <f t="shared" si="5"/>
        <v>574.5080468932891</v>
      </c>
      <c r="H88" s="144">
        <f t="shared" si="6"/>
        <v>34034.770487965274</v>
      </c>
      <c r="I88" s="144">
        <f t="shared" si="7"/>
        <v>137072.550454485</v>
      </c>
      <c r="J88" s="144">
        <f t="shared" si="8"/>
        <v>574.5080468932891</v>
      </c>
    </row>
    <row r="89" spans="1:10" ht="12.75">
      <c r="A89" s="19"/>
      <c r="B89" s="143">
        <f t="shared" si="0"/>
        <v>53</v>
      </c>
      <c r="C89" s="144">
        <f t="shared" si="1"/>
        <v>812.753219904012</v>
      </c>
      <c r="D89" s="144">
        <f t="shared" si="2"/>
        <v>0</v>
      </c>
      <c r="E89" s="144">
        <f t="shared" si="3"/>
        <v>136259.797234581</v>
      </c>
      <c r="F89" s="144">
        <f t="shared" si="4"/>
        <v>38740.20276541912</v>
      </c>
      <c r="G89" s="144">
        <f t="shared" si="5"/>
        <v>571.1356268936875</v>
      </c>
      <c r="H89" s="144">
        <f t="shared" si="6"/>
        <v>34605.90611485896</v>
      </c>
      <c r="I89" s="144">
        <f t="shared" si="7"/>
        <v>136259.797234581</v>
      </c>
      <c r="J89" s="144">
        <f t="shared" si="8"/>
        <v>571.1356268936875</v>
      </c>
    </row>
    <row r="90" spans="1:10" ht="12.75">
      <c r="A90" s="19"/>
      <c r="B90" s="143">
        <f t="shared" si="0"/>
        <v>54</v>
      </c>
      <c r="C90" s="144">
        <f t="shared" si="1"/>
        <v>816.139691653612</v>
      </c>
      <c r="D90" s="144">
        <f t="shared" si="2"/>
        <v>0</v>
      </c>
      <c r="E90" s="144">
        <f t="shared" si="3"/>
        <v>135443.6575429274</v>
      </c>
      <c r="F90" s="144">
        <f t="shared" si="4"/>
        <v>39556.34245707273</v>
      </c>
      <c r="G90" s="144">
        <f t="shared" si="5"/>
        <v>567.7491551440875</v>
      </c>
      <c r="H90" s="144">
        <f t="shared" si="6"/>
        <v>35173.65527000305</v>
      </c>
      <c r="I90" s="144">
        <f t="shared" si="7"/>
        <v>135443.6575429274</v>
      </c>
      <c r="J90" s="144">
        <f t="shared" si="8"/>
        <v>567.7491551440875</v>
      </c>
    </row>
    <row r="91" spans="1:10" ht="12.75">
      <c r="A91" s="19"/>
      <c r="B91" s="143">
        <f t="shared" si="0"/>
        <v>55</v>
      </c>
      <c r="C91" s="144">
        <f t="shared" si="1"/>
        <v>819.5402737021686</v>
      </c>
      <c r="D91" s="144">
        <f t="shared" si="2"/>
        <v>0</v>
      </c>
      <c r="E91" s="144">
        <f t="shared" si="3"/>
        <v>134624.11726922521</v>
      </c>
      <c r="F91" s="144">
        <f t="shared" si="4"/>
        <v>40375.8827307749</v>
      </c>
      <c r="G91" s="144">
        <f t="shared" si="5"/>
        <v>564.3485730955308</v>
      </c>
      <c r="H91" s="144">
        <f t="shared" si="6"/>
        <v>35738.00384309858</v>
      </c>
      <c r="I91" s="144">
        <f t="shared" si="7"/>
        <v>134624.11726922521</v>
      </c>
      <c r="J91" s="144">
        <f t="shared" si="8"/>
        <v>564.3485730955308</v>
      </c>
    </row>
    <row r="92" spans="1:10" ht="12.75">
      <c r="A92" s="19"/>
      <c r="B92" s="143">
        <f t="shared" si="0"/>
        <v>56</v>
      </c>
      <c r="C92" s="144">
        <f t="shared" si="1"/>
        <v>822.9550248425944</v>
      </c>
      <c r="D92" s="144">
        <f t="shared" si="2"/>
        <v>0</v>
      </c>
      <c r="E92" s="144">
        <f t="shared" si="3"/>
        <v>133801.16224438263</v>
      </c>
      <c r="F92" s="144">
        <f t="shared" si="4"/>
        <v>41198.8377556175</v>
      </c>
      <c r="G92" s="144">
        <f t="shared" si="5"/>
        <v>560.933821955105</v>
      </c>
      <c r="H92" s="144">
        <f t="shared" si="6"/>
        <v>36298.93766505369</v>
      </c>
      <c r="I92" s="144">
        <f t="shared" si="7"/>
        <v>133801.16224438263</v>
      </c>
      <c r="J92" s="144">
        <f t="shared" si="8"/>
        <v>560.933821955105</v>
      </c>
    </row>
    <row r="93" spans="1:10" ht="12.75">
      <c r="A93" s="19"/>
      <c r="B93" s="143">
        <f t="shared" si="0"/>
        <v>57</v>
      </c>
      <c r="C93" s="144">
        <f t="shared" si="1"/>
        <v>826.3840041127718</v>
      </c>
      <c r="D93" s="144">
        <f t="shared" si="2"/>
        <v>0</v>
      </c>
      <c r="E93" s="144">
        <f t="shared" si="3"/>
        <v>132974.77824026986</v>
      </c>
      <c r="F93" s="144">
        <f t="shared" si="4"/>
        <v>42025.221759730266</v>
      </c>
      <c r="G93" s="144">
        <f t="shared" si="5"/>
        <v>557.5048426849277</v>
      </c>
      <c r="H93" s="144">
        <f t="shared" si="6"/>
        <v>36856.44250773861</v>
      </c>
      <c r="I93" s="144">
        <f t="shared" si="7"/>
        <v>132974.77824026986</v>
      </c>
      <c r="J93" s="144">
        <f t="shared" si="8"/>
        <v>557.5048426849277</v>
      </c>
    </row>
    <row r="94" spans="1:10" ht="12.75">
      <c r="A94" s="19"/>
      <c r="B94" s="143">
        <f t="shared" si="0"/>
        <v>58</v>
      </c>
      <c r="C94" s="144">
        <f t="shared" si="1"/>
        <v>829.827270796575</v>
      </c>
      <c r="D94" s="144">
        <f t="shared" si="2"/>
        <v>0</v>
      </c>
      <c r="E94" s="144">
        <f t="shared" si="3"/>
        <v>132144.95096947328</v>
      </c>
      <c r="F94" s="144">
        <f t="shared" si="4"/>
        <v>42855.04903052684</v>
      </c>
      <c r="G94" s="144">
        <f t="shared" si="5"/>
        <v>554.0615760011244</v>
      </c>
      <c r="H94" s="144">
        <f t="shared" si="6"/>
        <v>37410.50408373974</v>
      </c>
      <c r="I94" s="144">
        <f t="shared" si="7"/>
        <v>132144.95096947328</v>
      </c>
      <c r="J94" s="144">
        <f t="shared" si="8"/>
        <v>554.0615760011244</v>
      </c>
    </row>
    <row r="95" spans="1:10" ht="12.75">
      <c r="A95" s="19"/>
      <c r="B95" s="143">
        <f t="shared" si="0"/>
        <v>59</v>
      </c>
      <c r="C95" s="144">
        <f t="shared" si="1"/>
        <v>833.2848844248941</v>
      </c>
      <c r="D95" s="144">
        <f t="shared" si="2"/>
        <v>0</v>
      </c>
      <c r="E95" s="144">
        <f t="shared" si="3"/>
        <v>131311.6660850484</v>
      </c>
      <c r="F95" s="144">
        <f t="shared" si="4"/>
        <v>43688.333914951734</v>
      </c>
      <c r="G95" s="144">
        <f t="shared" si="5"/>
        <v>550.6039623728053</v>
      </c>
      <c r="H95" s="144">
        <f t="shared" si="6"/>
        <v>37961.108046112546</v>
      </c>
      <c r="I95" s="144">
        <f t="shared" si="7"/>
        <v>131311.6660850484</v>
      </c>
      <c r="J95" s="144">
        <f t="shared" si="8"/>
        <v>550.6039623728053</v>
      </c>
    </row>
    <row r="96" spans="1:10" ht="12.75">
      <c r="A96" s="19"/>
      <c r="B96" s="143">
        <f t="shared" si="0"/>
        <v>60</v>
      </c>
      <c r="C96" s="144">
        <f t="shared" si="1"/>
        <v>836.7569047766644</v>
      </c>
      <c r="D96" s="144">
        <f t="shared" si="2"/>
        <v>0</v>
      </c>
      <c r="E96" s="144">
        <f t="shared" si="3"/>
        <v>130474.90918027174</v>
      </c>
      <c r="F96" s="144">
        <f t="shared" si="4"/>
        <v>44525.0908197284</v>
      </c>
      <c r="G96" s="144">
        <f t="shared" si="5"/>
        <v>547.131942021035</v>
      </c>
      <c r="H96" s="144">
        <f t="shared" si="6"/>
        <v>38508.23998813358</v>
      </c>
      <c r="I96" s="144">
        <f t="shared" si="7"/>
        <v>130474.90918027174</v>
      </c>
      <c r="J96" s="144">
        <f t="shared" si="8"/>
        <v>547.131942021035</v>
      </c>
    </row>
    <row r="97" spans="1:10" ht="12.75">
      <c r="A97" s="19"/>
      <c r="B97" s="143">
        <f t="shared" si="0"/>
        <v>61</v>
      </c>
      <c r="C97" s="144">
        <f t="shared" si="1"/>
        <v>840.2433918799005</v>
      </c>
      <c r="D97" s="144">
        <f t="shared" si="2"/>
        <v>0</v>
      </c>
      <c r="E97" s="144">
        <f t="shared" si="3"/>
        <v>129634.66578839184</v>
      </c>
      <c r="F97" s="144">
        <f t="shared" si="4"/>
        <v>45365.3342116083</v>
      </c>
      <c r="G97" s="144">
        <f t="shared" si="5"/>
        <v>543.6454549177989</v>
      </c>
      <c r="H97" s="144">
        <f t="shared" si="6"/>
        <v>39051.88544305138</v>
      </c>
      <c r="I97" s="144">
        <f t="shared" si="7"/>
        <v>129634.66578839184</v>
      </c>
      <c r="J97" s="144">
        <f t="shared" si="8"/>
        <v>543.6454549177989</v>
      </c>
    </row>
    <row r="98" spans="1:10" ht="12.75">
      <c r="A98" s="19"/>
      <c r="B98" s="143">
        <f t="shared" si="0"/>
        <v>62</v>
      </c>
      <c r="C98" s="144">
        <f t="shared" si="1"/>
        <v>843.7444060127334</v>
      </c>
      <c r="D98" s="144">
        <f t="shared" si="2"/>
        <v>0</v>
      </c>
      <c r="E98" s="144">
        <f t="shared" si="3"/>
        <v>128790.9213823791</v>
      </c>
      <c r="F98" s="144">
        <f t="shared" si="4"/>
        <v>46209.07861762103</v>
      </c>
      <c r="G98" s="144">
        <f t="shared" si="5"/>
        <v>540.144440784966</v>
      </c>
      <c r="H98" s="144">
        <f t="shared" si="6"/>
        <v>39592.029883836345</v>
      </c>
      <c r="I98" s="144">
        <f t="shared" si="7"/>
        <v>128790.9213823791</v>
      </c>
      <c r="J98" s="144">
        <f t="shared" si="8"/>
        <v>540.144440784966</v>
      </c>
    </row>
    <row r="99" spans="1:10" ht="12.75">
      <c r="A99" s="19"/>
      <c r="B99" s="143">
        <f t="shared" si="0"/>
        <v>63</v>
      </c>
      <c r="C99" s="144">
        <f t="shared" si="1"/>
        <v>847.2600077044532</v>
      </c>
      <c r="D99" s="144">
        <f t="shared" si="2"/>
        <v>0</v>
      </c>
      <c r="E99" s="144">
        <f t="shared" si="3"/>
        <v>127943.66137467466</v>
      </c>
      <c r="F99" s="144">
        <f t="shared" si="4"/>
        <v>47056.33862532549</v>
      </c>
      <c r="G99" s="144">
        <f t="shared" si="5"/>
        <v>536.6288390932463</v>
      </c>
      <c r="H99" s="144">
        <f t="shared" si="6"/>
        <v>40128.65872292959</v>
      </c>
      <c r="I99" s="144">
        <f t="shared" si="7"/>
        <v>127943.66137467466</v>
      </c>
      <c r="J99" s="144">
        <f t="shared" si="8"/>
        <v>536.6288390932463</v>
      </c>
    </row>
    <row r="100" spans="1:10" ht="12.75">
      <c r="A100" s="19"/>
      <c r="B100" s="143">
        <f t="shared" si="0"/>
        <v>64</v>
      </c>
      <c r="C100" s="144">
        <f t="shared" si="1"/>
        <v>850.7902577365551</v>
      </c>
      <c r="D100" s="144">
        <f t="shared" si="2"/>
        <v>0</v>
      </c>
      <c r="E100" s="144">
        <f t="shared" si="3"/>
        <v>127092.8711169381</v>
      </c>
      <c r="F100" s="144">
        <f t="shared" si="4"/>
        <v>47907.12888306204</v>
      </c>
      <c r="G100" s="144">
        <f t="shared" si="5"/>
        <v>533.0985890611444</v>
      </c>
      <c r="H100" s="144">
        <f t="shared" si="6"/>
        <v>40661.75731199073</v>
      </c>
      <c r="I100" s="144">
        <f t="shared" si="7"/>
        <v>127092.8711169381</v>
      </c>
      <c r="J100" s="144">
        <f t="shared" si="8"/>
        <v>533.0985890611444</v>
      </c>
    </row>
    <row r="101" spans="1:10" ht="12.75">
      <c r="A101" s="19"/>
      <c r="B101" s="143">
        <f t="shared" si="0"/>
        <v>65</v>
      </c>
      <c r="C101" s="144">
        <f t="shared" si="1"/>
        <v>854.3352171437907</v>
      </c>
      <c r="D101" s="144">
        <f t="shared" si="2"/>
        <v>0</v>
      </c>
      <c r="E101" s="144">
        <f t="shared" si="3"/>
        <v>126238.53589979431</v>
      </c>
      <c r="F101" s="144">
        <f t="shared" si="4"/>
        <v>48761.46410020583</v>
      </c>
      <c r="G101" s="144">
        <f t="shared" si="5"/>
        <v>529.5536296539087</v>
      </c>
      <c r="H101" s="144">
        <f t="shared" si="6"/>
        <v>41191.31094164464</v>
      </c>
      <c r="I101" s="144">
        <f t="shared" si="7"/>
        <v>126238.53589979431</v>
      </c>
      <c r="J101" s="144">
        <f t="shared" si="8"/>
        <v>529.5536296539087</v>
      </c>
    </row>
    <row r="102" spans="1:10" ht="12.75">
      <c r="A102" s="19"/>
      <c r="B102" s="143">
        <f aca="true" t="shared" si="9" ref="B102:B165">1+B101</f>
        <v>66</v>
      </c>
      <c r="C102" s="144">
        <f aca="true" t="shared" si="10" ref="C102:C165">IF((E101&lt;$C$24-G102),E101,$C$24-G102)</f>
        <v>857.8949472152232</v>
      </c>
      <c r="D102" s="144">
        <f aca="true" t="shared" si="11" ref="D102:D165">IF(AND($C$20&lt;=B102,E101&gt;C102+$C$18),IF(MOD($B102,$C$19)=0,$C$18,0),0)</f>
        <v>0</v>
      </c>
      <c r="E102" s="144">
        <f aca="true" t="shared" si="12" ref="E102:E165">IF(E101-C102&lt;=1,0,E101-C102-D102)</f>
        <v>125380.6409525791</v>
      </c>
      <c r="F102" s="144">
        <f aca="true" t="shared" si="13" ref="F102:F165">F101+C102+D102</f>
        <v>49619.35904742105</v>
      </c>
      <c r="G102" s="144">
        <f aca="true" t="shared" si="14" ref="G102:G165">E101*($C$13/$C$15)</f>
        <v>525.9938995824763</v>
      </c>
      <c r="H102" s="144">
        <f aca="true" t="shared" si="15" ref="H102:H165">H101+G102</f>
        <v>41717.30484122712</v>
      </c>
      <c r="I102" s="144">
        <f aca="true" t="shared" si="16" ref="I102:I165">IF(I101-($C$24-J102)&lt;=1,0,I101-($C$24-J102))</f>
        <v>125380.6409525791</v>
      </c>
      <c r="J102" s="144">
        <f aca="true" t="shared" si="17" ref="J102:J165">I101*($C$13/$C$15)</f>
        <v>525.9938995824763</v>
      </c>
    </row>
    <row r="103" spans="1:10" ht="12.75">
      <c r="A103" s="19"/>
      <c r="B103" s="143">
        <f t="shared" si="9"/>
        <v>67</v>
      </c>
      <c r="C103" s="144">
        <f t="shared" si="10"/>
        <v>861.4695094952865</v>
      </c>
      <c r="D103" s="144">
        <f t="shared" si="11"/>
        <v>0</v>
      </c>
      <c r="E103" s="144">
        <f t="shared" si="12"/>
        <v>124519.1714430838</v>
      </c>
      <c r="F103" s="144">
        <f t="shared" si="13"/>
        <v>50480.828556916334</v>
      </c>
      <c r="G103" s="144">
        <f t="shared" si="14"/>
        <v>522.4193373024129</v>
      </c>
      <c r="H103" s="144">
        <f t="shared" si="15"/>
        <v>42239.72417852953</v>
      </c>
      <c r="I103" s="144">
        <f t="shared" si="16"/>
        <v>124519.1714430838</v>
      </c>
      <c r="J103" s="144">
        <f t="shared" si="17"/>
        <v>522.4193373024129</v>
      </c>
    </row>
    <row r="104" spans="1:10" ht="12.75">
      <c r="A104" s="19"/>
      <c r="B104" s="143">
        <f t="shared" si="9"/>
        <v>68</v>
      </c>
      <c r="C104" s="144">
        <f t="shared" si="10"/>
        <v>865.0589657848502</v>
      </c>
      <c r="D104" s="144">
        <f t="shared" si="11"/>
        <v>0</v>
      </c>
      <c r="E104" s="144">
        <f t="shared" si="12"/>
        <v>123654.11247729896</v>
      </c>
      <c r="F104" s="144">
        <f t="shared" si="13"/>
        <v>51345.88752270118</v>
      </c>
      <c r="G104" s="144">
        <f t="shared" si="14"/>
        <v>518.8298810128492</v>
      </c>
      <c r="H104" s="144">
        <f t="shared" si="15"/>
        <v>42758.55405954237</v>
      </c>
      <c r="I104" s="144">
        <f t="shared" si="16"/>
        <v>123654.11247729896</v>
      </c>
      <c r="J104" s="144">
        <f t="shared" si="17"/>
        <v>518.8298810128492</v>
      </c>
    </row>
    <row r="105" spans="1:10" ht="12.75">
      <c r="A105" s="19"/>
      <c r="B105" s="143">
        <f t="shared" si="9"/>
        <v>69</v>
      </c>
      <c r="C105" s="144">
        <f t="shared" si="10"/>
        <v>868.6633781422871</v>
      </c>
      <c r="D105" s="144">
        <f t="shared" si="11"/>
        <v>0</v>
      </c>
      <c r="E105" s="144">
        <f t="shared" si="12"/>
        <v>122785.44909915667</v>
      </c>
      <c r="F105" s="144">
        <f t="shared" si="13"/>
        <v>52214.55090084347</v>
      </c>
      <c r="G105" s="144">
        <f t="shared" si="14"/>
        <v>515.2254686554123</v>
      </c>
      <c r="H105" s="144">
        <f t="shared" si="15"/>
        <v>43273.77952819779</v>
      </c>
      <c r="I105" s="144">
        <f t="shared" si="16"/>
        <v>122785.44909915667</v>
      </c>
      <c r="J105" s="144">
        <f t="shared" si="17"/>
        <v>515.2254686554123</v>
      </c>
    </row>
    <row r="106" spans="1:10" ht="12.75">
      <c r="A106" s="19"/>
      <c r="B106" s="143">
        <f t="shared" si="9"/>
        <v>70</v>
      </c>
      <c r="C106" s="144">
        <f t="shared" si="10"/>
        <v>872.2828088845467</v>
      </c>
      <c r="D106" s="144">
        <f t="shared" si="11"/>
        <v>0</v>
      </c>
      <c r="E106" s="144">
        <f t="shared" si="12"/>
        <v>121913.16629027213</v>
      </c>
      <c r="F106" s="144">
        <f t="shared" si="13"/>
        <v>53086.83370972802</v>
      </c>
      <c r="G106" s="144">
        <f t="shared" si="14"/>
        <v>511.60603791315276</v>
      </c>
      <c r="H106" s="144">
        <f t="shared" si="15"/>
        <v>43785.38556611094</v>
      </c>
      <c r="I106" s="144">
        <f t="shared" si="16"/>
        <v>121913.16629027213</v>
      </c>
      <c r="J106" s="144">
        <f t="shared" si="17"/>
        <v>511.60603791315276</v>
      </c>
    </row>
    <row r="107" spans="1:10" ht="12.75">
      <c r="A107" s="19"/>
      <c r="B107" s="143">
        <f t="shared" si="9"/>
        <v>71</v>
      </c>
      <c r="C107" s="144">
        <f t="shared" si="10"/>
        <v>875.9173205882323</v>
      </c>
      <c r="D107" s="144">
        <f t="shared" si="11"/>
        <v>0</v>
      </c>
      <c r="E107" s="144">
        <f t="shared" si="12"/>
        <v>121037.2489696839</v>
      </c>
      <c r="F107" s="144">
        <f t="shared" si="13"/>
        <v>53962.75103031625</v>
      </c>
      <c r="G107" s="144">
        <f t="shared" si="14"/>
        <v>507.9715262094672</v>
      </c>
      <c r="H107" s="144">
        <f t="shared" si="15"/>
        <v>44293.35709232041</v>
      </c>
      <c r="I107" s="144">
        <f t="shared" si="16"/>
        <v>121037.2489696839</v>
      </c>
      <c r="J107" s="144">
        <f t="shared" si="17"/>
        <v>507.9715262094672</v>
      </c>
    </row>
    <row r="108" spans="1:10" ht="12.75">
      <c r="A108" s="19"/>
      <c r="B108" s="143">
        <f t="shared" si="9"/>
        <v>72</v>
      </c>
      <c r="C108" s="144">
        <f t="shared" si="10"/>
        <v>879.5669760906832</v>
      </c>
      <c r="D108" s="144">
        <f t="shared" si="11"/>
        <v>0</v>
      </c>
      <c r="E108" s="144">
        <f t="shared" si="12"/>
        <v>120157.68199359321</v>
      </c>
      <c r="F108" s="144">
        <f t="shared" si="13"/>
        <v>54842.31800640693</v>
      </c>
      <c r="G108" s="144">
        <f t="shared" si="14"/>
        <v>504.3218707070163</v>
      </c>
      <c r="H108" s="144">
        <f t="shared" si="15"/>
        <v>44797.67896302743</v>
      </c>
      <c r="I108" s="144">
        <f t="shared" si="16"/>
        <v>120157.68199359321</v>
      </c>
      <c r="J108" s="144">
        <f t="shared" si="17"/>
        <v>504.3218707070163</v>
      </c>
    </row>
    <row r="109" spans="1:10" ht="12.75">
      <c r="A109" s="19"/>
      <c r="B109" s="143">
        <f t="shared" si="9"/>
        <v>73</v>
      </c>
      <c r="C109" s="144">
        <f t="shared" si="10"/>
        <v>883.2318384910611</v>
      </c>
      <c r="D109" s="144">
        <f t="shared" si="11"/>
        <v>0</v>
      </c>
      <c r="E109" s="144">
        <f t="shared" si="12"/>
        <v>119274.45015510215</v>
      </c>
      <c r="F109" s="144">
        <f t="shared" si="13"/>
        <v>55725.54984489799</v>
      </c>
      <c r="G109" s="144">
        <f t="shared" si="14"/>
        <v>500.6570083066384</v>
      </c>
      <c r="H109" s="144">
        <f t="shared" si="15"/>
        <v>45298.33597133407</v>
      </c>
      <c r="I109" s="144">
        <f t="shared" si="16"/>
        <v>119274.45015510215</v>
      </c>
      <c r="J109" s="144">
        <f t="shared" si="17"/>
        <v>500.6570083066384</v>
      </c>
    </row>
    <row r="110" spans="1:10" ht="12.75">
      <c r="A110" s="19"/>
      <c r="B110" s="143">
        <f t="shared" si="9"/>
        <v>74</v>
      </c>
      <c r="C110" s="144">
        <f t="shared" si="10"/>
        <v>886.9119711514404</v>
      </c>
      <c r="D110" s="144">
        <f t="shared" si="11"/>
        <v>0</v>
      </c>
      <c r="E110" s="144">
        <f t="shared" si="12"/>
        <v>118387.53818395072</v>
      </c>
      <c r="F110" s="144">
        <f t="shared" si="13"/>
        <v>56612.461816049436</v>
      </c>
      <c r="G110" s="144">
        <f t="shared" si="14"/>
        <v>496.976875646259</v>
      </c>
      <c r="H110" s="144">
        <f t="shared" si="15"/>
        <v>45795.31284698033</v>
      </c>
      <c r="I110" s="144">
        <f t="shared" si="16"/>
        <v>118387.53818395072</v>
      </c>
      <c r="J110" s="144">
        <f t="shared" si="17"/>
        <v>496.976875646259</v>
      </c>
    </row>
    <row r="111" spans="1:10" ht="12.75">
      <c r="A111" s="19"/>
      <c r="B111" s="143">
        <f t="shared" si="9"/>
        <v>75</v>
      </c>
      <c r="C111" s="144">
        <f t="shared" si="10"/>
        <v>890.6074376979047</v>
      </c>
      <c r="D111" s="144">
        <f t="shared" si="11"/>
        <v>0</v>
      </c>
      <c r="E111" s="144">
        <f t="shared" si="12"/>
        <v>117496.93074625281</v>
      </c>
      <c r="F111" s="144">
        <f t="shared" si="13"/>
        <v>57503.06925374734</v>
      </c>
      <c r="G111" s="144">
        <f t="shared" si="14"/>
        <v>493.28140909979464</v>
      </c>
      <c r="H111" s="144">
        <f t="shared" si="15"/>
        <v>46288.59425608012</v>
      </c>
      <c r="I111" s="144">
        <f t="shared" si="16"/>
        <v>117496.93074625281</v>
      </c>
      <c r="J111" s="144">
        <f t="shared" si="17"/>
        <v>493.28140909979464</v>
      </c>
    </row>
    <row r="112" spans="1:10" ht="12.75">
      <c r="A112" s="19"/>
      <c r="B112" s="143">
        <f t="shared" si="9"/>
        <v>76</v>
      </c>
      <c r="C112" s="144">
        <f t="shared" si="10"/>
        <v>894.3183020216461</v>
      </c>
      <c r="D112" s="144">
        <f t="shared" si="11"/>
        <v>0</v>
      </c>
      <c r="E112" s="144">
        <f t="shared" si="12"/>
        <v>116602.61244423116</v>
      </c>
      <c r="F112" s="144">
        <f t="shared" si="13"/>
        <v>58397.38755576898</v>
      </c>
      <c r="G112" s="144">
        <f t="shared" si="14"/>
        <v>489.57054477605334</v>
      </c>
      <c r="H112" s="144">
        <f t="shared" si="15"/>
        <v>46778.164800856175</v>
      </c>
      <c r="I112" s="144">
        <f t="shared" si="16"/>
        <v>116602.61244423116</v>
      </c>
      <c r="J112" s="144">
        <f t="shared" si="17"/>
        <v>489.57054477605334</v>
      </c>
    </row>
    <row r="113" spans="1:10" ht="12.75">
      <c r="A113" s="19"/>
      <c r="B113" s="143">
        <f t="shared" si="9"/>
        <v>77</v>
      </c>
      <c r="C113" s="144">
        <f t="shared" si="10"/>
        <v>898.0446282800697</v>
      </c>
      <c r="D113" s="144">
        <f t="shared" si="11"/>
        <v>0</v>
      </c>
      <c r="E113" s="144">
        <f t="shared" si="12"/>
        <v>115704.56781595109</v>
      </c>
      <c r="F113" s="144">
        <f t="shared" si="13"/>
        <v>59295.43218404905</v>
      </c>
      <c r="G113" s="144">
        <f t="shared" si="14"/>
        <v>485.8442185176298</v>
      </c>
      <c r="H113" s="144">
        <f t="shared" si="15"/>
        <v>47264.00901937381</v>
      </c>
      <c r="I113" s="144">
        <f t="shared" si="16"/>
        <v>115704.56781595109</v>
      </c>
      <c r="J113" s="144">
        <f t="shared" si="17"/>
        <v>485.8442185176298</v>
      </c>
    </row>
    <row r="114" spans="1:10" ht="12.75">
      <c r="A114" s="19"/>
      <c r="B114" s="143">
        <f t="shared" si="9"/>
        <v>78</v>
      </c>
      <c r="C114" s="144">
        <f t="shared" si="10"/>
        <v>901.7864808979032</v>
      </c>
      <c r="D114" s="144">
        <f t="shared" si="11"/>
        <v>0</v>
      </c>
      <c r="E114" s="144">
        <f t="shared" si="12"/>
        <v>114802.78133505318</v>
      </c>
      <c r="F114" s="144">
        <f t="shared" si="13"/>
        <v>60197.21866494696</v>
      </c>
      <c r="G114" s="144">
        <f t="shared" si="14"/>
        <v>482.1023658997962</v>
      </c>
      <c r="H114" s="144">
        <f t="shared" si="15"/>
        <v>47746.1113852736</v>
      </c>
      <c r="I114" s="144">
        <f t="shared" si="16"/>
        <v>114802.78133505318</v>
      </c>
      <c r="J114" s="144">
        <f t="shared" si="17"/>
        <v>482.1023658997962</v>
      </c>
    </row>
    <row r="115" spans="1:10" ht="12.75">
      <c r="A115" s="19"/>
      <c r="B115" s="143">
        <f t="shared" si="9"/>
        <v>79</v>
      </c>
      <c r="C115" s="144">
        <f t="shared" si="10"/>
        <v>905.5439245683112</v>
      </c>
      <c r="D115" s="144">
        <f t="shared" si="11"/>
        <v>0</v>
      </c>
      <c r="E115" s="144">
        <f t="shared" si="12"/>
        <v>113897.23741048487</v>
      </c>
      <c r="F115" s="144">
        <f t="shared" si="13"/>
        <v>61102.76258951527</v>
      </c>
      <c r="G115" s="144">
        <f t="shared" si="14"/>
        <v>478.34492222938826</v>
      </c>
      <c r="H115" s="144">
        <f t="shared" si="15"/>
        <v>48224.45630750299</v>
      </c>
      <c r="I115" s="144">
        <f t="shared" si="16"/>
        <v>113897.23741048487</v>
      </c>
      <c r="J115" s="144">
        <f t="shared" si="17"/>
        <v>478.34492222938826</v>
      </c>
    </row>
    <row r="116" spans="1:10" ht="12.75">
      <c r="A116" s="19"/>
      <c r="B116" s="143">
        <f t="shared" si="9"/>
        <v>80</v>
      </c>
      <c r="C116" s="144">
        <f t="shared" si="10"/>
        <v>909.3170242540125</v>
      </c>
      <c r="D116" s="144">
        <f t="shared" si="11"/>
        <v>0</v>
      </c>
      <c r="E116" s="144">
        <f t="shared" si="12"/>
        <v>112987.92038623086</v>
      </c>
      <c r="F116" s="144">
        <f t="shared" si="13"/>
        <v>62012.07961376928</v>
      </c>
      <c r="G116" s="144">
        <f t="shared" si="14"/>
        <v>474.57182254368695</v>
      </c>
      <c r="H116" s="144">
        <f t="shared" si="15"/>
        <v>48699.028130046674</v>
      </c>
      <c r="I116" s="144">
        <f t="shared" si="16"/>
        <v>112987.92038623086</v>
      </c>
      <c r="J116" s="144">
        <f t="shared" si="17"/>
        <v>474.57182254368695</v>
      </c>
    </row>
    <row r="117" spans="1:10" ht="12.75">
      <c r="A117" s="19"/>
      <c r="B117" s="143">
        <f t="shared" si="9"/>
        <v>81</v>
      </c>
      <c r="C117" s="144">
        <f t="shared" si="10"/>
        <v>913.1058451884041</v>
      </c>
      <c r="D117" s="144">
        <f t="shared" si="11"/>
        <v>0</v>
      </c>
      <c r="E117" s="144">
        <f t="shared" si="12"/>
        <v>112074.81454104246</v>
      </c>
      <c r="F117" s="144">
        <f t="shared" si="13"/>
        <v>62925.18545895768</v>
      </c>
      <c r="G117" s="144">
        <f t="shared" si="14"/>
        <v>470.78300160929524</v>
      </c>
      <c r="H117" s="144">
        <f t="shared" si="15"/>
        <v>49169.811131655966</v>
      </c>
      <c r="I117" s="144">
        <f t="shared" si="16"/>
        <v>112074.81454104246</v>
      </c>
      <c r="J117" s="144">
        <f t="shared" si="17"/>
        <v>470.78300160929524</v>
      </c>
    </row>
    <row r="118" spans="1:10" ht="12.75">
      <c r="A118" s="19"/>
      <c r="B118" s="143">
        <f t="shared" si="9"/>
        <v>82</v>
      </c>
      <c r="C118" s="144">
        <f t="shared" si="10"/>
        <v>916.9104528766892</v>
      </c>
      <c r="D118" s="144">
        <f t="shared" si="11"/>
        <v>0</v>
      </c>
      <c r="E118" s="144">
        <f t="shared" si="12"/>
        <v>111157.90408816577</v>
      </c>
      <c r="F118" s="144">
        <f t="shared" si="13"/>
        <v>63842.095911834374</v>
      </c>
      <c r="G118" s="144">
        <f t="shared" si="14"/>
        <v>466.97839392101025</v>
      </c>
      <c r="H118" s="144">
        <f t="shared" si="15"/>
        <v>49636.789525576976</v>
      </c>
      <c r="I118" s="144">
        <f t="shared" si="16"/>
        <v>111157.90408816577</v>
      </c>
      <c r="J118" s="144">
        <f t="shared" si="17"/>
        <v>466.97839392101025</v>
      </c>
    </row>
    <row r="119" spans="1:10" ht="12.75">
      <c r="A119" s="19"/>
      <c r="B119" s="143">
        <f t="shared" si="9"/>
        <v>83</v>
      </c>
      <c r="C119" s="144">
        <f t="shared" si="10"/>
        <v>920.7309130970087</v>
      </c>
      <c r="D119" s="144">
        <f t="shared" si="11"/>
        <v>0</v>
      </c>
      <c r="E119" s="144">
        <f t="shared" si="12"/>
        <v>110237.17317506876</v>
      </c>
      <c r="F119" s="144">
        <f t="shared" si="13"/>
        <v>64762.826824931384</v>
      </c>
      <c r="G119" s="144">
        <f t="shared" si="14"/>
        <v>463.1579337006907</v>
      </c>
      <c r="H119" s="144">
        <f t="shared" si="15"/>
        <v>50099.94745927767</v>
      </c>
      <c r="I119" s="144">
        <f t="shared" si="16"/>
        <v>110237.17317506876</v>
      </c>
      <c r="J119" s="144">
        <f t="shared" si="17"/>
        <v>463.1579337006907</v>
      </c>
    </row>
    <row r="120" spans="1:10" ht="12.75">
      <c r="A120" s="19"/>
      <c r="B120" s="143">
        <f t="shared" si="9"/>
        <v>84</v>
      </c>
      <c r="C120" s="144">
        <f t="shared" si="10"/>
        <v>924.5672919015797</v>
      </c>
      <c r="D120" s="144">
        <f t="shared" si="11"/>
        <v>0</v>
      </c>
      <c r="E120" s="144">
        <f t="shared" si="12"/>
        <v>109312.60588316718</v>
      </c>
      <c r="F120" s="144">
        <f t="shared" si="13"/>
        <v>65687.39411683296</v>
      </c>
      <c r="G120" s="144">
        <f t="shared" si="14"/>
        <v>459.32155489611984</v>
      </c>
      <c r="H120" s="144">
        <f t="shared" si="15"/>
        <v>50559.26901417379</v>
      </c>
      <c r="I120" s="144">
        <f t="shared" si="16"/>
        <v>109312.60588316718</v>
      </c>
      <c r="J120" s="144">
        <f t="shared" si="17"/>
        <v>459.32155489611984</v>
      </c>
    </row>
    <row r="121" spans="1:10" ht="12.75">
      <c r="A121" s="19"/>
      <c r="B121" s="143">
        <f t="shared" si="9"/>
        <v>85</v>
      </c>
      <c r="C121" s="144">
        <f t="shared" si="10"/>
        <v>928.4196556178363</v>
      </c>
      <c r="D121" s="144">
        <f t="shared" si="11"/>
        <v>0</v>
      </c>
      <c r="E121" s="144">
        <f t="shared" si="12"/>
        <v>108384.18622754935</v>
      </c>
      <c r="F121" s="144">
        <f t="shared" si="13"/>
        <v>66615.8137724508</v>
      </c>
      <c r="G121" s="144">
        <f t="shared" si="14"/>
        <v>455.46919117986323</v>
      </c>
      <c r="H121" s="144">
        <f t="shared" si="15"/>
        <v>51014.73820535366</v>
      </c>
      <c r="I121" s="144">
        <f t="shared" si="16"/>
        <v>108384.18622754935</v>
      </c>
      <c r="J121" s="144">
        <f t="shared" si="17"/>
        <v>455.46919117986323</v>
      </c>
    </row>
    <row r="122" spans="1:10" ht="12.75">
      <c r="A122" s="19"/>
      <c r="B122" s="143">
        <f t="shared" si="9"/>
        <v>86</v>
      </c>
      <c r="C122" s="144">
        <f t="shared" si="10"/>
        <v>932.2880708495773</v>
      </c>
      <c r="D122" s="144">
        <f t="shared" si="11"/>
        <v>0</v>
      </c>
      <c r="E122" s="144">
        <f t="shared" si="12"/>
        <v>107451.89815669977</v>
      </c>
      <c r="F122" s="144">
        <f t="shared" si="13"/>
        <v>67548.10184330038</v>
      </c>
      <c r="G122" s="144">
        <f t="shared" si="14"/>
        <v>451.60077594812225</v>
      </c>
      <c r="H122" s="144">
        <f t="shared" si="15"/>
        <v>51466.33898130178</v>
      </c>
      <c r="I122" s="144">
        <f t="shared" si="16"/>
        <v>107451.89815669977</v>
      </c>
      <c r="J122" s="144">
        <f t="shared" si="17"/>
        <v>451.60077594812225</v>
      </c>
    </row>
    <row r="123" spans="1:10" ht="12.75">
      <c r="A123" s="19"/>
      <c r="B123" s="143">
        <f t="shared" si="9"/>
        <v>87</v>
      </c>
      <c r="C123" s="144">
        <f t="shared" si="10"/>
        <v>936.1726044781171</v>
      </c>
      <c r="D123" s="144">
        <f t="shared" si="11"/>
        <v>0</v>
      </c>
      <c r="E123" s="144">
        <f t="shared" si="12"/>
        <v>106515.72555222164</v>
      </c>
      <c r="F123" s="144">
        <f t="shared" si="13"/>
        <v>68484.2744477785</v>
      </c>
      <c r="G123" s="144">
        <f t="shared" si="14"/>
        <v>447.71624231958236</v>
      </c>
      <c r="H123" s="144">
        <f t="shared" si="15"/>
        <v>51914.05522362136</v>
      </c>
      <c r="I123" s="144">
        <f t="shared" si="16"/>
        <v>106515.72555222164</v>
      </c>
      <c r="J123" s="144">
        <f t="shared" si="17"/>
        <v>447.71624231958236</v>
      </c>
    </row>
    <row r="124" spans="1:10" ht="12.75">
      <c r="A124" s="19"/>
      <c r="B124" s="143">
        <f t="shared" si="9"/>
        <v>88</v>
      </c>
      <c r="C124" s="144">
        <f t="shared" si="10"/>
        <v>940.0733236634426</v>
      </c>
      <c r="D124" s="144">
        <f t="shared" si="11"/>
        <v>0</v>
      </c>
      <c r="E124" s="144">
        <f t="shared" si="12"/>
        <v>105575.6522285582</v>
      </c>
      <c r="F124" s="144">
        <f t="shared" si="13"/>
        <v>69424.34777144194</v>
      </c>
      <c r="G124" s="144">
        <f t="shared" si="14"/>
        <v>443.81552313425686</v>
      </c>
      <c r="H124" s="144">
        <f t="shared" si="15"/>
        <v>52357.870746755616</v>
      </c>
      <c r="I124" s="144">
        <f t="shared" si="16"/>
        <v>105575.6522285582</v>
      </c>
      <c r="J124" s="144">
        <f t="shared" si="17"/>
        <v>443.81552313425686</v>
      </c>
    </row>
    <row r="125" spans="1:10" ht="12.75">
      <c r="A125" s="19"/>
      <c r="B125" s="143">
        <f t="shared" si="9"/>
        <v>89</v>
      </c>
      <c r="C125" s="144">
        <f t="shared" si="10"/>
        <v>943.9902958453736</v>
      </c>
      <c r="D125" s="144">
        <f t="shared" si="11"/>
        <v>0</v>
      </c>
      <c r="E125" s="144">
        <f t="shared" si="12"/>
        <v>104631.66193271283</v>
      </c>
      <c r="F125" s="144">
        <f t="shared" si="13"/>
        <v>70368.33806728732</v>
      </c>
      <c r="G125" s="144">
        <f t="shared" si="14"/>
        <v>439.8985509523258</v>
      </c>
      <c r="H125" s="144">
        <f t="shared" si="15"/>
        <v>52797.76929770794</v>
      </c>
      <c r="I125" s="144">
        <f t="shared" si="16"/>
        <v>104631.66193271283</v>
      </c>
      <c r="J125" s="144">
        <f t="shared" si="17"/>
        <v>439.8985509523258</v>
      </c>
    </row>
    <row r="126" spans="1:10" ht="12.75">
      <c r="A126" s="19"/>
      <c r="B126" s="143">
        <f t="shared" si="9"/>
        <v>90</v>
      </c>
      <c r="C126" s="144">
        <f t="shared" si="10"/>
        <v>947.9235887447294</v>
      </c>
      <c r="D126" s="144">
        <f t="shared" si="11"/>
        <v>0</v>
      </c>
      <c r="E126" s="144">
        <f t="shared" si="12"/>
        <v>103683.7383439681</v>
      </c>
      <c r="F126" s="144">
        <f t="shared" si="13"/>
        <v>71316.26165603205</v>
      </c>
      <c r="G126" s="144">
        <f t="shared" si="14"/>
        <v>435.9652580529701</v>
      </c>
      <c r="H126" s="144">
        <f t="shared" si="15"/>
        <v>53233.734555760915</v>
      </c>
      <c r="I126" s="144">
        <f t="shared" si="16"/>
        <v>103683.7383439681</v>
      </c>
      <c r="J126" s="144">
        <f t="shared" si="17"/>
        <v>435.9652580529701</v>
      </c>
    </row>
    <row r="127" spans="1:10" ht="12.75">
      <c r="A127" s="19"/>
      <c r="B127" s="143">
        <f t="shared" si="9"/>
        <v>91</v>
      </c>
      <c r="C127" s="144">
        <f t="shared" si="10"/>
        <v>951.873270364499</v>
      </c>
      <c r="D127" s="144">
        <f t="shared" si="11"/>
        <v>0</v>
      </c>
      <c r="E127" s="144">
        <f t="shared" si="12"/>
        <v>102731.8650736036</v>
      </c>
      <c r="F127" s="144">
        <f t="shared" si="13"/>
        <v>72268.13492639654</v>
      </c>
      <c r="G127" s="144">
        <f t="shared" si="14"/>
        <v>432.0155764332004</v>
      </c>
      <c r="H127" s="144">
        <f t="shared" si="15"/>
        <v>53665.750132194116</v>
      </c>
      <c r="I127" s="144">
        <f t="shared" si="16"/>
        <v>102731.8650736036</v>
      </c>
      <c r="J127" s="144">
        <f t="shared" si="17"/>
        <v>432.0155764332004</v>
      </c>
    </row>
    <row r="128" spans="1:10" ht="12.75">
      <c r="A128" s="19"/>
      <c r="B128" s="143">
        <f t="shared" si="9"/>
        <v>92</v>
      </c>
      <c r="C128" s="144">
        <f t="shared" si="10"/>
        <v>955.8394089910178</v>
      </c>
      <c r="D128" s="144">
        <f t="shared" si="11"/>
        <v>0</v>
      </c>
      <c r="E128" s="144">
        <f t="shared" si="12"/>
        <v>101776.02566461259</v>
      </c>
      <c r="F128" s="144">
        <f t="shared" si="13"/>
        <v>73223.97433538755</v>
      </c>
      <c r="G128" s="144">
        <f t="shared" si="14"/>
        <v>428.0494378066817</v>
      </c>
      <c r="H128" s="144">
        <f t="shared" si="15"/>
        <v>54093.799570000796</v>
      </c>
      <c r="I128" s="144">
        <f t="shared" si="16"/>
        <v>101776.02566461259</v>
      </c>
      <c r="J128" s="144">
        <f t="shared" si="17"/>
        <v>428.0494378066817</v>
      </c>
    </row>
    <row r="129" spans="1:10" ht="12.75">
      <c r="A129" s="19"/>
      <c r="B129" s="143">
        <f t="shared" si="9"/>
        <v>93</v>
      </c>
      <c r="C129" s="144">
        <f t="shared" si="10"/>
        <v>959.8220731951469</v>
      </c>
      <c r="D129" s="144">
        <f t="shared" si="11"/>
        <v>0</v>
      </c>
      <c r="E129" s="144">
        <f t="shared" si="12"/>
        <v>100816.20359141745</v>
      </c>
      <c r="F129" s="144">
        <f t="shared" si="13"/>
        <v>74183.7964085827</v>
      </c>
      <c r="G129" s="144">
        <f t="shared" si="14"/>
        <v>424.0667736025525</v>
      </c>
      <c r="H129" s="144">
        <f t="shared" si="15"/>
        <v>54517.866343603346</v>
      </c>
      <c r="I129" s="144">
        <f t="shared" si="16"/>
        <v>100816.20359141745</v>
      </c>
      <c r="J129" s="144">
        <f t="shared" si="17"/>
        <v>424.0667736025525</v>
      </c>
    </row>
    <row r="130" spans="1:10" ht="12.75">
      <c r="A130" s="19"/>
      <c r="B130" s="143">
        <f t="shared" si="9"/>
        <v>94</v>
      </c>
      <c r="C130" s="144">
        <f t="shared" si="10"/>
        <v>963.8213318334601</v>
      </c>
      <c r="D130" s="144">
        <f t="shared" si="11"/>
        <v>0</v>
      </c>
      <c r="E130" s="144">
        <f t="shared" si="12"/>
        <v>99852.38225958399</v>
      </c>
      <c r="F130" s="144">
        <f t="shared" si="13"/>
        <v>75147.61774041616</v>
      </c>
      <c r="G130" s="144">
        <f t="shared" si="14"/>
        <v>420.06751496423936</v>
      </c>
      <c r="H130" s="144">
        <f t="shared" si="15"/>
        <v>54937.93385856759</v>
      </c>
      <c r="I130" s="144">
        <f t="shared" si="16"/>
        <v>99852.38225958399</v>
      </c>
      <c r="J130" s="144">
        <f t="shared" si="17"/>
        <v>420.06751496423936</v>
      </c>
    </row>
    <row r="131" spans="1:10" ht="12.75">
      <c r="A131" s="19"/>
      <c r="B131" s="143">
        <f t="shared" si="9"/>
        <v>95</v>
      </c>
      <c r="C131" s="144">
        <f t="shared" si="10"/>
        <v>967.8372540494329</v>
      </c>
      <c r="D131" s="144">
        <f t="shared" si="11"/>
        <v>0</v>
      </c>
      <c r="E131" s="144">
        <f t="shared" si="12"/>
        <v>98884.54500553456</v>
      </c>
      <c r="F131" s="144">
        <f t="shared" si="13"/>
        <v>76115.45499446559</v>
      </c>
      <c r="G131" s="144">
        <f t="shared" si="14"/>
        <v>416.0515927482666</v>
      </c>
      <c r="H131" s="144">
        <f t="shared" si="15"/>
        <v>55353.98545131586</v>
      </c>
      <c r="I131" s="144">
        <f t="shared" si="16"/>
        <v>98884.54500553456</v>
      </c>
      <c r="J131" s="144">
        <f t="shared" si="17"/>
        <v>416.0515927482666</v>
      </c>
    </row>
    <row r="132" spans="1:10" ht="12.75">
      <c r="A132" s="19"/>
      <c r="B132" s="143">
        <f t="shared" si="9"/>
        <v>96</v>
      </c>
      <c r="C132" s="144">
        <f t="shared" si="10"/>
        <v>971.8699092746388</v>
      </c>
      <c r="D132" s="144">
        <f t="shared" si="11"/>
        <v>0</v>
      </c>
      <c r="E132" s="144">
        <f t="shared" si="12"/>
        <v>97912.67509625992</v>
      </c>
      <c r="F132" s="144">
        <f t="shared" si="13"/>
        <v>77087.32490374023</v>
      </c>
      <c r="G132" s="144">
        <f t="shared" si="14"/>
        <v>412.01893752306063</v>
      </c>
      <c r="H132" s="144">
        <f t="shared" si="15"/>
        <v>55766.00438883892</v>
      </c>
      <c r="I132" s="144">
        <f t="shared" si="16"/>
        <v>97912.67509625992</v>
      </c>
      <c r="J132" s="144">
        <f t="shared" si="17"/>
        <v>412.01893752306063</v>
      </c>
    </row>
    <row r="133" spans="1:10" ht="12.75">
      <c r="A133" s="19"/>
      <c r="B133" s="143">
        <f t="shared" si="9"/>
        <v>97</v>
      </c>
      <c r="C133" s="144">
        <f t="shared" si="10"/>
        <v>975.9193672299498</v>
      </c>
      <c r="D133" s="144">
        <f t="shared" si="11"/>
        <v>0</v>
      </c>
      <c r="E133" s="144">
        <f t="shared" si="12"/>
        <v>96936.75572902997</v>
      </c>
      <c r="F133" s="144">
        <f t="shared" si="13"/>
        <v>78063.24427097017</v>
      </c>
      <c r="G133" s="144">
        <f t="shared" si="14"/>
        <v>407.96947956774966</v>
      </c>
      <c r="H133" s="144">
        <f t="shared" si="15"/>
        <v>56173.97386840667</v>
      </c>
      <c r="I133" s="144">
        <f t="shared" si="16"/>
        <v>96936.75572902997</v>
      </c>
      <c r="J133" s="144">
        <f t="shared" si="17"/>
        <v>407.96947956774966</v>
      </c>
    </row>
    <row r="134" spans="1:10" ht="12.75">
      <c r="A134" s="19"/>
      <c r="B134" s="143">
        <f t="shared" si="9"/>
        <v>98</v>
      </c>
      <c r="C134" s="144">
        <f t="shared" si="10"/>
        <v>979.9856979267413</v>
      </c>
      <c r="D134" s="144">
        <f t="shared" si="11"/>
        <v>0</v>
      </c>
      <c r="E134" s="144">
        <f t="shared" si="12"/>
        <v>95956.77003110324</v>
      </c>
      <c r="F134" s="144">
        <f t="shared" si="13"/>
        <v>79043.2299688969</v>
      </c>
      <c r="G134" s="144">
        <f t="shared" si="14"/>
        <v>403.9031488709582</v>
      </c>
      <c r="H134" s="144">
        <f t="shared" si="15"/>
        <v>56577.87701727763</v>
      </c>
      <c r="I134" s="144">
        <f t="shared" si="16"/>
        <v>95956.77003110324</v>
      </c>
      <c r="J134" s="144">
        <f t="shared" si="17"/>
        <v>403.9031488709582</v>
      </c>
    </row>
    <row r="135" spans="1:10" ht="12.75">
      <c r="A135" s="19"/>
      <c r="B135" s="143">
        <f t="shared" si="9"/>
        <v>99</v>
      </c>
      <c r="C135" s="144">
        <f t="shared" si="10"/>
        <v>984.0689716681027</v>
      </c>
      <c r="D135" s="144">
        <f t="shared" si="11"/>
        <v>0</v>
      </c>
      <c r="E135" s="144">
        <f t="shared" si="12"/>
        <v>94972.70105943513</v>
      </c>
      <c r="F135" s="144">
        <f t="shared" si="13"/>
        <v>80027.29894056502</v>
      </c>
      <c r="G135" s="144">
        <f t="shared" si="14"/>
        <v>399.8198751295968</v>
      </c>
      <c r="H135" s="144">
        <f t="shared" si="15"/>
        <v>56977.69689240723</v>
      </c>
      <c r="I135" s="144">
        <f t="shared" si="16"/>
        <v>94972.70105943513</v>
      </c>
      <c r="J135" s="144">
        <f t="shared" si="17"/>
        <v>399.8198751295968</v>
      </c>
    </row>
    <row r="136" spans="1:10" ht="12.75">
      <c r="A136" s="19"/>
      <c r="B136" s="143">
        <f t="shared" si="9"/>
        <v>100</v>
      </c>
      <c r="C136" s="144">
        <f t="shared" si="10"/>
        <v>988.1692590500531</v>
      </c>
      <c r="D136" s="144">
        <f t="shared" si="11"/>
        <v>0</v>
      </c>
      <c r="E136" s="144">
        <f t="shared" si="12"/>
        <v>93984.53180038508</v>
      </c>
      <c r="F136" s="144">
        <f t="shared" si="13"/>
        <v>81015.46819961506</v>
      </c>
      <c r="G136" s="144">
        <f t="shared" si="14"/>
        <v>395.71958774764636</v>
      </c>
      <c r="H136" s="144">
        <f t="shared" si="15"/>
        <v>57373.416480154876</v>
      </c>
      <c r="I136" s="144">
        <f t="shared" si="16"/>
        <v>93984.53180038508</v>
      </c>
      <c r="J136" s="144">
        <f t="shared" si="17"/>
        <v>395.71958774764636</v>
      </c>
    </row>
    <row r="137" spans="1:10" ht="12.75">
      <c r="A137" s="19"/>
      <c r="B137" s="143">
        <f t="shared" si="9"/>
        <v>101</v>
      </c>
      <c r="C137" s="144">
        <f t="shared" si="10"/>
        <v>992.2866309627616</v>
      </c>
      <c r="D137" s="144">
        <f t="shared" si="11"/>
        <v>0</v>
      </c>
      <c r="E137" s="144">
        <f t="shared" si="12"/>
        <v>92992.24516942233</v>
      </c>
      <c r="F137" s="144">
        <f t="shared" si="13"/>
        <v>82007.75483057782</v>
      </c>
      <c r="G137" s="144">
        <f t="shared" si="14"/>
        <v>391.60221583493785</v>
      </c>
      <c r="H137" s="144">
        <f t="shared" si="15"/>
        <v>57765.01869598981</v>
      </c>
      <c r="I137" s="144">
        <f t="shared" si="16"/>
        <v>92992.24516942233</v>
      </c>
      <c r="J137" s="144">
        <f t="shared" si="17"/>
        <v>391.60221583493785</v>
      </c>
    </row>
    <row r="138" spans="1:10" ht="12.75">
      <c r="A138" s="19"/>
      <c r="B138" s="143">
        <f t="shared" si="9"/>
        <v>102</v>
      </c>
      <c r="C138" s="144">
        <f t="shared" si="10"/>
        <v>996.4211585917731</v>
      </c>
      <c r="D138" s="144">
        <f t="shared" si="11"/>
        <v>0</v>
      </c>
      <c r="E138" s="144">
        <f t="shared" si="12"/>
        <v>91995.82401083055</v>
      </c>
      <c r="F138" s="144">
        <f t="shared" si="13"/>
        <v>83004.1759891696</v>
      </c>
      <c r="G138" s="144">
        <f t="shared" si="14"/>
        <v>387.4676882059264</v>
      </c>
      <c r="H138" s="144">
        <f t="shared" si="15"/>
        <v>58152.48638419574</v>
      </c>
      <c r="I138" s="144">
        <f t="shared" si="16"/>
        <v>91995.82401083055</v>
      </c>
      <c r="J138" s="144">
        <f t="shared" si="17"/>
        <v>387.4676882059264</v>
      </c>
    </row>
    <row r="139" spans="1:10" ht="12.75">
      <c r="A139" s="19"/>
      <c r="B139" s="143">
        <f t="shared" si="9"/>
        <v>103</v>
      </c>
      <c r="C139" s="144">
        <f t="shared" si="10"/>
        <v>1000.5729134192388</v>
      </c>
      <c r="D139" s="144">
        <f t="shared" si="11"/>
        <v>0</v>
      </c>
      <c r="E139" s="144">
        <f t="shared" si="12"/>
        <v>90995.25109741131</v>
      </c>
      <c r="F139" s="144">
        <f t="shared" si="13"/>
        <v>84004.74890258884</v>
      </c>
      <c r="G139" s="144">
        <f t="shared" si="14"/>
        <v>383.3159333784606</v>
      </c>
      <c r="H139" s="144">
        <f t="shared" si="15"/>
        <v>58535.8023175742</v>
      </c>
      <c r="I139" s="144">
        <f t="shared" si="16"/>
        <v>90995.25109741131</v>
      </c>
      <c r="J139" s="144">
        <f t="shared" si="17"/>
        <v>383.3159333784606</v>
      </c>
    </row>
    <row r="140" spans="1:10" ht="12.75">
      <c r="A140" s="19"/>
      <c r="B140" s="143">
        <f t="shared" si="9"/>
        <v>104</v>
      </c>
      <c r="C140" s="144">
        <f t="shared" si="10"/>
        <v>1004.7419672251524</v>
      </c>
      <c r="D140" s="144">
        <f t="shared" si="11"/>
        <v>0</v>
      </c>
      <c r="E140" s="144">
        <f t="shared" si="12"/>
        <v>89990.50913018615</v>
      </c>
      <c r="F140" s="144">
        <f t="shared" si="13"/>
        <v>85009.49086981399</v>
      </c>
      <c r="G140" s="144">
        <f t="shared" si="14"/>
        <v>379.1468795725471</v>
      </c>
      <c r="H140" s="144">
        <f t="shared" si="15"/>
        <v>58914.94919714674</v>
      </c>
      <c r="I140" s="144">
        <f t="shared" si="16"/>
        <v>89990.50913018615</v>
      </c>
      <c r="J140" s="144">
        <f t="shared" si="17"/>
        <v>379.1468795725471</v>
      </c>
    </row>
    <row r="141" spans="1:10" ht="12.75">
      <c r="A141" s="19"/>
      <c r="B141" s="143">
        <f t="shared" si="9"/>
        <v>105</v>
      </c>
      <c r="C141" s="144">
        <f t="shared" si="10"/>
        <v>1008.9283920885905</v>
      </c>
      <c r="D141" s="144">
        <f t="shared" si="11"/>
        <v>0</v>
      </c>
      <c r="E141" s="144">
        <f t="shared" si="12"/>
        <v>88981.58073809756</v>
      </c>
      <c r="F141" s="144">
        <f t="shared" si="13"/>
        <v>86018.41926190259</v>
      </c>
      <c r="G141" s="144">
        <f t="shared" si="14"/>
        <v>374.96045470910894</v>
      </c>
      <c r="H141" s="144">
        <f t="shared" si="15"/>
        <v>59289.90965185585</v>
      </c>
      <c r="I141" s="144">
        <f t="shared" si="16"/>
        <v>88981.58073809756</v>
      </c>
      <c r="J141" s="144">
        <f t="shared" si="17"/>
        <v>374.96045470910894</v>
      </c>
    </row>
    <row r="142" spans="1:10" ht="12.75">
      <c r="A142" s="19"/>
      <c r="B142" s="143">
        <f t="shared" si="9"/>
        <v>106</v>
      </c>
      <c r="C142" s="144">
        <f t="shared" si="10"/>
        <v>1013.1322603889596</v>
      </c>
      <c r="D142" s="144">
        <f t="shared" si="11"/>
        <v>0</v>
      </c>
      <c r="E142" s="144">
        <f t="shared" si="12"/>
        <v>87968.4484777086</v>
      </c>
      <c r="F142" s="144">
        <f t="shared" si="13"/>
        <v>87031.55152229154</v>
      </c>
      <c r="G142" s="144">
        <f t="shared" si="14"/>
        <v>370.75658640873985</v>
      </c>
      <c r="H142" s="144">
        <f t="shared" si="15"/>
        <v>59660.66623826459</v>
      </c>
      <c r="I142" s="144">
        <f t="shared" si="16"/>
        <v>87968.4484777086</v>
      </c>
      <c r="J142" s="144">
        <f t="shared" si="17"/>
        <v>370.75658640873985</v>
      </c>
    </row>
    <row r="143" spans="1:10" ht="12.75">
      <c r="A143" s="19"/>
      <c r="B143" s="143">
        <f t="shared" si="9"/>
        <v>107</v>
      </c>
      <c r="C143" s="144">
        <f t="shared" si="10"/>
        <v>1017.353644807247</v>
      </c>
      <c r="D143" s="144">
        <f t="shared" si="11"/>
        <v>0</v>
      </c>
      <c r="E143" s="144">
        <f t="shared" si="12"/>
        <v>86951.09483290136</v>
      </c>
      <c r="F143" s="144">
        <f t="shared" si="13"/>
        <v>88048.90516709878</v>
      </c>
      <c r="G143" s="144">
        <f t="shared" si="14"/>
        <v>366.5352019904525</v>
      </c>
      <c r="H143" s="144">
        <f t="shared" si="15"/>
        <v>60027.20144025504</v>
      </c>
      <c r="I143" s="144">
        <f t="shared" si="16"/>
        <v>86951.09483290136</v>
      </c>
      <c r="J143" s="144">
        <f t="shared" si="17"/>
        <v>366.5352019904525</v>
      </c>
    </row>
    <row r="144" spans="1:10" ht="12.75">
      <c r="A144" s="19"/>
      <c r="B144" s="143">
        <f t="shared" si="9"/>
        <v>108</v>
      </c>
      <c r="C144" s="144">
        <f t="shared" si="10"/>
        <v>1021.592618327277</v>
      </c>
      <c r="D144" s="144">
        <f t="shared" si="11"/>
        <v>0</v>
      </c>
      <c r="E144" s="144">
        <f t="shared" si="12"/>
        <v>85929.50221457408</v>
      </c>
      <c r="F144" s="144">
        <f t="shared" si="13"/>
        <v>89070.49778542607</v>
      </c>
      <c r="G144" s="144">
        <f t="shared" si="14"/>
        <v>362.29622847042236</v>
      </c>
      <c r="H144" s="144">
        <f t="shared" si="15"/>
        <v>60389.49766872546</v>
      </c>
      <c r="I144" s="144">
        <f t="shared" si="16"/>
        <v>85929.50221457408</v>
      </c>
      <c r="J144" s="144">
        <f t="shared" si="17"/>
        <v>362.29622847042236</v>
      </c>
    </row>
    <row r="145" spans="1:10" ht="12.75">
      <c r="A145" s="19"/>
      <c r="B145" s="143">
        <f t="shared" si="9"/>
        <v>109</v>
      </c>
      <c r="C145" s="144">
        <f t="shared" si="10"/>
        <v>1025.849254236974</v>
      </c>
      <c r="D145" s="144">
        <f t="shared" si="11"/>
        <v>0</v>
      </c>
      <c r="E145" s="144">
        <f t="shared" si="12"/>
        <v>84903.6529603371</v>
      </c>
      <c r="F145" s="144">
        <f t="shared" si="13"/>
        <v>90096.34703966304</v>
      </c>
      <c r="G145" s="144">
        <f t="shared" si="14"/>
        <v>358.03959256072534</v>
      </c>
      <c r="H145" s="144">
        <f t="shared" si="15"/>
        <v>60747.53726128618</v>
      </c>
      <c r="I145" s="144">
        <f t="shared" si="16"/>
        <v>84903.6529603371</v>
      </c>
      <c r="J145" s="144">
        <f t="shared" si="17"/>
        <v>358.03959256072534</v>
      </c>
    </row>
    <row r="146" spans="1:10" ht="12.75">
      <c r="A146" s="19"/>
      <c r="B146" s="143">
        <f t="shared" si="9"/>
        <v>110</v>
      </c>
      <c r="C146" s="144">
        <f t="shared" si="10"/>
        <v>1030.123626129628</v>
      </c>
      <c r="D146" s="144">
        <f t="shared" si="11"/>
        <v>0</v>
      </c>
      <c r="E146" s="144">
        <f t="shared" si="12"/>
        <v>83873.52933420747</v>
      </c>
      <c r="F146" s="144">
        <f t="shared" si="13"/>
        <v>91126.47066579267</v>
      </c>
      <c r="G146" s="144">
        <f t="shared" si="14"/>
        <v>353.76522066807127</v>
      </c>
      <c r="H146" s="144">
        <f t="shared" si="15"/>
        <v>61101.302481954255</v>
      </c>
      <c r="I146" s="144">
        <f t="shared" si="16"/>
        <v>83873.52933420747</v>
      </c>
      <c r="J146" s="144">
        <f t="shared" si="17"/>
        <v>353.76522066807127</v>
      </c>
    </row>
    <row r="147" spans="1:10" ht="12.75">
      <c r="A147" s="19"/>
      <c r="B147" s="143">
        <f t="shared" si="9"/>
        <v>111</v>
      </c>
      <c r="C147" s="144">
        <f t="shared" si="10"/>
        <v>1034.4158079051683</v>
      </c>
      <c r="D147" s="144">
        <f t="shared" si="11"/>
        <v>0</v>
      </c>
      <c r="E147" s="144">
        <f t="shared" si="12"/>
        <v>82839.1135263023</v>
      </c>
      <c r="F147" s="144">
        <f t="shared" si="13"/>
        <v>92160.88647369784</v>
      </c>
      <c r="G147" s="144">
        <f t="shared" si="14"/>
        <v>349.4730388925311</v>
      </c>
      <c r="H147" s="144">
        <f t="shared" si="15"/>
        <v>61450.775520846786</v>
      </c>
      <c r="I147" s="144">
        <f t="shared" si="16"/>
        <v>82839.1135263023</v>
      </c>
      <c r="J147" s="144">
        <f t="shared" si="17"/>
        <v>349.4730388925311</v>
      </c>
    </row>
    <row r="148" spans="1:10" ht="12.75">
      <c r="A148" s="19"/>
      <c r="B148" s="143">
        <f t="shared" si="9"/>
        <v>112</v>
      </c>
      <c r="C148" s="144">
        <f t="shared" si="10"/>
        <v>1038.7258737714399</v>
      </c>
      <c r="D148" s="144">
        <f t="shared" si="11"/>
        <v>0</v>
      </c>
      <c r="E148" s="144">
        <f t="shared" si="12"/>
        <v>81800.38765253086</v>
      </c>
      <c r="F148" s="144">
        <f t="shared" si="13"/>
        <v>93199.61234746929</v>
      </c>
      <c r="G148" s="144">
        <f t="shared" si="14"/>
        <v>345.1629730262596</v>
      </c>
      <c r="H148" s="144">
        <f t="shared" si="15"/>
        <v>61795.93849387304</v>
      </c>
      <c r="I148" s="144">
        <f t="shared" si="16"/>
        <v>81800.38765253086</v>
      </c>
      <c r="J148" s="144">
        <f t="shared" si="17"/>
        <v>345.1629730262596</v>
      </c>
    </row>
    <row r="149" spans="1:10" ht="12.75">
      <c r="A149" s="19"/>
      <c r="B149" s="143">
        <f t="shared" si="9"/>
        <v>113</v>
      </c>
      <c r="C149" s="144">
        <f t="shared" si="10"/>
        <v>1043.0538982454875</v>
      </c>
      <c r="D149" s="144">
        <f t="shared" si="11"/>
        <v>0</v>
      </c>
      <c r="E149" s="144">
        <f t="shared" si="12"/>
        <v>80757.33375428537</v>
      </c>
      <c r="F149" s="144">
        <f t="shared" si="13"/>
        <v>94242.66624571478</v>
      </c>
      <c r="G149" s="144">
        <f t="shared" si="14"/>
        <v>340.8349485522119</v>
      </c>
      <c r="H149" s="144">
        <f t="shared" si="15"/>
        <v>62136.773442425256</v>
      </c>
      <c r="I149" s="144">
        <f t="shared" si="16"/>
        <v>80757.33375428537</v>
      </c>
      <c r="J149" s="144">
        <f t="shared" si="17"/>
        <v>340.8349485522119</v>
      </c>
    </row>
    <row r="150" spans="1:10" ht="12.75">
      <c r="A150" s="19"/>
      <c r="B150" s="143">
        <f t="shared" si="9"/>
        <v>114</v>
      </c>
      <c r="C150" s="144">
        <f t="shared" si="10"/>
        <v>1047.3999561548437</v>
      </c>
      <c r="D150" s="144">
        <f t="shared" si="11"/>
        <v>0</v>
      </c>
      <c r="E150" s="144">
        <f t="shared" si="12"/>
        <v>79709.93379813053</v>
      </c>
      <c r="F150" s="144">
        <f t="shared" si="13"/>
        <v>95290.06620186962</v>
      </c>
      <c r="G150" s="144">
        <f t="shared" si="14"/>
        <v>336.4888906428557</v>
      </c>
      <c r="H150" s="144">
        <f t="shared" si="15"/>
        <v>62473.26233306811</v>
      </c>
      <c r="I150" s="144">
        <f t="shared" si="16"/>
        <v>79709.93379813053</v>
      </c>
      <c r="J150" s="144">
        <f t="shared" si="17"/>
        <v>336.4888906428557</v>
      </c>
    </row>
    <row r="151" spans="1:10" ht="12.75">
      <c r="A151" s="19"/>
      <c r="B151" s="143">
        <f t="shared" si="9"/>
        <v>115</v>
      </c>
      <c r="C151" s="144">
        <f t="shared" si="10"/>
        <v>1051.7641226388223</v>
      </c>
      <c r="D151" s="144">
        <f t="shared" si="11"/>
        <v>0</v>
      </c>
      <c r="E151" s="144">
        <f t="shared" si="12"/>
        <v>78658.1696754917</v>
      </c>
      <c r="F151" s="144">
        <f t="shared" si="13"/>
        <v>96341.83032450844</v>
      </c>
      <c r="G151" s="144">
        <f t="shared" si="14"/>
        <v>332.1247241588772</v>
      </c>
      <c r="H151" s="144">
        <f t="shared" si="15"/>
        <v>62805.38705722699</v>
      </c>
      <c r="I151" s="144">
        <f t="shared" si="16"/>
        <v>78658.1696754917</v>
      </c>
      <c r="J151" s="144">
        <f t="shared" si="17"/>
        <v>332.1247241588772</v>
      </c>
    </row>
    <row r="152" spans="1:10" ht="12.75">
      <c r="A152" s="19"/>
      <c r="B152" s="143">
        <f t="shared" si="9"/>
        <v>116</v>
      </c>
      <c r="C152" s="144">
        <f t="shared" si="10"/>
        <v>1056.1464731498172</v>
      </c>
      <c r="D152" s="144">
        <f t="shared" si="11"/>
        <v>0</v>
      </c>
      <c r="E152" s="144">
        <f t="shared" si="12"/>
        <v>77602.0232023419</v>
      </c>
      <c r="F152" s="144">
        <f t="shared" si="13"/>
        <v>97397.97679765825</v>
      </c>
      <c r="G152" s="144">
        <f t="shared" si="14"/>
        <v>327.7423736478821</v>
      </c>
      <c r="H152" s="144">
        <f t="shared" si="15"/>
        <v>63133.12943087487</v>
      </c>
      <c r="I152" s="144">
        <f t="shared" si="16"/>
        <v>77602.0232023419</v>
      </c>
      <c r="J152" s="144">
        <f t="shared" si="17"/>
        <v>327.7423736478821</v>
      </c>
    </row>
    <row r="153" spans="1:10" ht="12.75">
      <c r="A153" s="19"/>
      <c r="B153" s="143">
        <f t="shared" si="9"/>
        <v>117</v>
      </c>
      <c r="C153" s="144">
        <f t="shared" si="10"/>
        <v>1060.5470834546081</v>
      </c>
      <c r="D153" s="144">
        <f t="shared" si="11"/>
        <v>0</v>
      </c>
      <c r="E153" s="144">
        <f t="shared" si="12"/>
        <v>76541.47611888728</v>
      </c>
      <c r="F153" s="144">
        <f t="shared" si="13"/>
        <v>98458.52388111287</v>
      </c>
      <c r="G153" s="144">
        <f t="shared" si="14"/>
        <v>323.3417633430912</v>
      </c>
      <c r="H153" s="144">
        <f t="shared" si="15"/>
        <v>63456.471194217964</v>
      </c>
      <c r="I153" s="144">
        <f t="shared" si="16"/>
        <v>76541.47611888728</v>
      </c>
      <c r="J153" s="144">
        <f t="shared" si="17"/>
        <v>323.3417633430912</v>
      </c>
    </row>
    <row r="154" spans="1:10" ht="12.75">
      <c r="A154" s="19"/>
      <c r="B154" s="143">
        <f t="shared" si="9"/>
        <v>118</v>
      </c>
      <c r="C154" s="144">
        <f t="shared" si="10"/>
        <v>1064.9660296356692</v>
      </c>
      <c r="D154" s="144">
        <f t="shared" si="11"/>
        <v>0</v>
      </c>
      <c r="E154" s="144">
        <f t="shared" si="12"/>
        <v>75476.5100892516</v>
      </c>
      <c r="F154" s="144">
        <f t="shared" si="13"/>
        <v>99523.48991074854</v>
      </c>
      <c r="G154" s="144">
        <f t="shared" si="14"/>
        <v>318.92281716203036</v>
      </c>
      <c r="H154" s="144">
        <f t="shared" si="15"/>
        <v>63775.39401137999</v>
      </c>
      <c r="I154" s="144">
        <f t="shared" si="16"/>
        <v>75476.5100892516</v>
      </c>
      <c r="J154" s="144">
        <f t="shared" si="17"/>
        <v>318.92281716203036</v>
      </c>
    </row>
    <row r="155" spans="1:10" ht="12.75">
      <c r="A155" s="19"/>
      <c r="B155" s="143">
        <f t="shared" si="9"/>
        <v>119</v>
      </c>
      <c r="C155" s="144">
        <f t="shared" si="10"/>
        <v>1069.4033880924844</v>
      </c>
      <c r="D155" s="144">
        <f t="shared" si="11"/>
        <v>0</v>
      </c>
      <c r="E155" s="144">
        <f t="shared" si="12"/>
        <v>74407.10670115912</v>
      </c>
      <c r="F155" s="144">
        <f t="shared" si="13"/>
        <v>100592.89329884102</v>
      </c>
      <c r="G155" s="144">
        <f t="shared" si="14"/>
        <v>314.485458705215</v>
      </c>
      <c r="H155" s="144">
        <f t="shared" si="15"/>
        <v>64089.87947008521</v>
      </c>
      <c r="I155" s="144">
        <f t="shared" si="16"/>
        <v>74407.10670115912</v>
      </c>
      <c r="J155" s="144">
        <f t="shared" si="17"/>
        <v>314.485458705215</v>
      </c>
    </row>
    <row r="156" spans="1:10" ht="12.75">
      <c r="A156" s="19"/>
      <c r="B156" s="143">
        <f t="shared" si="9"/>
        <v>120</v>
      </c>
      <c r="C156" s="144">
        <f t="shared" si="10"/>
        <v>1073.8592355428698</v>
      </c>
      <c r="D156" s="144">
        <f t="shared" si="11"/>
        <v>0</v>
      </c>
      <c r="E156" s="144">
        <f t="shared" si="12"/>
        <v>73333.24746561625</v>
      </c>
      <c r="F156" s="144">
        <f t="shared" si="13"/>
        <v>101666.7525343839</v>
      </c>
      <c r="G156" s="144">
        <f t="shared" si="14"/>
        <v>310.02961125482966</v>
      </c>
      <c r="H156" s="144">
        <f t="shared" si="15"/>
        <v>64399.90908134004</v>
      </c>
      <c r="I156" s="144">
        <f t="shared" si="16"/>
        <v>73333.24746561625</v>
      </c>
      <c r="J156" s="144">
        <f t="shared" si="17"/>
        <v>310.02961125482966</v>
      </c>
    </row>
    <row r="157" spans="1:10" ht="12.75">
      <c r="A157" s="19"/>
      <c r="B157" s="143">
        <f t="shared" si="9"/>
        <v>121</v>
      </c>
      <c r="C157" s="144">
        <f t="shared" si="10"/>
        <v>1078.3336490242984</v>
      </c>
      <c r="D157" s="144">
        <f t="shared" si="11"/>
        <v>0</v>
      </c>
      <c r="E157" s="144">
        <f t="shared" si="12"/>
        <v>72254.91381659196</v>
      </c>
      <c r="F157" s="144">
        <f t="shared" si="13"/>
        <v>102745.08618340819</v>
      </c>
      <c r="G157" s="144">
        <f t="shared" si="14"/>
        <v>305.55519777340106</v>
      </c>
      <c r="H157" s="144">
        <f t="shared" si="15"/>
        <v>64705.46427911344</v>
      </c>
      <c r="I157" s="144">
        <f t="shared" si="16"/>
        <v>72254.91381659196</v>
      </c>
      <c r="J157" s="144">
        <f t="shared" si="17"/>
        <v>305.55519777340106</v>
      </c>
    </row>
    <row r="158" spans="1:10" ht="12.75">
      <c r="A158" s="19"/>
      <c r="B158" s="143">
        <f t="shared" si="9"/>
        <v>122</v>
      </c>
      <c r="C158" s="144">
        <f t="shared" si="10"/>
        <v>1082.8267058952329</v>
      </c>
      <c r="D158" s="144">
        <f t="shared" si="11"/>
        <v>0</v>
      </c>
      <c r="E158" s="144">
        <f t="shared" si="12"/>
        <v>71172.08711069672</v>
      </c>
      <c r="F158" s="144">
        <f t="shared" si="13"/>
        <v>103827.91288930342</v>
      </c>
      <c r="G158" s="144">
        <f t="shared" si="14"/>
        <v>301.06214090246647</v>
      </c>
      <c r="H158" s="144">
        <f t="shared" si="15"/>
        <v>65006.52642001591</v>
      </c>
      <c r="I158" s="144">
        <f t="shared" si="16"/>
        <v>71172.08711069672</v>
      </c>
      <c r="J158" s="144">
        <f t="shared" si="17"/>
        <v>301.06214090246647</v>
      </c>
    </row>
    <row r="159" spans="1:10" ht="12.75">
      <c r="A159" s="19"/>
      <c r="B159" s="143">
        <f t="shared" si="9"/>
        <v>123</v>
      </c>
      <c r="C159" s="144">
        <f t="shared" si="10"/>
        <v>1087.3384838364632</v>
      </c>
      <c r="D159" s="144">
        <f t="shared" si="11"/>
        <v>0</v>
      </c>
      <c r="E159" s="144">
        <f t="shared" si="12"/>
        <v>70084.74862686027</v>
      </c>
      <c r="F159" s="144">
        <f t="shared" si="13"/>
        <v>104915.25137313988</v>
      </c>
      <c r="G159" s="144">
        <f t="shared" si="14"/>
        <v>296.5503629612364</v>
      </c>
      <c r="H159" s="144">
        <f t="shared" si="15"/>
        <v>65303.07678297714</v>
      </c>
      <c r="I159" s="144">
        <f t="shared" si="16"/>
        <v>70084.74862686027</v>
      </c>
      <c r="J159" s="144">
        <f t="shared" si="17"/>
        <v>296.5503629612364</v>
      </c>
    </row>
    <row r="160" spans="1:10" ht="12.75">
      <c r="A160" s="19"/>
      <c r="B160" s="143">
        <f t="shared" si="9"/>
        <v>124</v>
      </c>
      <c r="C160" s="144">
        <f t="shared" si="10"/>
        <v>1091.8690608524485</v>
      </c>
      <c r="D160" s="144">
        <f t="shared" si="11"/>
        <v>0</v>
      </c>
      <c r="E160" s="144">
        <f t="shared" si="12"/>
        <v>68992.87956600782</v>
      </c>
      <c r="F160" s="144">
        <f t="shared" si="13"/>
        <v>106007.12043399233</v>
      </c>
      <c r="G160" s="144">
        <f t="shared" si="14"/>
        <v>292.0197859452511</v>
      </c>
      <c r="H160" s="144">
        <f t="shared" si="15"/>
        <v>65595.0965689224</v>
      </c>
      <c r="I160" s="144">
        <f t="shared" si="16"/>
        <v>68992.87956600782</v>
      </c>
      <c r="J160" s="144">
        <f t="shared" si="17"/>
        <v>292.0197859452511</v>
      </c>
    </row>
    <row r="161" spans="1:10" ht="12.75">
      <c r="A161" s="19"/>
      <c r="B161" s="143">
        <f t="shared" si="9"/>
        <v>125</v>
      </c>
      <c r="C161" s="144">
        <f t="shared" si="10"/>
        <v>1096.4185152726668</v>
      </c>
      <c r="D161" s="144">
        <f t="shared" si="11"/>
        <v>0</v>
      </c>
      <c r="E161" s="144">
        <f t="shared" si="12"/>
        <v>67896.46105073515</v>
      </c>
      <c r="F161" s="144">
        <f t="shared" si="13"/>
        <v>107103.538949265</v>
      </c>
      <c r="G161" s="144">
        <f t="shared" si="14"/>
        <v>287.4703315250326</v>
      </c>
      <c r="H161" s="144">
        <f t="shared" si="15"/>
        <v>65882.56690044743</v>
      </c>
      <c r="I161" s="144">
        <f t="shared" si="16"/>
        <v>67896.46105073515</v>
      </c>
      <c r="J161" s="144">
        <f t="shared" si="17"/>
        <v>287.4703315250326</v>
      </c>
    </row>
    <row r="162" spans="1:10" ht="12.75">
      <c r="A162" s="19"/>
      <c r="B162" s="143">
        <f t="shared" si="9"/>
        <v>126</v>
      </c>
      <c r="C162" s="144">
        <f t="shared" si="10"/>
        <v>1100.9869257529697</v>
      </c>
      <c r="D162" s="144">
        <f t="shared" si="11"/>
        <v>0</v>
      </c>
      <c r="E162" s="144">
        <f t="shared" si="12"/>
        <v>66795.47412498218</v>
      </c>
      <c r="F162" s="144">
        <f t="shared" si="13"/>
        <v>108204.52587501796</v>
      </c>
      <c r="G162" s="144">
        <f t="shared" si="14"/>
        <v>282.90192104472976</v>
      </c>
      <c r="H162" s="144">
        <f t="shared" si="15"/>
        <v>66165.46882149216</v>
      </c>
      <c r="I162" s="144">
        <f t="shared" si="16"/>
        <v>66795.47412498218</v>
      </c>
      <c r="J162" s="144">
        <f t="shared" si="17"/>
        <v>282.90192104472976</v>
      </c>
    </row>
    <row r="163" spans="1:10" ht="12.75">
      <c r="A163" s="19"/>
      <c r="B163" s="143">
        <f t="shared" si="9"/>
        <v>127</v>
      </c>
      <c r="C163" s="144">
        <f t="shared" si="10"/>
        <v>1105.5743712769404</v>
      </c>
      <c r="D163" s="144">
        <f t="shared" si="11"/>
        <v>0</v>
      </c>
      <c r="E163" s="144">
        <f t="shared" si="12"/>
        <v>65689.89975370523</v>
      </c>
      <c r="F163" s="144">
        <f t="shared" si="13"/>
        <v>109310.10024629491</v>
      </c>
      <c r="G163" s="144">
        <f t="shared" si="14"/>
        <v>278.31447552075906</v>
      </c>
      <c r="H163" s="144">
        <f t="shared" si="15"/>
        <v>66443.78329701292</v>
      </c>
      <c r="I163" s="144">
        <f t="shared" si="16"/>
        <v>65689.89975370523</v>
      </c>
      <c r="J163" s="144">
        <f t="shared" si="17"/>
        <v>278.31447552075906</v>
      </c>
    </row>
    <row r="164" spans="1:10" ht="12.75">
      <c r="A164" s="19"/>
      <c r="B164" s="143">
        <f t="shared" si="9"/>
        <v>128</v>
      </c>
      <c r="C164" s="144">
        <f t="shared" si="10"/>
        <v>1110.180931157261</v>
      </c>
      <c r="D164" s="144">
        <f t="shared" si="11"/>
        <v>0</v>
      </c>
      <c r="E164" s="144">
        <f t="shared" si="12"/>
        <v>64579.71882254798</v>
      </c>
      <c r="F164" s="144">
        <f t="shared" si="13"/>
        <v>110420.28117745217</v>
      </c>
      <c r="G164" s="144">
        <f t="shared" si="14"/>
        <v>273.7079156404385</v>
      </c>
      <c r="H164" s="144">
        <f t="shared" si="15"/>
        <v>66717.49121265336</v>
      </c>
      <c r="I164" s="144">
        <f t="shared" si="16"/>
        <v>64579.71882254798</v>
      </c>
      <c r="J164" s="144">
        <f t="shared" si="17"/>
        <v>273.7079156404385</v>
      </c>
    </row>
    <row r="165" spans="1:10" ht="12.75">
      <c r="A165" s="19"/>
      <c r="B165" s="143">
        <f t="shared" si="9"/>
        <v>129</v>
      </c>
      <c r="C165" s="144">
        <f t="shared" si="10"/>
        <v>1114.8066850370828</v>
      </c>
      <c r="D165" s="144">
        <f t="shared" si="11"/>
        <v>0</v>
      </c>
      <c r="E165" s="144">
        <f t="shared" si="12"/>
        <v>63464.912137510895</v>
      </c>
      <c r="F165" s="144">
        <f t="shared" si="13"/>
        <v>111535.08786248925</v>
      </c>
      <c r="G165" s="144">
        <f t="shared" si="14"/>
        <v>269.08216176061654</v>
      </c>
      <c r="H165" s="144">
        <f t="shared" si="15"/>
        <v>66986.57337441397</v>
      </c>
      <c r="I165" s="144">
        <f t="shared" si="16"/>
        <v>63464.912137510895</v>
      </c>
      <c r="J165" s="144">
        <f t="shared" si="17"/>
        <v>269.08216176061654</v>
      </c>
    </row>
    <row r="166" spans="1:10" ht="12.75">
      <c r="A166" s="19"/>
      <c r="B166" s="143">
        <f aca="true" t="shared" si="18" ref="B166:B229">1+B165</f>
        <v>130</v>
      </c>
      <c r="C166" s="144">
        <f aca="true" t="shared" si="19" ref="C166:C229">IF((E165&lt;$C$24-G166),E165,$C$24-G166)</f>
        <v>1119.451712891404</v>
      </c>
      <c r="D166" s="144">
        <f aca="true" t="shared" si="20" ref="D166:D229">IF(AND($C$20&lt;=B166,E165&gt;C166+$C$18),IF(MOD($B166,$C$19)=0,$C$18,0),0)</f>
        <v>0</v>
      </c>
      <c r="E166" s="144">
        <f aca="true" t="shared" si="21" ref="E166:E229">IF(E165-C166&lt;=1,0,E165-C166-D166)</f>
        <v>62345.460424619494</v>
      </c>
      <c r="F166" s="144">
        <f aca="true" t="shared" si="22" ref="F166:F229">F165+C166+D166</f>
        <v>112654.53957538065</v>
      </c>
      <c r="G166" s="144">
        <f aca="true" t="shared" si="23" ref="G166:G229">E165*($C$13/$C$15)</f>
        <v>264.4371339062954</v>
      </c>
      <c r="H166" s="144">
        <f aca="true" t="shared" si="24" ref="H166:H229">H165+G166</f>
        <v>67251.01050832027</v>
      </c>
      <c r="I166" s="144">
        <f aca="true" t="shared" si="25" ref="I166:I229">IF(I165-($C$24-J166)&lt;=1,0,I165-($C$24-J166))</f>
        <v>62345.460424619494</v>
      </c>
      <c r="J166" s="144">
        <f aca="true" t="shared" si="26" ref="J166:J229">I165*($C$13/$C$15)</f>
        <v>264.4371339062954</v>
      </c>
    </row>
    <row r="167" spans="1:10" ht="12.75">
      <c r="A167" s="19"/>
      <c r="B167" s="143">
        <f t="shared" si="18"/>
        <v>131</v>
      </c>
      <c r="C167" s="144">
        <f t="shared" si="19"/>
        <v>1124.1160950284516</v>
      </c>
      <c r="D167" s="144">
        <f t="shared" si="20"/>
        <v>0</v>
      </c>
      <c r="E167" s="144">
        <f t="shared" si="21"/>
        <v>61221.34432959104</v>
      </c>
      <c r="F167" s="144">
        <f t="shared" si="22"/>
        <v>113778.6556704091</v>
      </c>
      <c r="G167" s="144">
        <f t="shared" si="23"/>
        <v>259.77275176924786</v>
      </c>
      <c r="H167" s="144">
        <f t="shared" si="24"/>
        <v>67510.78326008952</v>
      </c>
      <c r="I167" s="144">
        <f t="shared" si="25"/>
        <v>61221.34432959104</v>
      </c>
      <c r="J167" s="144">
        <f t="shared" si="26"/>
        <v>259.77275176924786</v>
      </c>
    </row>
    <row r="168" spans="1:10" ht="12.75">
      <c r="A168" s="19"/>
      <c r="B168" s="143">
        <f t="shared" si="18"/>
        <v>132</v>
      </c>
      <c r="C168" s="144">
        <f t="shared" si="19"/>
        <v>1128.7999120910702</v>
      </c>
      <c r="D168" s="144">
        <f t="shared" si="20"/>
        <v>0</v>
      </c>
      <c r="E168" s="144">
        <f t="shared" si="21"/>
        <v>60092.54441749997</v>
      </c>
      <c r="F168" s="144">
        <f t="shared" si="22"/>
        <v>114907.45558250017</v>
      </c>
      <c r="G168" s="144">
        <f t="shared" si="23"/>
        <v>255.08893470662932</v>
      </c>
      <c r="H168" s="144">
        <f t="shared" si="24"/>
        <v>67765.87219479615</v>
      </c>
      <c r="I168" s="144">
        <f t="shared" si="25"/>
        <v>60092.54441749997</v>
      </c>
      <c r="J168" s="144">
        <f t="shared" si="26"/>
        <v>255.08893470662932</v>
      </c>
    </row>
    <row r="169" spans="1:10" ht="12.75">
      <c r="A169" s="19"/>
      <c r="B169" s="143">
        <f t="shared" si="18"/>
        <v>133</v>
      </c>
      <c r="C169" s="144">
        <f t="shared" si="19"/>
        <v>1133.5032450581161</v>
      </c>
      <c r="D169" s="144">
        <f t="shared" si="20"/>
        <v>0</v>
      </c>
      <c r="E169" s="144">
        <f t="shared" si="21"/>
        <v>58959.04117244186</v>
      </c>
      <c r="F169" s="144">
        <f t="shared" si="22"/>
        <v>116040.9588275583</v>
      </c>
      <c r="G169" s="144">
        <f t="shared" si="23"/>
        <v>250.38560173958322</v>
      </c>
      <c r="H169" s="144">
        <f t="shared" si="24"/>
        <v>68016.25779653573</v>
      </c>
      <c r="I169" s="144">
        <f t="shared" si="25"/>
        <v>58959.04117244186</v>
      </c>
      <c r="J169" s="144">
        <f t="shared" si="26"/>
        <v>250.38560173958322</v>
      </c>
    </row>
    <row r="170" spans="1:10" ht="12.75">
      <c r="A170" s="19"/>
      <c r="B170" s="143">
        <f t="shared" si="18"/>
        <v>134</v>
      </c>
      <c r="C170" s="144">
        <f t="shared" si="19"/>
        <v>1138.2261752458585</v>
      </c>
      <c r="D170" s="144">
        <f t="shared" si="20"/>
        <v>0</v>
      </c>
      <c r="E170" s="144">
        <f t="shared" si="21"/>
        <v>57820.814997196</v>
      </c>
      <c r="F170" s="144">
        <f t="shared" si="22"/>
        <v>117179.18500280415</v>
      </c>
      <c r="G170" s="144">
        <f t="shared" si="23"/>
        <v>245.66267155184107</v>
      </c>
      <c r="H170" s="144">
        <f t="shared" si="24"/>
        <v>68261.92046808757</v>
      </c>
      <c r="I170" s="144">
        <f t="shared" si="25"/>
        <v>57820.814997196</v>
      </c>
      <c r="J170" s="144">
        <f t="shared" si="26"/>
        <v>245.66267155184107</v>
      </c>
    </row>
    <row r="171" spans="1:10" ht="12.75">
      <c r="A171" s="19"/>
      <c r="B171" s="143">
        <f t="shared" si="18"/>
        <v>135</v>
      </c>
      <c r="C171" s="144">
        <f t="shared" si="19"/>
        <v>1142.9687843093827</v>
      </c>
      <c r="D171" s="144">
        <f t="shared" si="20"/>
        <v>0</v>
      </c>
      <c r="E171" s="144">
        <f t="shared" si="21"/>
        <v>56677.846212886616</v>
      </c>
      <c r="F171" s="144">
        <f t="shared" si="22"/>
        <v>118322.15378711354</v>
      </c>
      <c r="G171" s="144">
        <f t="shared" si="23"/>
        <v>240.92006248831666</v>
      </c>
      <c r="H171" s="144">
        <f t="shared" si="24"/>
        <v>68502.8405305759</v>
      </c>
      <c r="I171" s="144">
        <f t="shared" si="25"/>
        <v>56677.846212886616</v>
      </c>
      <c r="J171" s="144">
        <f t="shared" si="26"/>
        <v>240.92006248831666</v>
      </c>
    </row>
    <row r="172" spans="1:10" ht="12.75">
      <c r="A172" s="19"/>
      <c r="B172" s="143">
        <f t="shared" si="18"/>
        <v>136</v>
      </c>
      <c r="C172" s="144">
        <f t="shared" si="19"/>
        <v>1147.7311542440052</v>
      </c>
      <c r="D172" s="144">
        <f t="shared" si="20"/>
        <v>0</v>
      </c>
      <c r="E172" s="144">
        <f t="shared" si="21"/>
        <v>55530.11505864261</v>
      </c>
      <c r="F172" s="144">
        <f t="shared" si="22"/>
        <v>119469.88494135754</v>
      </c>
      <c r="G172" s="144">
        <f t="shared" si="23"/>
        <v>236.15769255369423</v>
      </c>
      <c r="H172" s="144">
        <f t="shared" si="24"/>
        <v>68738.99822312959</v>
      </c>
      <c r="I172" s="144">
        <f t="shared" si="25"/>
        <v>55530.11505864261</v>
      </c>
      <c r="J172" s="144">
        <f t="shared" si="26"/>
        <v>236.15769255369423</v>
      </c>
    </row>
    <row r="173" spans="1:10" ht="12.75">
      <c r="A173" s="19"/>
      <c r="B173" s="143">
        <f t="shared" si="18"/>
        <v>137</v>
      </c>
      <c r="C173" s="144">
        <f t="shared" si="19"/>
        <v>1152.5133673866885</v>
      </c>
      <c r="D173" s="144">
        <f t="shared" si="20"/>
        <v>0</v>
      </c>
      <c r="E173" s="144">
        <f t="shared" si="21"/>
        <v>54377.60169125592</v>
      </c>
      <c r="F173" s="144">
        <f t="shared" si="22"/>
        <v>120622.39830874423</v>
      </c>
      <c r="G173" s="144">
        <f t="shared" si="23"/>
        <v>231.37547941101087</v>
      </c>
      <c r="H173" s="144">
        <f t="shared" si="24"/>
        <v>68970.3737025406</v>
      </c>
      <c r="I173" s="144">
        <f t="shared" si="25"/>
        <v>54377.60169125592</v>
      </c>
      <c r="J173" s="144">
        <f t="shared" si="26"/>
        <v>231.37547941101087</v>
      </c>
    </row>
    <row r="174" spans="1:10" ht="12.75">
      <c r="A174" s="19"/>
      <c r="B174" s="143">
        <f t="shared" si="18"/>
        <v>138</v>
      </c>
      <c r="C174" s="144">
        <f t="shared" si="19"/>
        <v>1157.3155064174664</v>
      </c>
      <c r="D174" s="144">
        <f t="shared" si="20"/>
        <v>0</v>
      </c>
      <c r="E174" s="144">
        <f t="shared" si="21"/>
        <v>53220.28618483846</v>
      </c>
      <c r="F174" s="144">
        <f t="shared" si="22"/>
        <v>121779.7138151617</v>
      </c>
      <c r="G174" s="144">
        <f t="shared" si="23"/>
        <v>226.573340380233</v>
      </c>
      <c r="H174" s="144">
        <f t="shared" si="24"/>
        <v>69196.94704292083</v>
      </c>
      <c r="I174" s="144">
        <f t="shared" si="25"/>
        <v>53220.28618483846</v>
      </c>
      <c r="J174" s="144">
        <f t="shared" si="26"/>
        <v>226.573340380233</v>
      </c>
    </row>
    <row r="175" spans="1:10" ht="12.75">
      <c r="A175" s="19"/>
      <c r="B175" s="143">
        <f t="shared" si="18"/>
        <v>139</v>
      </c>
      <c r="C175" s="144">
        <f t="shared" si="19"/>
        <v>1162.1376543608726</v>
      </c>
      <c r="D175" s="144">
        <f t="shared" si="20"/>
        <v>0</v>
      </c>
      <c r="E175" s="144">
        <f t="shared" si="21"/>
        <v>52058.148530477585</v>
      </c>
      <c r="F175" s="144">
        <f t="shared" si="22"/>
        <v>122941.85146952257</v>
      </c>
      <c r="G175" s="144">
        <f t="shared" si="23"/>
        <v>221.7511924368269</v>
      </c>
      <c r="H175" s="144">
        <f t="shared" si="24"/>
        <v>69418.69823535766</v>
      </c>
      <c r="I175" s="144">
        <f t="shared" si="25"/>
        <v>52058.148530477585</v>
      </c>
      <c r="J175" s="144">
        <f t="shared" si="26"/>
        <v>221.7511924368269</v>
      </c>
    </row>
    <row r="176" spans="1:10" ht="12.75">
      <c r="A176" s="19"/>
      <c r="B176" s="143">
        <f t="shared" si="18"/>
        <v>140</v>
      </c>
      <c r="C176" s="144">
        <f t="shared" si="19"/>
        <v>1166.9798945873763</v>
      </c>
      <c r="D176" s="144">
        <f t="shared" si="20"/>
        <v>0</v>
      </c>
      <c r="E176" s="144">
        <f t="shared" si="21"/>
        <v>50891.16863589021</v>
      </c>
      <c r="F176" s="144">
        <f t="shared" si="22"/>
        <v>124108.83136410995</v>
      </c>
      <c r="G176" s="144">
        <f t="shared" si="23"/>
        <v>216.90895221032326</v>
      </c>
      <c r="H176" s="144">
        <f t="shared" si="24"/>
        <v>69635.60718756798</v>
      </c>
      <c r="I176" s="144">
        <f t="shared" si="25"/>
        <v>50891.16863589021</v>
      </c>
      <c r="J176" s="144">
        <f t="shared" si="26"/>
        <v>216.90895221032326</v>
      </c>
    </row>
    <row r="177" spans="1:10" ht="12.75">
      <c r="A177" s="19"/>
      <c r="B177" s="143">
        <f t="shared" si="18"/>
        <v>141</v>
      </c>
      <c r="C177" s="144">
        <f t="shared" si="19"/>
        <v>1171.8423108148236</v>
      </c>
      <c r="D177" s="144">
        <f t="shared" si="20"/>
        <v>0</v>
      </c>
      <c r="E177" s="144">
        <f t="shared" si="21"/>
        <v>49719.32632507538</v>
      </c>
      <c r="F177" s="144">
        <f t="shared" si="22"/>
        <v>125280.67367492478</v>
      </c>
      <c r="G177" s="144">
        <f t="shared" si="23"/>
        <v>212.04653598287587</v>
      </c>
      <c r="H177" s="144">
        <f t="shared" si="24"/>
        <v>69847.65372355086</v>
      </c>
      <c r="I177" s="144">
        <f t="shared" si="25"/>
        <v>49719.32632507538</v>
      </c>
      <c r="J177" s="144">
        <f t="shared" si="26"/>
        <v>212.04653598287587</v>
      </c>
    </row>
    <row r="178" spans="1:10" ht="12.75">
      <c r="A178" s="19"/>
      <c r="B178" s="143">
        <f t="shared" si="18"/>
        <v>142</v>
      </c>
      <c r="C178" s="144">
        <f t="shared" si="19"/>
        <v>1176.7249871098854</v>
      </c>
      <c r="D178" s="144">
        <f t="shared" si="20"/>
        <v>0</v>
      </c>
      <c r="E178" s="144">
        <f t="shared" si="21"/>
        <v>48542.6013379655</v>
      </c>
      <c r="F178" s="144">
        <f t="shared" si="22"/>
        <v>126457.39866203467</v>
      </c>
      <c r="G178" s="144">
        <f t="shared" si="23"/>
        <v>207.1638596878141</v>
      </c>
      <c r="H178" s="144">
        <f t="shared" si="24"/>
        <v>70054.81758323868</v>
      </c>
      <c r="I178" s="144">
        <f t="shared" si="25"/>
        <v>48542.6013379655</v>
      </c>
      <c r="J178" s="144">
        <f t="shared" si="26"/>
        <v>207.1638596878141</v>
      </c>
    </row>
    <row r="179" spans="1:10" ht="12.75">
      <c r="A179" s="19"/>
      <c r="B179" s="143">
        <f t="shared" si="18"/>
        <v>143</v>
      </c>
      <c r="C179" s="144">
        <f t="shared" si="19"/>
        <v>1181.62800788951</v>
      </c>
      <c r="D179" s="144">
        <f t="shared" si="20"/>
        <v>0</v>
      </c>
      <c r="E179" s="144">
        <f t="shared" si="21"/>
        <v>47360.97333007599</v>
      </c>
      <c r="F179" s="144">
        <f t="shared" si="22"/>
        <v>127639.02666992418</v>
      </c>
      <c r="G179" s="144">
        <f t="shared" si="23"/>
        <v>202.26083890818958</v>
      </c>
      <c r="H179" s="144">
        <f t="shared" si="24"/>
        <v>70257.07842214686</v>
      </c>
      <c r="I179" s="144">
        <f t="shared" si="25"/>
        <v>47360.97333007599</v>
      </c>
      <c r="J179" s="144">
        <f t="shared" si="26"/>
        <v>202.26083890818958</v>
      </c>
    </row>
    <row r="180" spans="1:10" ht="12.75">
      <c r="A180" s="19"/>
      <c r="B180" s="143">
        <f t="shared" si="18"/>
        <v>144</v>
      </c>
      <c r="C180" s="144">
        <f t="shared" si="19"/>
        <v>1186.5514579223827</v>
      </c>
      <c r="D180" s="144">
        <f t="shared" si="20"/>
        <v>0</v>
      </c>
      <c r="E180" s="144">
        <f t="shared" si="21"/>
        <v>46174.42187215361</v>
      </c>
      <c r="F180" s="144">
        <f t="shared" si="22"/>
        <v>128825.57812784656</v>
      </c>
      <c r="G180" s="144">
        <f t="shared" si="23"/>
        <v>197.33738887531663</v>
      </c>
      <c r="H180" s="144">
        <f t="shared" si="24"/>
        <v>70454.41581102218</v>
      </c>
      <c r="I180" s="144">
        <f t="shared" si="25"/>
        <v>46174.42187215361</v>
      </c>
      <c r="J180" s="144">
        <f t="shared" si="26"/>
        <v>197.33738887531663</v>
      </c>
    </row>
    <row r="181" spans="1:10" ht="12.75">
      <c r="A181" s="19"/>
      <c r="B181" s="143">
        <f t="shared" si="18"/>
        <v>145</v>
      </c>
      <c r="C181" s="144">
        <f t="shared" si="19"/>
        <v>1191.4954223303928</v>
      </c>
      <c r="D181" s="144">
        <f t="shared" si="20"/>
        <v>0</v>
      </c>
      <c r="E181" s="144">
        <f t="shared" si="21"/>
        <v>44982.926449823215</v>
      </c>
      <c r="F181" s="144">
        <f t="shared" si="22"/>
        <v>130017.07355017695</v>
      </c>
      <c r="G181" s="144">
        <f t="shared" si="23"/>
        <v>192.39342446730672</v>
      </c>
      <c r="H181" s="144">
        <f t="shared" si="24"/>
        <v>70646.80923548948</v>
      </c>
      <c r="I181" s="144">
        <f t="shared" si="25"/>
        <v>44982.926449823215</v>
      </c>
      <c r="J181" s="144">
        <f t="shared" si="26"/>
        <v>192.39342446730672</v>
      </c>
    </row>
    <row r="182" spans="1:10" ht="12.75">
      <c r="A182" s="19"/>
      <c r="B182" s="143">
        <f t="shared" si="18"/>
        <v>146</v>
      </c>
      <c r="C182" s="144">
        <f t="shared" si="19"/>
        <v>1196.4599865901027</v>
      </c>
      <c r="D182" s="144">
        <f t="shared" si="20"/>
        <v>0</v>
      </c>
      <c r="E182" s="144">
        <f t="shared" si="21"/>
        <v>43786.46646323311</v>
      </c>
      <c r="F182" s="144">
        <f t="shared" si="22"/>
        <v>131213.53353676706</v>
      </c>
      <c r="G182" s="144">
        <f t="shared" si="23"/>
        <v>187.42886020759673</v>
      </c>
      <c r="H182" s="144">
        <f t="shared" si="24"/>
        <v>70834.23809569707</v>
      </c>
      <c r="I182" s="144">
        <f t="shared" si="25"/>
        <v>43786.46646323311</v>
      </c>
      <c r="J182" s="144">
        <f t="shared" si="26"/>
        <v>187.42886020759673</v>
      </c>
    </row>
    <row r="183" spans="1:10" ht="12.75">
      <c r="A183" s="19"/>
      <c r="B183" s="143">
        <f t="shared" si="18"/>
        <v>147</v>
      </c>
      <c r="C183" s="144">
        <f t="shared" si="19"/>
        <v>1201.4452365342281</v>
      </c>
      <c r="D183" s="144">
        <f t="shared" si="20"/>
        <v>0</v>
      </c>
      <c r="E183" s="144">
        <f t="shared" si="21"/>
        <v>42585.02122669888</v>
      </c>
      <c r="F183" s="144">
        <f t="shared" si="22"/>
        <v>132414.9787733013</v>
      </c>
      <c r="G183" s="144">
        <f t="shared" si="23"/>
        <v>182.4436102634713</v>
      </c>
      <c r="H183" s="144">
        <f t="shared" si="24"/>
        <v>71016.68170596054</v>
      </c>
      <c r="I183" s="144">
        <f t="shared" si="25"/>
        <v>42585.02122669888</v>
      </c>
      <c r="J183" s="144">
        <f t="shared" si="26"/>
        <v>182.4436102634713</v>
      </c>
    </row>
    <row r="184" spans="1:10" ht="12.75">
      <c r="A184" s="19"/>
      <c r="B184" s="143">
        <f t="shared" si="18"/>
        <v>148</v>
      </c>
      <c r="C184" s="144">
        <f t="shared" si="19"/>
        <v>1206.4512583531207</v>
      </c>
      <c r="D184" s="144">
        <f t="shared" si="20"/>
        <v>0</v>
      </c>
      <c r="E184" s="144">
        <f t="shared" si="21"/>
        <v>41378.569968345764</v>
      </c>
      <c r="F184" s="144">
        <f t="shared" si="22"/>
        <v>133621.43003165442</v>
      </c>
      <c r="G184" s="144">
        <f t="shared" si="23"/>
        <v>177.43758844457867</v>
      </c>
      <c r="H184" s="144">
        <f t="shared" si="24"/>
        <v>71194.11929440511</v>
      </c>
      <c r="I184" s="144">
        <f t="shared" si="25"/>
        <v>41378.569968345764</v>
      </c>
      <c r="J184" s="144">
        <f t="shared" si="26"/>
        <v>177.43758844457867</v>
      </c>
    </row>
    <row r="185" spans="1:10" ht="12.75">
      <c r="A185" s="19"/>
      <c r="B185" s="143">
        <f t="shared" si="18"/>
        <v>149</v>
      </c>
      <c r="C185" s="144">
        <f t="shared" si="19"/>
        <v>1211.4781385962588</v>
      </c>
      <c r="D185" s="144">
        <f t="shared" si="20"/>
        <v>0</v>
      </c>
      <c r="E185" s="144">
        <f t="shared" si="21"/>
        <v>40167.09182974951</v>
      </c>
      <c r="F185" s="144">
        <f t="shared" si="22"/>
        <v>134832.90817025068</v>
      </c>
      <c r="G185" s="144">
        <f t="shared" si="23"/>
        <v>172.41070820144068</v>
      </c>
      <c r="H185" s="144">
        <f t="shared" si="24"/>
        <v>71366.53000260655</v>
      </c>
      <c r="I185" s="144">
        <f t="shared" si="25"/>
        <v>40167.09182974951</v>
      </c>
      <c r="J185" s="144">
        <f t="shared" si="26"/>
        <v>172.41070820144068</v>
      </c>
    </row>
    <row r="186" spans="1:10" ht="12.75">
      <c r="A186" s="19"/>
      <c r="B186" s="143">
        <f t="shared" si="18"/>
        <v>150</v>
      </c>
      <c r="C186" s="144">
        <f t="shared" si="19"/>
        <v>1216.5259641737432</v>
      </c>
      <c r="D186" s="144">
        <f t="shared" si="20"/>
        <v>0</v>
      </c>
      <c r="E186" s="144">
        <f t="shared" si="21"/>
        <v>38950.565865575765</v>
      </c>
      <c r="F186" s="144">
        <f t="shared" si="22"/>
        <v>136049.43413442443</v>
      </c>
      <c r="G186" s="144">
        <f t="shared" si="23"/>
        <v>167.3628826239563</v>
      </c>
      <c r="H186" s="144">
        <f t="shared" si="24"/>
        <v>71533.89288523051</v>
      </c>
      <c r="I186" s="144">
        <f t="shared" si="25"/>
        <v>38950.565865575765</v>
      </c>
      <c r="J186" s="144">
        <f t="shared" si="26"/>
        <v>167.3628826239563</v>
      </c>
    </row>
    <row r="187" spans="1:10" ht="12.75">
      <c r="A187" s="19"/>
      <c r="B187" s="143">
        <f t="shared" si="18"/>
        <v>151</v>
      </c>
      <c r="C187" s="144">
        <f t="shared" si="19"/>
        <v>1221.5948223578005</v>
      </c>
      <c r="D187" s="144">
        <f t="shared" si="20"/>
        <v>0</v>
      </c>
      <c r="E187" s="144">
        <f t="shared" si="21"/>
        <v>37728.97104321796</v>
      </c>
      <c r="F187" s="144">
        <f t="shared" si="22"/>
        <v>137271.02895678222</v>
      </c>
      <c r="G187" s="144">
        <f t="shared" si="23"/>
        <v>162.29402443989903</v>
      </c>
      <c r="H187" s="144">
        <f t="shared" si="24"/>
        <v>71696.1869096704</v>
      </c>
      <c r="I187" s="144">
        <f t="shared" si="25"/>
        <v>37728.97104321796</v>
      </c>
      <c r="J187" s="144">
        <f t="shared" si="26"/>
        <v>162.29402443989903</v>
      </c>
    </row>
    <row r="188" spans="1:10" ht="12.75">
      <c r="A188" s="19"/>
      <c r="B188" s="143">
        <f t="shared" si="18"/>
        <v>152</v>
      </c>
      <c r="C188" s="144">
        <f t="shared" si="19"/>
        <v>1226.6848007842914</v>
      </c>
      <c r="D188" s="144">
        <f t="shared" si="20"/>
        <v>0</v>
      </c>
      <c r="E188" s="144">
        <f t="shared" si="21"/>
        <v>36502.28624243367</v>
      </c>
      <c r="F188" s="144">
        <f t="shared" si="22"/>
        <v>138497.7137575665</v>
      </c>
      <c r="G188" s="144">
        <f t="shared" si="23"/>
        <v>157.20404601340817</v>
      </c>
      <c r="H188" s="144">
        <f t="shared" si="24"/>
        <v>71853.3909556838</v>
      </c>
      <c r="I188" s="144">
        <f t="shared" si="25"/>
        <v>36502.28624243367</v>
      </c>
      <c r="J188" s="144">
        <f t="shared" si="26"/>
        <v>157.20404601340817</v>
      </c>
    </row>
    <row r="189" spans="1:10" ht="12.75">
      <c r="A189" s="19"/>
      <c r="B189" s="143">
        <f t="shared" si="18"/>
        <v>153</v>
      </c>
      <c r="C189" s="144">
        <f t="shared" si="19"/>
        <v>1231.7959874542257</v>
      </c>
      <c r="D189" s="144">
        <f t="shared" si="20"/>
        <v>0</v>
      </c>
      <c r="E189" s="144">
        <f t="shared" si="21"/>
        <v>35270.49025497944</v>
      </c>
      <c r="F189" s="144">
        <f t="shared" si="22"/>
        <v>139729.5097450207</v>
      </c>
      <c r="G189" s="144">
        <f t="shared" si="23"/>
        <v>152.09285934347363</v>
      </c>
      <c r="H189" s="144">
        <f t="shared" si="24"/>
        <v>72005.48381502728</v>
      </c>
      <c r="I189" s="144">
        <f t="shared" si="25"/>
        <v>35270.49025497944</v>
      </c>
      <c r="J189" s="144">
        <f t="shared" si="26"/>
        <v>152.09285934347363</v>
      </c>
    </row>
    <row r="190" spans="1:10" ht="12.75">
      <c r="A190" s="19"/>
      <c r="B190" s="143">
        <f t="shared" si="18"/>
        <v>154</v>
      </c>
      <c r="C190" s="144">
        <f t="shared" si="19"/>
        <v>1236.9284707352851</v>
      </c>
      <c r="D190" s="144">
        <f t="shared" si="20"/>
        <v>0</v>
      </c>
      <c r="E190" s="144">
        <f t="shared" si="21"/>
        <v>34033.56178424416</v>
      </c>
      <c r="F190" s="144">
        <f t="shared" si="22"/>
        <v>140966.438215756</v>
      </c>
      <c r="G190" s="144">
        <f t="shared" si="23"/>
        <v>146.96037606241435</v>
      </c>
      <c r="H190" s="144">
        <f t="shared" si="24"/>
        <v>72152.4441910897</v>
      </c>
      <c r="I190" s="144">
        <f t="shared" si="25"/>
        <v>34033.56178424416</v>
      </c>
      <c r="J190" s="144">
        <f t="shared" si="26"/>
        <v>146.96037606241435</v>
      </c>
    </row>
    <row r="191" spans="1:10" ht="12.75">
      <c r="A191" s="19"/>
      <c r="B191" s="143">
        <f t="shared" si="18"/>
        <v>155</v>
      </c>
      <c r="C191" s="144">
        <f t="shared" si="19"/>
        <v>1242.0823393633489</v>
      </c>
      <c r="D191" s="144">
        <f t="shared" si="20"/>
        <v>0</v>
      </c>
      <c r="E191" s="144">
        <f t="shared" si="21"/>
        <v>32791.47944488081</v>
      </c>
      <c r="F191" s="144">
        <f t="shared" si="22"/>
        <v>142208.52055511935</v>
      </c>
      <c r="G191" s="144">
        <f t="shared" si="23"/>
        <v>141.80650743435066</v>
      </c>
      <c r="H191" s="144">
        <f t="shared" si="24"/>
        <v>72294.25069852405</v>
      </c>
      <c r="I191" s="144">
        <f t="shared" si="25"/>
        <v>32791.47944488081</v>
      </c>
      <c r="J191" s="144">
        <f t="shared" si="26"/>
        <v>141.80650743435066</v>
      </c>
    </row>
    <row r="192" spans="1:10" ht="12.75">
      <c r="A192" s="19"/>
      <c r="B192" s="143">
        <f t="shared" si="18"/>
        <v>156</v>
      </c>
      <c r="C192" s="144">
        <f t="shared" si="19"/>
        <v>1247.2576824440293</v>
      </c>
      <c r="D192" s="144">
        <f t="shared" si="20"/>
        <v>0</v>
      </c>
      <c r="E192" s="144">
        <f t="shared" si="21"/>
        <v>31544.22176243678</v>
      </c>
      <c r="F192" s="144">
        <f t="shared" si="22"/>
        <v>143455.77823756338</v>
      </c>
      <c r="G192" s="144">
        <f t="shared" si="23"/>
        <v>136.63116435367004</v>
      </c>
      <c r="H192" s="144">
        <f t="shared" si="24"/>
        <v>72430.88186287772</v>
      </c>
      <c r="I192" s="144">
        <f t="shared" si="25"/>
        <v>31544.22176243678</v>
      </c>
      <c r="J192" s="144">
        <f t="shared" si="26"/>
        <v>136.63116435367004</v>
      </c>
    </row>
    <row r="193" spans="1:10" ht="12.75">
      <c r="A193" s="19"/>
      <c r="B193" s="143">
        <f t="shared" si="18"/>
        <v>157</v>
      </c>
      <c r="C193" s="144">
        <f t="shared" si="19"/>
        <v>1252.454589454213</v>
      </c>
      <c r="D193" s="144">
        <f t="shared" si="20"/>
        <v>0</v>
      </c>
      <c r="E193" s="144">
        <f t="shared" si="21"/>
        <v>30291.767172982567</v>
      </c>
      <c r="F193" s="144">
        <f t="shared" si="22"/>
        <v>144708.2328270176</v>
      </c>
      <c r="G193" s="144">
        <f t="shared" si="23"/>
        <v>131.4342573434866</v>
      </c>
      <c r="H193" s="144">
        <f t="shared" si="24"/>
        <v>72562.3161202212</v>
      </c>
      <c r="I193" s="144">
        <f t="shared" si="25"/>
        <v>30291.767172982567</v>
      </c>
      <c r="J193" s="144">
        <f t="shared" si="26"/>
        <v>131.4342573434866</v>
      </c>
    </row>
    <row r="194" spans="1:10" ht="12.75">
      <c r="A194" s="19"/>
      <c r="B194" s="143">
        <f t="shared" si="18"/>
        <v>158</v>
      </c>
      <c r="C194" s="144">
        <f t="shared" si="19"/>
        <v>1257.6731502436055</v>
      </c>
      <c r="D194" s="144">
        <f t="shared" si="20"/>
        <v>0</v>
      </c>
      <c r="E194" s="144">
        <f t="shared" si="21"/>
        <v>29034.094022738962</v>
      </c>
      <c r="F194" s="144">
        <f t="shared" si="22"/>
        <v>145965.90597726122</v>
      </c>
      <c r="G194" s="144">
        <f t="shared" si="23"/>
        <v>126.21569655409402</v>
      </c>
      <c r="H194" s="144">
        <f t="shared" si="24"/>
        <v>72688.5318167753</v>
      </c>
      <c r="I194" s="144">
        <f t="shared" si="25"/>
        <v>29034.094022738962</v>
      </c>
      <c r="J194" s="144">
        <f t="shared" si="26"/>
        <v>126.21569655409402</v>
      </c>
    </row>
    <row r="195" spans="1:10" ht="12.75">
      <c r="A195" s="19"/>
      <c r="B195" s="143">
        <f t="shared" si="18"/>
        <v>159</v>
      </c>
      <c r="C195" s="144">
        <f t="shared" si="19"/>
        <v>1262.9134550362871</v>
      </c>
      <c r="D195" s="144">
        <f t="shared" si="20"/>
        <v>0</v>
      </c>
      <c r="E195" s="144">
        <f t="shared" si="21"/>
        <v>27771.180567702675</v>
      </c>
      <c r="F195" s="144">
        <f t="shared" si="22"/>
        <v>147228.81943229752</v>
      </c>
      <c r="G195" s="144">
        <f t="shared" si="23"/>
        <v>120.97539176141234</v>
      </c>
      <c r="H195" s="144">
        <f t="shared" si="24"/>
        <v>72809.50720853671</v>
      </c>
      <c r="I195" s="144">
        <f t="shared" si="25"/>
        <v>27771.180567702675</v>
      </c>
      <c r="J195" s="144">
        <f t="shared" si="26"/>
        <v>120.97539176141234</v>
      </c>
    </row>
    <row r="196" spans="1:10" ht="12.75">
      <c r="A196" s="19"/>
      <c r="B196" s="143">
        <f t="shared" si="18"/>
        <v>160</v>
      </c>
      <c r="C196" s="144">
        <f t="shared" si="19"/>
        <v>1268.1755944322717</v>
      </c>
      <c r="D196" s="144">
        <f t="shared" si="20"/>
        <v>0</v>
      </c>
      <c r="E196" s="144">
        <f t="shared" si="21"/>
        <v>26503.004973270403</v>
      </c>
      <c r="F196" s="144">
        <f t="shared" si="22"/>
        <v>148496.9950267298</v>
      </c>
      <c r="G196" s="144">
        <f t="shared" si="23"/>
        <v>115.7132523654278</v>
      </c>
      <c r="H196" s="144">
        <f t="shared" si="24"/>
        <v>72925.22046090214</v>
      </c>
      <c r="I196" s="144">
        <f t="shared" si="25"/>
        <v>26503.004973270403</v>
      </c>
      <c r="J196" s="144">
        <f t="shared" si="26"/>
        <v>115.7132523654278</v>
      </c>
    </row>
    <row r="197" spans="1:10" ht="12.75">
      <c r="A197" s="19"/>
      <c r="B197" s="143">
        <f t="shared" si="18"/>
        <v>161</v>
      </c>
      <c r="C197" s="144">
        <f t="shared" si="19"/>
        <v>1273.4596594090729</v>
      </c>
      <c r="D197" s="144">
        <f t="shared" si="20"/>
        <v>0</v>
      </c>
      <c r="E197" s="144">
        <f t="shared" si="21"/>
        <v>25229.54531386133</v>
      </c>
      <c r="F197" s="144">
        <f t="shared" si="22"/>
        <v>149770.45468613887</v>
      </c>
      <c r="G197" s="144">
        <f t="shared" si="23"/>
        <v>110.42918738862667</v>
      </c>
      <c r="H197" s="144">
        <f t="shared" si="24"/>
        <v>73035.64964829077</v>
      </c>
      <c r="I197" s="144">
        <f t="shared" si="25"/>
        <v>25229.54531386133</v>
      </c>
      <c r="J197" s="144">
        <f t="shared" si="26"/>
        <v>110.42918738862667</v>
      </c>
    </row>
    <row r="198" spans="1:10" ht="12.75">
      <c r="A198" s="19"/>
      <c r="B198" s="143">
        <f t="shared" si="18"/>
        <v>162</v>
      </c>
      <c r="C198" s="144">
        <f t="shared" si="19"/>
        <v>1278.7657413232773</v>
      </c>
      <c r="D198" s="144">
        <f t="shared" si="20"/>
        <v>0</v>
      </c>
      <c r="E198" s="144">
        <f t="shared" si="21"/>
        <v>23950.779572538053</v>
      </c>
      <c r="F198" s="144">
        <f t="shared" si="22"/>
        <v>151049.22042746213</v>
      </c>
      <c r="G198" s="144">
        <f t="shared" si="23"/>
        <v>105.1231054744222</v>
      </c>
      <c r="H198" s="144">
        <f t="shared" si="24"/>
        <v>73140.7727537652</v>
      </c>
      <c r="I198" s="144">
        <f t="shared" si="25"/>
        <v>23950.779572538053</v>
      </c>
      <c r="J198" s="144">
        <f t="shared" si="26"/>
        <v>105.1231054744222</v>
      </c>
    </row>
    <row r="199" spans="1:10" ht="12.75">
      <c r="A199" s="19"/>
      <c r="B199" s="143">
        <f t="shared" si="18"/>
        <v>163</v>
      </c>
      <c r="C199" s="144">
        <f t="shared" si="19"/>
        <v>1284.0939319121242</v>
      </c>
      <c r="D199" s="144">
        <f t="shared" si="20"/>
        <v>0</v>
      </c>
      <c r="E199" s="144">
        <f t="shared" si="21"/>
        <v>22666.68564062593</v>
      </c>
      <c r="F199" s="144">
        <f t="shared" si="22"/>
        <v>152333.31435937426</v>
      </c>
      <c r="G199" s="144">
        <f t="shared" si="23"/>
        <v>99.79491488557522</v>
      </c>
      <c r="H199" s="144">
        <f t="shared" si="24"/>
        <v>73240.56766865076</v>
      </c>
      <c r="I199" s="144">
        <f t="shared" si="25"/>
        <v>22666.68564062593</v>
      </c>
      <c r="J199" s="144">
        <f t="shared" si="26"/>
        <v>99.79491488557522</v>
      </c>
    </row>
    <row r="200" spans="1:10" ht="12.75">
      <c r="A200" s="19"/>
      <c r="B200" s="143">
        <f t="shared" si="18"/>
        <v>164</v>
      </c>
      <c r="C200" s="144">
        <f t="shared" si="19"/>
        <v>1289.4443232950914</v>
      </c>
      <c r="D200" s="144">
        <f t="shared" si="20"/>
        <v>0</v>
      </c>
      <c r="E200" s="144">
        <f t="shared" si="21"/>
        <v>21377.241317330838</v>
      </c>
      <c r="F200" s="144">
        <f t="shared" si="22"/>
        <v>153622.75868266934</v>
      </c>
      <c r="G200" s="144">
        <f t="shared" si="23"/>
        <v>94.44452350260804</v>
      </c>
      <c r="H200" s="144">
        <f t="shared" si="24"/>
        <v>73335.01219215337</v>
      </c>
      <c r="I200" s="144">
        <f t="shared" si="25"/>
        <v>21377.241317330838</v>
      </c>
      <c r="J200" s="144">
        <f t="shared" si="26"/>
        <v>94.44452350260804</v>
      </c>
    </row>
    <row r="201" spans="1:10" ht="12.75">
      <c r="A201" s="19"/>
      <c r="B201" s="143">
        <f t="shared" si="18"/>
        <v>165</v>
      </c>
      <c r="C201" s="144">
        <f t="shared" si="19"/>
        <v>1294.8170079754877</v>
      </c>
      <c r="D201" s="144">
        <f t="shared" si="20"/>
        <v>0</v>
      </c>
      <c r="E201" s="144">
        <f t="shared" si="21"/>
        <v>20082.42430935535</v>
      </c>
      <c r="F201" s="144">
        <f t="shared" si="22"/>
        <v>154917.57569064482</v>
      </c>
      <c r="G201" s="144">
        <f t="shared" si="23"/>
        <v>89.07183882221182</v>
      </c>
      <c r="H201" s="144">
        <f t="shared" si="24"/>
        <v>73424.08403097559</v>
      </c>
      <c r="I201" s="144">
        <f t="shared" si="25"/>
        <v>20082.42430935535</v>
      </c>
      <c r="J201" s="144">
        <f t="shared" si="26"/>
        <v>89.07183882221182</v>
      </c>
    </row>
    <row r="202" spans="1:10" ht="12.75">
      <c r="A202" s="19"/>
      <c r="B202" s="143">
        <f t="shared" si="18"/>
        <v>166</v>
      </c>
      <c r="C202" s="144">
        <f t="shared" si="19"/>
        <v>1300.212078842052</v>
      </c>
      <c r="D202" s="144">
        <f t="shared" si="20"/>
        <v>0</v>
      </c>
      <c r="E202" s="144">
        <f t="shared" si="21"/>
        <v>18782.212230513298</v>
      </c>
      <c r="F202" s="144">
        <f t="shared" si="22"/>
        <v>156217.78776948687</v>
      </c>
      <c r="G202" s="144">
        <f t="shared" si="23"/>
        <v>83.67676795564728</v>
      </c>
      <c r="H202" s="144">
        <f t="shared" si="24"/>
        <v>73507.76079893124</v>
      </c>
      <c r="I202" s="144">
        <f t="shared" si="25"/>
        <v>18782.212230513298</v>
      </c>
      <c r="J202" s="144">
        <f t="shared" si="26"/>
        <v>83.67676795564728</v>
      </c>
    </row>
    <row r="203" spans="1:10" ht="12.75">
      <c r="A203" s="19"/>
      <c r="B203" s="143">
        <f t="shared" si="18"/>
        <v>167</v>
      </c>
      <c r="C203" s="144">
        <f t="shared" si="19"/>
        <v>1305.6296291705607</v>
      </c>
      <c r="D203" s="144">
        <f t="shared" si="20"/>
        <v>0</v>
      </c>
      <c r="E203" s="144">
        <f t="shared" si="21"/>
        <v>17476.582601342736</v>
      </c>
      <c r="F203" s="144">
        <f t="shared" si="22"/>
        <v>157523.41739865742</v>
      </c>
      <c r="G203" s="144">
        <f t="shared" si="23"/>
        <v>78.25921762713874</v>
      </c>
      <c r="H203" s="144">
        <f t="shared" si="24"/>
        <v>73586.02001655838</v>
      </c>
      <c r="I203" s="144">
        <f t="shared" si="25"/>
        <v>17476.582601342736</v>
      </c>
      <c r="J203" s="144">
        <f t="shared" si="26"/>
        <v>78.25921762713874</v>
      </c>
    </row>
    <row r="204" spans="1:10" ht="12.75">
      <c r="A204" s="19"/>
      <c r="B204" s="143">
        <f t="shared" si="18"/>
        <v>168</v>
      </c>
      <c r="C204" s="144">
        <f t="shared" si="19"/>
        <v>1311.069752625438</v>
      </c>
      <c r="D204" s="144">
        <f t="shared" si="20"/>
        <v>0</v>
      </c>
      <c r="E204" s="144">
        <f t="shared" si="21"/>
        <v>16165.512848717299</v>
      </c>
      <c r="F204" s="144">
        <f t="shared" si="22"/>
        <v>158834.48715128287</v>
      </c>
      <c r="G204" s="144">
        <f t="shared" si="23"/>
        <v>72.8190941722614</v>
      </c>
      <c r="H204" s="144">
        <f t="shared" si="24"/>
        <v>73658.83911073064</v>
      </c>
      <c r="I204" s="144">
        <f t="shared" si="25"/>
        <v>16165.512848717299</v>
      </c>
      <c r="J204" s="144">
        <f t="shared" si="26"/>
        <v>72.8190941722614</v>
      </c>
    </row>
    <row r="205" spans="1:10" ht="12.75">
      <c r="A205" s="19"/>
      <c r="B205" s="143">
        <f t="shared" si="18"/>
        <v>169</v>
      </c>
      <c r="C205" s="144">
        <f t="shared" si="19"/>
        <v>1316.5325432613774</v>
      </c>
      <c r="D205" s="144">
        <f t="shared" si="20"/>
        <v>0</v>
      </c>
      <c r="E205" s="144">
        <f t="shared" si="21"/>
        <v>14848.980305455922</v>
      </c>
      <c r="F205" s="144">
        <f t="shared" si="22"/>
        <v>160151.01969454426</v>
      </c>
      <c r="G205" s="144">
        <f t="shared" si="23"/>
        <v>67.35630353632207</v>
      </c>
      <c r="H205" s="144">
        <f t="shared" si="24"/>
        <v>73726.19541426696</v>
      </c>
      <c r="I205" s="144">
        <f t="shared" si="25"/>
        <v>14848.980305455922</v>
      </c>
      <c r="J205" s="144">
        <f t="shared" si="26"/>
        <v>67.35630353632207</v>
      </c>
    </row>
    <row r="206" spans="1:10" ht="12.75">
      <c r="A206" s="19"/>
      <c r="B206" s="143">
        <f t="shared" si="18"/>
        <v>170</v>
      </c>
      <c r="C206" s="144">
        <f t="shared" si="19"/>
        <v>1322.0180955249664</v>
      </c>
      <c r="D206" s="144">
        <f t="shared" si="20"/>
        <v>0</v>
      </c>
      <c r="E206" s="144">
        <f t="shared" si="21"/>
        <v>13526.962209930954</v>
      </c>
      <c r="F206" s="144">
        <f t="shared" si="22"/>
        <v>161473.0377900692</v>
      </c>
      <c r="G206" s="144">
        <f t="shared" si="23"/>
        <v>61.870751272733</v>
      </c>
      <c r="H206" s="144">
        <f t="shared" si="24"/>
        <v>73788.06616553968</v>
      </c>
      <c r="I206" s="144">
        <f t="shared" si="25"/>
        <v>13526.962209930954</v>
      </c>
      <c r="J206" s="144">
        <f t="shared" si="26"/>
        <v>61.870751272733</v>
      </c>
    </row>
    <row r="207" spans="1:10" ht="12.75">
      <c r="A207" s="19"/>
      <c r="B207" s="143">
        <f t="shared" si="18"/>
        <v>171</v>
      </c>
      <c r="C207" s="144">
        <f t="shared" si="19"/>
        <v>1327.5265042563205</v>
      </c>
      <c r="D207" s="144">
        <f t="shared" si="20"/>
        <v>0</v>
      </c>
      <c r="E207" s="144">
        <f t="shared" si="21"/>
        <v>12199.435705674634</v>
      </c>
      <c r="F207" s="144">
        <f t="shared" si="22"/>
        <v>162800.56429432554</v>
      </c>
      <c r="G207" s="144">
        <f t="shared" si="23"/>
        <v>56.36234254137898</v>
      </c>
      <c r="H207" s="144">
        <f t="shared" si="24"/>
        <v>73844.42850808107</v>
      </c>
      <c r="I207" s="144">
        <f t="shared" si="25"/>
        <v>12199.435705674634</v>
      </c>
      <c r="J207" s="144">
        <f t="shared" si="26"/>
        <v>56.36234254137898</v>
      </c>
    </row>
    <row r="208" spans="1:10" ht="12.75">
      <c r="A208" s="19"/>
      <c r="B208" s="143">
        <f t="shared" si="18"/>
        <v>172</v>
      </c>
      <c r="C208" s="144">
        <f t="shared" si="19"/>
        <v>1333.0578646907218</v>
      </c>
      <c r="D208" s="144">
        <f t="shared" si="20"/>
        <v>0</v>
      </c>
      <c r="E208" s="144">
        <f t="shared" si="21"/>
        <v>10866.377840983912</v>
      </c>
      <c r="F208" s="144">
        <f t="shared" si="22"/>
        <v>164133.62215901626</v>
      </c>
      <c r="G208" s="144">
        <f t="shared" si="23"/>
        <v>50.83098210697764</v>
      </c>
      <c r="H208" s="144">
        <f t="shared" si="24"/>
        <v>73895.25949018804</v>
      </c>
      <c r="I208" s="144">
        <f t="shared" si="25"/>
        <v>10866.377840983912</v>
      </c>
      <c r="J208" s="144">
        <f t="shared" si="26"/>
        <v>50.83098210697764</v>
      </c>
    </row>
    <row r="209" spans="1:10" ht="12.75">
      <c r="A209" s="19"/>
      <c r="B209" s="143">
        <f t="shared" si="18"/>
        <v>173</v>
      </c>
      <c r="C209" s="144">
        <f t="shared" si="19"/>
        <v>1338.6122724602665</v>
      </c>
      <c r="D209" s="144">
        <f t="shared" si="20"/>
        <v>0</v>
      </c>
      <c r="E209" s="144">
        <f t="shared" si="21"/>
        <v>9527.765568523646</v>
      </c>
      <c r="F209" s="144">
        <f t="shared" si="22"/>
        <v>165472.23443147654</v>
      </c>
      <c r="G209" s="144">
        <f t="shared" si="23"/>
        <v>45.27657433743297</v>
      </c>
      <c r="H209" s="144">
        <f t="shared" si="24"/>
        <v>73940.53606452547</v>
      </c>
      <c r="I209" s="144">
        <f t="shared" si="25"/>
        <v>9527.765568523646</v>
      </c>
      <c r="J209" s="144">
        <f t="shared" si="26"/>
        <v>45.27657433743297</v>
      </c>
    </row>
    <row r="210" spans="1:10" ht="12.75">
      <c r="A210" s="19"/>
      <c r="B210" s="143">
        <f t="shared" si="18"/>
        <v>174</v>
      </c>
      <c r="C210" s="144">
        <f t="shared" si="19"/>
        <v>1344.1898235955175</v>
      </c>
      <c r="D210" s="144">
        <f t="shared" si="20"/>
        <v>0</v>
      </c>
      <c r="E210" s="144">
        <f t="shared" si="21"/>
        <v>8183.575744928128</v>
      </c>
      <c r="F210" s="144">
        <f t="shared" si="22"/>
        <v>166816.42425507205</v>
      </c>
      <c r="G210" s="144">
        <f t="shared" si="23"/>
        <v>39.699023202181856</v>
      </c>
      <c r="H210" s="144">
        <f t="shared" si="24"/>
        <v>73980.23508772765</v>
      </c>
      <c r="I210" s="144">
        <f t="shared" si="25"/>
        <v>8183.575744928128</v>
      </c>
      <c r="J210" s="144">
        <f t="shared" si="26"/>
        <v>39.699023202181856</v>
      </c>
    </row>
    <row r="211" spans="1:10" ht="12.75">
      <c r="A211" s="19"/>
      <c r="B211" s="143">
        <f t="shared" si="18"/>
        <v>175</v>
      </c>
      <c r="C211" s="144">
        <f t="shared" si="19"/>
        <v>1349.7906145271656</v>
      </c>
      <c r="D211" s="144">
        <f t="shared" si="20"/>
        <v>0</v>
      </c>
      <c r="E211" s="144">
        <f t="shared" si="21"/>
        <v>6833.785130400963</v>
      </c>
      <c r="F211" s="144">
        <f t="shared" si="22"/>
        <v>168166.2148695992</v>
      </c>
      <c r="G211" s="144">
        <f t="shared" si="23"/>
        <v>34.09823227053387</v>
      </c>
      <c r="H211" s="144">
        <f t="shared" si="24"/>
        <v>74014.33331999819</v>
      </c>
      <c r="I211" s="144">
        <f t="shared" si="25"/>
        <v>6833.785130400963</v>
      </c>
      <c r="J211" s="144">
        <f t="shared" si="26"/>
        <v>34.09823227053387</v>
      </c>
    </row>
    <row r="212" spans="1:10" ht="12.75">
      <c r="A212" s="19"/>
      <c r="B212" s="143">
        <f t="shared" si="18"/>
        <v>176</v>
      </c>
      <c r="C212" s="144">
        <f t="shared" si="19"/>
        <v>1355.4147420876955</v>
      </c>
      <c r="D212" s="144">
        <f t="shared" si="20"/>
        <v>0</v>
      </c>
      <c r="E212" s="144">
        <f t="shared" si="21"/>
        <v>5478.3703883132675</v>
      </c>
      <c r="F212" s="144">
        <f t="shared" si="22"/>
        <v>169521.6296116869</v>
      </c>
      <c r="G212" s="144">
        <f t="shared" si="23"/>
        <v>28.47410471000401</v>
      </c>
      <c r="H212" s="144">
        <f t="shared" si="24"/>
        <v>74042.8074247082</v>
      </c>
      <c r="I212" s="144">
        <f t="shared" si="25"/>
        <v>5478.3703883132675</v>
      </c>
      <c r="J212" s="144">
        <f t="shared" si="26"/>
        <v>28.47410471000401</v>
      </c>
    </row>
    <row r="213" spans="1:10" ht="12.75">
      <c r="A213" s="19"/>
      <c r="B213" s="143">
        <f t="shared" si="18"/>
        <v>177</v>
      </c>
      <c r="C213" s="144">
        <f t="shared" si="19"/>
        <v>1361.062303513061</v>
      </c>
      <c r="D213" s="144">
        <f t="shared" si="20"/>
        <v>0</v>
      </c>
      <c r="E213" s="144">
        <f t="shared" si="21"/>
        <v>4117.308084800206</v>
      </c>
      <c r="F213" s="144">
        <f t="shared" si="22"/>
        <v>170882.69191519995</v>
      </c>
      <c r="G213" s="144">
        <f t="shared" si="23"/>
        <v>22.826543284638614</v>
      </c>
      <c r="H213" s="144">
        <f t="shared" si="24"/>
        <v>74065.63396799284</v>
      </c>
      <c r="I213" s="144">
        <f t="shared" si="25"/>
        <v>4117.308084800206</v>
      </c>
      <c r="J213" s="144">
        <f t="shared" si="26"/>
        <v>22.826543284638614</v>
      </c>
    </row>
    <row r="214" spans="1:10" ht="12.75">
      <c r="A214" s="19"/>
      <c r="B214" s="143">
        <f t="shared" si="18"/>
        <v>178</v>
      </c>
      <c r="C214" s="144">
        <f t="shared" si="19"/>
        <v>1366.7333964443653</v>
      </c>
      <c r="D214" s="144">
        <f t="shared" si="20"/>
        <v>0</v>
      </c>
      <c r="E214" s="144">
        <f t="shared" si="21"/>
        <v>2750.5746883558413</v>
      </c>
      <c r="F214" s="144">
        <f t="shared" si="22"/>
        <v>172249.4253116443</v>
      </c>
      <c r="G214" s="144">
        <f t="shared" si="23"/>
        <v>17.155450353334192</v>
      </c>
      <c r="H214" s="144">
        <f t="shared" si="24"/>
        <v>74082.78941834618</v>
      </c>
      <c r="I214" s="144">
        <f t="shared" si="25"/>
        <v>2750.5746883558413</v>
      </c>
      <c r="J214" s="144">
        <f t="shared" si="26"/>
        <v>17.155450353334192</v>
      </c>
    </row>
    <row r="215" spans="1:10" ht="12.75">
      <c r="A215" s="19"/>
      <c r="B215" s="143">
        <f t="shared" si="18"/>
        <v>179</v>
      </c>
      <c r="C215" s="144">
        <f t="shared" si="19"/>
        <v>1372.42811892955</v>
      </c>
      <c r="D215" s="144">
        <f t="shared" si="20"/>
        <v>0</v>
      </c>
      <c r="E215" s="144">
        <f t="shared" si="21"/>
        <v>1378.1465694262913</v>
      </c>
      <c r="F215" s="144">
        <f t="shared" si="22"/>
        <v>173621.85343057386</v>
      </c>
      <c r="G215" s="144">
        <f t="shared" si="23"/>
        <v>11.46072786814934</v>
      </c>
      <c r="H215" s="144">
        <f t="shared" si="24"/>
        <v>74094.25014621433</v>
      </c>
      <c r="I215" s="144">
        <f t="shared" si="25"/>
        <v>1378.1465694262913</v>
      </c>
      <c r="J215" s="144">
        <f t="shared" si="26"/>
        <v>11.46072786814934</v>
      </c>
    </row>
    <row r="216" spans="1:10" ht="12.75">
      <c r="A216" s="19"/>
      <c r="B216" s="143">
        <f t="shared" si="18"/>
        <v>180</v>
      </c>
      <c r="C216" s="144">
        <f t="shared" si="19"/>
        <v>1378.1465694250899</v>
      </c>
      <c r="D216" s="144">
        <f t="shared" si="20"/>
        <v>0</v>
      </c>
      <c r="E216" s="144">
        <f t="shared" si="21"/>
        <v>0</v>
      </c>
      <c r="F216" s="144">
        <f t="shared" si="22"/>
        <v>174999.99999999895</v>
      </c>
      <c r="G216" s="144">
        <f t="shared" si="23"/>
        <v>5.742277372609547</v>
      </c>
      <c r="H216" s="144">
        <f t="shared" si="24"/>
        <v>74099.99242358694</v>
      </c>
      <c r="I216" s="144">
        <f t="shared" si="25"/>
        <v>0</v>
      </c>
      <c r="J216" s="144">
        <f t="shared" si="26"/>
        <v>5.742277372609547</v>
      </c>
    </row>
    <row r="217" spans="1:10" ht="12.75">
      <c r="A217" s="19"/>
      <c r="B217" s="143">
        <f t="shared" si="18"/>
        <v>181</v>
      </c>
      <c r="C217" s="144">
        <f t="shared" si="19"/>
        <v>0</v>
      </c>
      <c r="D217" s="144">
        <f t="shared" si="20"/>
        <v>0</v>
      </c>
      <c r="E217" s="144">
        <f t="shared" si="21"/>
        <v>0</v>
      </c>
      <c r="F217" s="144">
        <f t="shared" si="22"/>
        <v>174999.99999999895</v>
      </c>
      <c r="G217" s="144">
        <f t="shared" si="23"/>
        <v>0</v>
      </c>
      <c r="H217" s="144">
        <f t="shared" si="24"/>
        <v>74099.99242358694</v>
      </c>
      <c r="I217" s="144">
        <f t="shared" si="25"/>
        <v>0</v>
      </c>
      <c r="J217" s="144">
        <f t="shared" si="26"/>
        <v>0</v>
      </c>
    </row>
    <row r="218" spans="1:10" ht="12.75">
      <c r="A218" s="19"/>
      <c r="B218" s="143">
        <f t="shared" si="18"/>
        <v>182</v>
      </c>
      <c r="C218" s="144">
        <f t="shared" si="19"/>
        <v>0</v>
      </c>
      <c r="D218" s="144">
        <f t="shared" si="20"/>
        <v>0</v>
      </c>
      <c r="E218" s="144">
        <f t="shared" si="21"/>
        <v>0</v>
      </c>
      <c r="F218" s="144">
        <f t="shared" si="22"/>
        <v>174999.99999999895</v>
      </c>
      <c r="G218" s="144">
        <f t="shared" si="23"/>
        <v>0</v>
      </c>
      <c r="H218" s="144">
        <f t="shared" si="24"/>
        <v>74099.99242358694</v>
      </c>
      <c r="I218" s="144">
        <f t="shared" si="25"/>
        <v>0</v>
      </c>
      <c r="J218" s="144">
        <f t="shared" si="26"/>
        <v>0</v>
      </c>
    </row>
    <row r="219" spans="1:10" ht="12.75">
      <c r="A219" s="19"/>
      <c r="B219" s="143">
        <f t="shared" si="18"/>
        <v>183</v>
      </c>
      <c r="C219" s="144">
        <f t="shared" si="19"/>
        <v>0</v>
      </c>
      <c r="D219" s="144">
        <f t="shared" si="20"/>
        <v>0</v>
      </c>
      <c r="E219" s="144">
        <f t="shared" si="21"/>
        <v>0</v>
      </c>
      <c r="F219" s="144">
        <f t="shared" si="22"/>
        <v>174999.99999999895</v>
      </c>
      <c r="G219" s="144">
        <f t="shared" si="23"/>
        <v>0</v>
      </c>
      <c r="H219" s="144">
        <f t="shared" si="24"/>
        <v>74099.99242358694</v>
      </c>
      <c r="I219" s="144">
        <f t="shared" si="25"/>
        <v>0</v>
      </c>
      <c r="J219" s="144">
        <f t="shared" si="26"/>
        <v>0</v>
      </c>
    </row>
    <row r="220" spans="1:10" ht="12.75">
      <c r="A220" s="19"/>
      <c r="B220" s="143">
        <f t="shared" si="18"/>
        <v>184</v>
      </c>
      <c r="C220" s="144">
        <f t="shared" si="19"/>
        <v>0</v>
      </c>
      <c r="D220" s="144">
        <f t="shared" si="20"/>
        <v>0</v>
      </c>
      <c r="E220" s="144">
        <f t="shared" si="21"/>
        <v>0</v>
      </c>
      <c r="F220" s="144">
        <f t="shared" si="22"/>
        <v>174999.99999999895</v>
      </c>
      <c r="G220" s="144">
        <f t="shared" si="23"/>
        <v>0</v>
      </c>
      <c r="H220" s="144">
        <f t="shared" si="24"/>
        <v>74099.99242358694</v>
      </c>
      <c r="I220" s="144">
        <f t="shared" si="25"/>
        <v>0</v>
      </c>
      <c r="J220" s="144">
        <f t="shared" si="26"/>
        <v>0</v>
      </c>
    </row>
    <row r="221" spans="1:10" ht="12.75">
      <c r="A221" s="19"/>
      <c r="B221" s="143">
        <f t="shared" si="18"/>
        <v>185</v>
      </c>
      <c r="C221" s="144">
        <f t="shared" si="19"/>
        <v>0</v>
      </c>
      <c r="D221" s="144">
        <f t="shared" si="20"/>
        <v>0</v>
      </c>
      <c r="E221" s="144">
        <f t="shared" si="21"/>
        <v>0</v>
      </c>
      <c r="F221" s="144">
        <f t="shared" si="22"/>
        <v>174999.99999999895</v>
      </c>
      <c r="G221" s="144">
        <f t="shared" si="23"/>
        <v>0</v>
      </c>
      <c r="H221" s="144">
        <f t="shared" si="24"/>
        <v>74099.99242358694</v>
      </c>
      <c r="I221" s="144">
        <f t="shared" si="25"/>
        <v>0</v>
      </c>
      <c r="J221" s="144">
        <f t="shared" si="26"/>
        <v>0</v>
      </c>
    </row>
    <row r="222" spans="1:10" ht="12.75">
      <c r="A222" s="19"/>
      <c r="B222" s="143">
        <f t="shared" si="18"/>
        <v>186</v>
      </c>
      <c r="C222" s="144">
        <f t="shared" si="19"/>
        <v>0</v>
      </c>
      <c r="D222" s="144">
        <f t="shared" si="20"/>
        <v>0</v>
      </c>
      <c r="E222" s="144">
        <f t="shared" si="21"/>
        <v>0</v>
      </c>
      <c r="F222" s="144">
        <f t="shared" si="22"/>
        <v>174999.99999999895</v>
      </c>
      <c r="G222" s="144">
        <f t="shared" si="23"/>
        <v>0</v>
      </c>
      <c r="H222" s="144">
        <f t="shared" si="24"/>
        <v>74099.99242358694</v>
      </c>
      <c r="I222" s="144">
        <f t="shared" si="25"/>
        <v>0</v>
      </c>
      <c r="J222" s="144">
        <f t="shared" si="26"/>
        <v>0</v>
      </c>
    </row>
    <row r="223" spans="1:10" ht="12.75">
      <c r="A223" s="19"/>
      <c r="B223" s="143">
        <f t="shared" si="18"/>
        <v>187</v>
      </c>
      <c r="C223" s="144">
        <f t="shared" si="19"/>
        <v>0</v>
      </c>
      <c r="D223" s="144">
        <f t="shared" si="20"/>
        <v>0</v>
      </c>
      <c r="E223" s="144">
        <f t="shared" si="21"/>
        <v>0</v>
      </c>
      <c r="F223" s="144">
        <f t="shared" si="22"/>
        <v>174999.99999999895</v>
      </c>
      <c r="G223" s="144">
        <f t="shared" si="23"/>
        <v>0</v>
      </c>
      <c r="H223" s="144">
        <f t="shared" si="24"/>
        <v>74099.99242358694</v>
      </c>
      <c r="I223" s="144">
        <f t="shared" si="25"/>
        <v>0</v>
      </c>
      <c r="J223" s="144">
        <f t="shared" si="26"/>
        <v>0</v>
      </c>
    </row>
    <row r="224" spans="1:10" ht="12.75">
      <c r="A224" s="19"/>
      <c r="B224" s="143">
        <f t="shared" si="18"/>
        <v>188</v>
      </c>
      <c r="C224" s="144">
        <f t="shared" si="19"/>
        <v>0</v>
      </c>
      <c r="D224" s="144">
        <f t="shared" si="20"/>
        <v>0</v>
      </c>
      <c r="E224" s="144">
        <f t="shared" si="21"/>
        <v>0</v>
      </c>
      <c r="F224" s="144">
        <f t="shared" si="22"/>
        <v>174999.99999999895</v>
      </c>
      <c r="G224" s="144">
        <f t="shared" si="23"/>
        <v>0</v>
      </c>
      <c r="H224" s="144">
        <f t="shared" si="24"/>
        <v>74099.99242358694</v>
      </c>
      <c r="I224" s="144">
        <f t="shared" si="25"/>
        <v>0</v>
      </c>
      <c r="J224" s="144">
        <f t="shared" si="26"/>
        <v>0</v>
      </c>
    </row>
    <row r="225" spans="1:10" ht="12.75">
      <c r="A225" s="19"/>
      <c r="B225" s="143">
        <f t="shared" si="18"/>
        <v>189</v>
      </c>
      <c r="C225" s="144">
        <f t="shared" si="19"/>
        <v>0</v>
      </c>
      <c r="D225" s="144">
        <f t="shared" si="20"/>
        <v>0</v>
      </c>
      <c r="E225" s="144">
        <f t="shared" si="21"/>
        <v>0</v>
      </c>
      <c r="F225" s="144">
        <f t="shared" si="22"/>
        <v>174999.99999999895</v>
      </c>
      <c r="G225" s="144">
        <f t="shared" si="23"/>
        <v>0</v>
      </c>
      <c r="H225" s="144">
        <f t="shared" si="24"/>
        <v>74099.99242358694</v>
      </c>
      <c r="I225" s="144">
        <f t="shared" si="25"/>
        <v>0</v>
      </c>
      <c r="J225" s="144">
        <f t="shared" si="26"/>
        <v>0</v>
      </c>
    </row>
    <row r="226" spans="1:10" ht="12.75">
      <c r="A226" s="19"/>
      <c r="B226" s="143">
        <f t="shared" si="18"/>
        <v>190</v>
      </c>
      <c r="C226" s="144">
        <f t="shared" si="19"/>
        <v>0</v>
      </c>
      <c r="D226" s="144">
        <f t="shared" si="20"/>
        <v>0</v>
      </c>
      <c r="E226" s="144">
        <f t="shared" si="21"/>
        <v>0</v>
      </c>
      <c r="F226" s="144">
        <f t="shared" si="22"/>
        <v>174999.99999999895</v>
      </c>
      <c r="G226" s="144">
        <f t="shared" si="23"/>
        <v>0</v>
      </c>
      <c r="H226" s="144">
        <f t="shared" si="24"/>
        <v>74099.99242358694</v>
      </c>
      <c r="I226" s="144">
        <f t="shared" si="25"/>
        <v>0</v>
      </c>
      <c r="J226" s="144">
        <f t="shared" si="26"/>
        <v>0</v>
      </c>
    </row>
    <row r="227" spans="1:10" ht="12.75">
      <c r="A227" s="19"/>
      <c r="B227" s="143">
        <f t="shared" si="18"/>
        <v>191</v>
      </c>
      <c r="C227" s="144">
        <f t="shared" si="19"/>
        <v>0</v>
      </c>
      <c r="D227" s="144">
        <f t="shared" si="20"/>
        <v>0</v>
      </c>
      <c r="E227" s="144">
        <f t="shared" si="21"/>
        <v>0</v>
      </c>
      <c r="F227" s="144">
        <f t="shared" si="22"/>
        <v>174999.99999999895</v>
      </c>
      <c r="G227" s="144">
        <f t="shared" si="23"/>
        <v>0</v>
      </c>
      <c r="H227" s="144">
        <f t="shared" si="24"/>
        <v>74099.99242358694</v>
      </c>
      <c r="I227" s="144">
        <f t="shared" si="25"/>
        <v>0</v>
      </c>
      <c r="J227" s="144">
        <f t="shared" si="26"/>
        <v>0</v>
      </c>
    </row>
    <row r="228" spans="1:10" ht="12.75">
      <c r="A228" s="19"/>
      <c r="B228" s="143">
        <f t="shared" si="18"/>
        <v>192</v>
      </c>
      <c r="C228" s="144">
        <f t="shared" si="19"/>
        <v>0</v>
      </c>
      <c r="D228" s="144">
        <f t="shared" si="20"/>
        <v>0</v>
      </c>
      <c r="E228" s="144">
        <f t="shared" si="21"/>
        <v>0</v>
      </c>
      <c r="F228" s="144">
        <f t="shared" si="22"/>
        <v>174999.99999999895</v>
      </c>
      <c r="G228" s="144">
        <f t="shared" si="23"/>
        <v>0</v>
      </c>
      <c r="H228" s="144">
        <f t="shared" si="24"/>
        <v>74099.99242358694</v>
      </c>
      <c r="I228" s="144">
        <f t="shared" si="25"/>
        <v>0</v>
      </c>
      <c r="J228" s="144">
        <f t="shared" si="26"/>
        <v>0</v>
      </c>
    </row>
    <row r="229" spans="1:10" ht="12.75">
      <c r="A229" s="19"/>
      <c r="B229" s="143">
        <f t="shared" si="18"/>
        <v>193</v>
      </c>
      <c r="C229" s="144">
        <f t="shared" si="19"/>
        <v>0</v>
      </c>
      <c r="D229" s="144">
        <f t="shared" si="20"/>
        <v>0</v>
      </c>
      <c r="E229" s="144">
        <f t="shared" si="21"/>
        <v>0</v>
      </c>
      <c r="F229" s="144">
        <f t="shared" si="22"/>
        <v>174999.99999999895</v>
      </c>
      <c r="G229" s="144">
        <f t="shared" si="23"/>
        <v>0</v>
      </c>
      <c r="H229" s="144">
        <f t="shared" si="24"/>
        <v>74099.99242358694</v>
      </c>
      <c r="I229" s="144">
        <f t="shared" si="25"/>
        <v>0</v>
      </c>
      <c r="J229" s="144">
        <f t="shared" si="26"/>
        <v>0</v>
      </c>
    </row>
    <row r="230" spans="1:10" ht="12.75">
      <c r="A230" s="19"/>
      <c r="B230" s="143">
        <f aca="true" t="shared" si="27" ref="B230:B293">1+B229</f>
        <v>194</v>
      </c>
      <c r="C230" s="144">
        <f aca="true" t="shared" si="28" ref="C230:C293">IF((E229&lt;$C$24-G230),E229,$C$24-G230)</f>
        <v>0</v>
      </c>
      <c r="D230" s="144">
        <f aca="true" t="shared" si="29" ref="D230:D293">IF(AND($C$20&lt;=B230,E229&gt;C230+$C$18),IF(MOD($B230,$C$19)=0,$C$18,0),0)</f>
        <v>0</v>
      </c>
      <c r="E230" s="144">
        <f aca="true" t="shared" si="30" ref="E230:E293">IF(E229-C230&lt;=1,0,E229-C230-D230)</f>
        <v>0</v>
      </c>
      <c r="F230" s="144">
        <f aca="true" t="shared" si="31" ref="F230:F293">F229+C230+D230</f>
        <v>174999.99999999895</v>
      </c>
      <c r="G230" s="144">
        <f aca="true" t="shared" si="32" ref="G230:G293">E229*($C$13/$C$15)</f>
        <v>0</v>
      </c>
      <c r="H230" s="144">
        <f aca="true" t="shared" si="33" ref="H230:H293">H229+G230</f>
        <v>74099.99242358694</v>
      </c>
      <c r="I230" s="144">
        <f aca="true" t="shared" si="34" ref="I230:I293">IF(I229-($C$24-J230)&lt;=1,0,I229-($C$24-J230))</f>
        <v>0</v>
      </c>
      <c r="J230" s="144">
        <f aca="true" t="shared" si="35" ref="J230:J293">I229*($C$13/$C$15)</f>
        <v>0</v>
      </c>
    </row>
    <row r="231" spans="1:10" ht="12.75">
      <c r="A231" s="19"/>
      <c r="B231" s="143">
        <f t="shared" si="27"/>
        <v>195</v>
      </c>
      <c r="C231" s="144">
        <f t="shared" si="28"/>
        <v>0</v>
      </c>
      <c r="D231" s="144">
        <f t="shared" si="29"/>
        <v>0</v>
      </c>
      <c r="E231" s="144">
        <f t="shared" si="30"/>
        <v>0</v>
      </c>
      <c r="F231" s="144">
        <f t="shared" si="31"/>
        <v>174999.99999999895</v>
      </c>
      <c r="G231" s="144">
        <f t="shared" si="32"/>
        <v>0</v>
      </c>
      <c r="H231" s="144">
        <f t="shared" si="33"/>
        <v>74099.99242358694</v>
      </c>
      <c r="I231" s="144">
        <f t="shared" si="34"/>
        <v>0</v>
      </c>
      <c r="J231" s="144">
        <f t="shared" si="35"/>
        <v>0</v>
      </c>
    </row>
    <row r="232" spans="1:10" ht="12.75">
      <c r="A232" s="19"/>
      <c r="B232" s="143">
        <f t="shared" si="27"/>
        <v>196</v>
      </c>
      <c r="C232" s="144">
        <f t="shared" si="28"/>
        <v>0</v>
      </c>
      <c r="D232" s="144">
        <f t="shared" si="29"/>
        <v>0</v>
      </c>
      <c r="E232" s="144">
        <f t="shared" si="30"/>
        <v>0</v>
      </c>
      <c r="F232" s="144">
        <f t="shared" si="31"/>
        <v>174999.99999999895</v>
      </c>
      <c r="G232" s="144">
        <f t="shared" si="32"/>
        <v>0</v>
      </c>
      <c r="H232" s="144">
        <f t="shared" si="33"/>
        <v>74099.99242358694</v>
      </c>
      <c r="I232" s="144">
        <f t="shared" si="34"/>
        <v>0</v>
      </c>
      <c r="J232" s="144">
        <f t="shared" si="35"/>
        <v>0</v>
      </c>
    </row>
    <row r="233" spans="1:10" ht="12.75">
      <c r="A233" s="19"/>
      <c r="B233" s="143">
        <f t="shared" si="27"/>
        <v>197</v>
      </c>
      <c r="C233" s="144">
        <f t="shared" si="28"/>
        <v>0</v>
      </c>
      <c r="D233" s="144">
        <f t="shared" si="29"/>
        <v>0</v>
      </c>
      <c r="E233" s="144">
        <f t="shared" si="30"/>
        <v>0</v>
      </c>
      <c r="F233" s="144">
        <f t="shared" si="31"/>
        <v>174999.99999999895</v>
      </c>
      <c r="G233" s="144">
        <f t="shared" si="32"/>
        <v>0</v>
      </c>
      <c r="H233" s="144">
        <f t="shared" si="33"/>
        <v>74099.99242358694</v>
      </c>
      <c r="I233" s="144">
        <f t="shared" si="34"/>
        <v>0</v>
      </c>
      <c r="J233" s="144">
        <f t="shared" si="35"/>
        <v>0</v>
      </c>
    </row>
    <row r="234" spans="1:10" ht="12.75">
      <c r="A234" s="19"/>
      <c r="B234" s="143">
        <f t="shared" si="27"/>
        <v>198</v>
      </c>
      <c r="C234" s="144">
        <f t="shared" si="28"/>
        <v>0</v>
      </c>
      <c r="D234" s="144">
        <f t="shared" si="29"/>
        <v>0</v>
      </c>
      <c r="E234" s="144">
        <f t="shared" si="30"/>
        <v>0</v>
      </c>
      <c r="F234" s="144">
        <f t="shared" si="31"/>
        <v>174999.99999999895</v>
      </c>
      <c r="G234" s="144">
        <f t="shared" si="32"/>
        <v>0</v>
      </c>
      <c r="H234" s="144">
        <f t="shared" si="33"/>
        <v>74099.99242358694</v>
      </c>
      <c r="I234" s="144">
        <f t="shared" si="34"/>
        <v>0</v>
      </c>
      <c r="J234" s="144">
        <f t="shared" si="35"/>
        <v>0</v>
      </c>
    </row>
    <row r="235" spans="1:10" ht="12.75">
      <c r="A235" s="19"/>
      <c r="B235" s="143">
        <f t="shared" si="27"/>
        <v>199</v>
      </c>
      <c r="C235" s="144">
        <f t="shared" si="28"/>
        <v>0</v>
      </c>
      <c r="D235" s="144">
        <f t="shared" si="29"/>
        <v>0</v>
      </c>
      <c r="E235" s="144">
        <f t="shared" si="30"/>
        <v>0</v>
      </c>
      <c r="F235" s="144">
        <f t="shared" si="31"/>
        <v>174999.99999999895</v>
      </c>
      <c r="G235" s="144">
        <f t="shared" si="32"/>
        <v>0</v>
      </c>
      <c r="H235" s="144">
        <f t="shared" si="33"/>
        <v>74099.99242358694</v>
      </c>
      <c r="I235" s="144">
        <f t="shared" si="34"/>
        <v>0</v>
      </c>
      <c r="J235" s="144">
        <f t="shared" si="35"/>
        <v>0</v>
      </c>
    </row>
    <row r="236" spans="1:10" ht="12.75">
      <c r="A236" s="19"/>
      <c r="B236" s="143">
        <f t="shared" si="27"/>
        <v>200</v>
      </c>
      <c r="C236" s="144">
        <f t="shared" si="28"/>
        <v>0</v>
      </c>
      <c r="D236" s="144">
        <f t="shared" si="29"/>
        <v>0</v>
      </c>
      <c r="E236" s="144">
        <f t="shared" si="30"/>
        <v>0</v>
      </c>
      <c r="F236" s="144">
        <f t="shared" si="31"/>
        <v>174999.99999999895</v>
      </c>
      <c r="G236" s="144">
        <f t="shared" si="32"/>
        <v>0</v>
      </c>
      <c r="H236" s="144">
        <f t="shared" si="33"/>
        <v>74099.99242358694</v>
      </c>
      <c r="I236" s="144">
        <f t="shared" si="34"/>
        <v>0</v>
      </c>
      <c r="J236" s="144">
        <f t="shared" si="35"/>
        <v>0</v>
      </c>
    </row>
    <row r="237" spans="1:10" ht="12.75">
      <c r="A237" s="19"/>
      <c r="B237" s="143">
        <f t="shared" si="27"/>
        <v>201</v>
      </c>
      <c r="C237" s="144">
        <f t="shared" si="28"/>
        <v>0</v>
      </c>
      <c r="D237" s="144">
        <f t="shared" si="29"/>
        <v>0</v>
      </c>
      <c r="E237" s="144">
        <f t="shared" si="30"/>
        <v>0</v>
      </c>
      <c r="F237" s="144">
        <f t="shared" si="31"/>
        <v>174999.99999999895</v>
      </c>
      <c r="G237" s="144">
        <f t="shared" si="32"/>
        <v>0</v>
      </c>
      <c r="H237" s="144">
        <f t="shared" si="33"/>
        <v>74099.99242358694</v>
      </c>
      <c r="I237" s="144">
        <f t="shared" si="34"/>
        <v>0</v>
      </c>
      <c r="J237" s="144">
        <f t="shared" si="35"/>
        <v>0</v>
      </c>
    </row>
    <row r="238" spans="1:10" ht="12.75">
      <c r="A238" s="19"/>
      <c r="B238" s="143">
        <f t="shared" si="27"/>
        <v>202</v>
      </c>
      <c r="C238" s="144">
        <f t="shared" si="28"/>
        <v>0</v>
      </c>
      <c r="D238" s="144">
        <f t="shared" si="29"/>
        <v>0</v>
      </c>
      <c r="E238" s="144">
        <f t="shared" si="30"/>
        <v>0</v>
      </c>
      <c r="F238" s="144">
        <f t="shared" si="31"/>
        <v>174999.99999999895</v>
      </c>
      <c r="G238" s="144">
        <f t="shared" si="32"/>
        <v>0</v>
      </c>
      <c r="H238" s="144">
        <f t="shared" si="33"/>
        <v>74099.99242358694</v>
      </c>
      <c r="I238" s="144">
        <f t="shared" si="34"/>
        <v>0</v>
      </c>
      <c r="J238" s="144">
        <f t="shared" si="35"/>
        <v>0</v>
      </c>
    </row>
    <row r="239" spans="1:10" ht="12.75">
      <c r="A239" s="19"/>
      <c r="B239" s="143">
        <f t="shared" si="27"/>
        <v>203</v>
      </c>
      <c r="C239" s="144">
        <f t="shared" si="28"/>
        <v>0</v>
      </c>
      <c r="D239" s="144">
        <f t="shared" si="29"/>
        <v>0</v>
      </c>
      <c r="E239" s="144">
        <f t="shared" si="30"/>
        <v>0</v>
      </c>
      <c r="F239" s="144">
        <f t="shared" si="31"/>
        <v>174999.99999999895</v>
      </c>
      <c r="G239" s="144">
        <f t="shared" si="32"/>
        <v>0</v>
      </c>
      <c r="H239" s="144">
        <f t="shared" si="33"/>
        <v>74099.99242358694</v>
      </c>
      <c r="I239" s="144">
        <f t="shared" si="34"/>
        <v>0</v>
      </c>
      <c r="J239" s="144">
        <f t="shared" si="35"/>
        <v>0</v>
      </c>
    </row>
    <row r="240" spans="1:10" ht="12.75">
      <c r="A240" s="19"/>
      <c r="B240" s="143">
        <f t="shared" si="27"/>
        <v>204</v>
      </c>
      <c r="C240" s="144">
        <f t="shared" si="28"/>
        <v>0</v>
      </c>
      <c r="D240" s="144">
        <f t="shared" si="29"/>
        <v>0</v>
      </c>
      <c r="E240" s="144">
        <f t="shared" si="30"/>
        <v>0</v>
      </c>
      <c r="F240" s="144">
        <f t="shared" si="31"/>
        <v>174999.99999999895</v>
      </c>
      <c r="G240" s="144">
        <f t="shared" si="32"/>
        <v>0</v>
      </c>
      <c r="H240" s="144">
        <f t="shared" si="33"/>
        <v>74099.99242358694</v>
      </c>
      <c r="I240" s="144">
        <f t="shared" si="34"/>
        <v>0</v>
      </c>
      <c r="J240" s="144">
        <f t="shared" si="35"/>
        <v>0</v>
      </c>
    </row>
    <row r="241" spans="1:10" ht="12.75">
      <c r="A241" s="19"/>
      <c r="B241" s="143">
        <f t="shared" si="27"/>
        <v>205</v>
      </c>
      <c r="C241" s="144">
        <f t="shared" si="28"/>
        <v>0</v>
      </c>
      <c r="D241" s="144">
        <f t="shared" si="29"/>
        <v>0</v>
      </c>
      <c r="E241" s="144">
        <f t="shared" si="30"/>
        <v>0</v>
      </c>
      <c r="F241" s="144">
        <f t="shared" si="31"/>
        <v>174999.99999999895</v>
      </c>
      <c r="G241" s="144">
        <f t="shared" si="32"/>
        <v>0</v>
      </c>
      <c r="H241" s="144">
        <f t="shared" si="33"/>
        <v>74099.99242358694</v>
      </c>
      <c r="I241" s="144">
        <f t="shared" si="34"/>
        <v>0</v>
      </c>
      <c r="J241" s="144">
        <f t="shared" si="35"/>
        <v>0</v>
      </c>
    </row>
    <row r="242" spans="1:10" ht="12.75">
      <c r="A242" s="19"/>
      <c r="B242" s="143">
        <f t="shared" si="27"/>
        <v>206</v>
      </c>
      <c r="C242" s="144">
        <f t="shared" si="28"/>
        <v>0</v>
      </c>
      <c r="D242" s="144">
        <f t="shared" si="29"/>
        <v>0</v>
      </c>
      <c r="E242" s="144">
        <f t="shared" si="30"/>
        <v>0</v>
      </c>
      <c r="F242" s="144">
        <f t="shared" si="31"/>
        <v>174999.99999999895</v>
      </c>
      <c r="G242" s="144">
        <f t="shared" si="32"/>
        <v>0</v>
      </c>
      <c r="H242" s="144">
        <f t="shared" si="33"/>
        <v>74099.99242358694</v>
      </c>
      <c r="I242" s="144">
        <f t="shared" si="34"/>
        <v>0</v>
      </c>
      <c r="J242" s="144">
        <f t="shared" si="35"/>
        <v>0</v>
      </c>
    </row>
    <row r="243" spans="1:10" ht="12.75">
      <c r="A243" s="19"/>
      <c r="B243" s="143">
        <f t="shared" si="27"/>
        <v>207</v>
      </c>
      <c r="C243" s="144">
        <f t="shared" si="28"/>
        <v>0</v>
      </c>
      <c r="D243" s="144">
        <f t="shared" si="29"/>
        <v>0</v>
      </c>
      <c r="E243" s="144">
        <f t="shared" si="30"/>
        <v>0</v>
      </c>
      <c r="F243" s="144">
        <f t="shared" si="31"/>
        <v>174999.99999999895</v>
      </c>
      <c r="G243" s="144">
        <f t="shared" si="32"/>
        <v>0</v>
      </c>
      <c r="H243" s="144">
        <f t="shared" si="33"/>
        <v>74099.99242358694</v>
      </c>
      <c r="I243" s="144">
        <f t="shared" si="34"/>
        <v>0</v>
      </c>
      <c r="J243" s="144">
        <f t="shared" si="35"/>
        <v>0</v>
      </c>
    </row>
    <row r="244" spans="1:10" ht="12.75">
      <c r="A244" s="19"/>
      <c r="B244" s="143">
        <f t="shared" si="27"/>
        <v>208</v>
      </c>
      <c r="C244" s="144">
        <f t="shared" si="28"/>
        <v>0</v>
      </c>
      <c r="D244" s="144">
        <f t="shared" si="29"/>
        <v>0</v>
      </c>
      <c r="E244" s="144">
        <f t="shared" si="30"/>
        <v>0</v>
      </c>
      <c r="F244" s="144">
        <f t="shared" si="31"/>
        <v>174999.99999999895</v>
      </c>
      <c r="G244" s="144">
        <f t="shared" si="32"/>
        <v>0</v>
      </c>
      <c r="H244" s="144">
        <f t="shared" si="33"/>
        <v>74099.99242358694</v>
      </c>
      <c r="I244" s="144">
        <f t="shared" si="34"/>
        <v>0</v>
      </c>
      <c r="J244" s="144">
        <f t="shared" si="35"/>
        <v>0</v>
      </c>
    </row>
    <row r="245" spans="1:10" ht="12.75">
      <c r="A245" s="19"/>
      <c r="B245" s="143">
        <f t="shared" si="27"/>
        <v>209</v>
      </c>
      <c r="C245" s="144">
        <f t="shared" si="28"/>
        <v>0</v>
      </c>
      <c r="D245" s="144">
        <f t="shared" si="29"/>
        <v>0</v>
      </c>
      <c r="E245" s="144">
        <f t="shared" si="30"/>
        <v>0</v>
      </c>
      <c r="F245" s="144">
        <f t="shared" si="31"/>
        <v>174999.99999999895</v>
      </c>
      <c r="G245" s="144">
        <f t="shared" si="32"/>
        <v>0</v>
      </c>
      <c r="H245" s="144">
        <f t="shared" si="33"/>
        <v>74099.99242358694</v>
      </c>
      <c r="I245" s="144">
        <f t="shared" si="34"/>
        <v>0</v>
      </c>
      <c r="J245" s="144">
        <f t="shared" si="35"/>
        <v>0</v>
      </c>
    </row>
    <row r="246" spans="1:10" ht="12.75">
      <c r="A246" s="19"/>
      <c r="B246" s="143">
        <f t="shared" si="27"/>
        <v>210</v>
      </c>
      <c r="C246" s="144">
        <f t="shared" si="28"/>
        <v>0</v>
      </c>
      <c r="D246" s="144">
        <f t="shared" si="29"/>
        <v>0</v>
      </c>
      <c r="E246" s="144">
        <f t="shared" si="30"/>
        <v>0</v>
      </c>
      <c r="F246" s="144">
        <f t="shared" si="31"/>
        <v>174999.99999999895</v>
      </c>
      <c r="G246" s="144">
        <f t="shared" si="32"/>
        <v>0</v>
      </c>
      <c r="H246" s="144">
        <f t="shared" si="33"/>
        <v>74099.99242358694</v>
      </c>
      <c r="I246" s="144">
        <f t="shared" si="34"/>
        <v>0</v>
      </c>
      <c r="J246" s="144">
        <f t="shared" si="35"/>
        <v>0</v>
      </c>
    </row>
    <row r="247" spans="1:10" ht="12.75">
      <c r="A247" s="19"/>
      <c r="B247" s="143">
        <f t="shared" si="27"/>
        <v>211</v>
      </c>
      <c r="C247" s="144">
        <f t="shared" si="28"/>
        <v>0</v>
      </c>
      <c r="D247" s="144">
        <f t="shared" si="29"/>
        <v>0</v>
      </c>
      <c r="E247" s="144">
        <f t="shared" si="30"/>
        <v>0</v>
      </c>
      <c r="F247" s="144">
        <f t="shared" si="31"/>
        <v>174999.99999999895</v>
      </c>
      <c r="G247" s="144">
        <f t="shared" si="32"/>
        <v>0</v>
      </c>
      <c r="H247" s="144">
        <f t="shared" si="33"/>
        <v>74099.99242358694</v>
      </c>
      <c r="I247" s="144">
        <f t="shared" si="34"/>
        <v>0</v>
      </c>
      <c r="J247" s="144">
        <f t="shared" si="35"/>
        <v>0</v>
      </c>
    </row>
    <row r="248" spans="1:10" ht="12.75">
      <c r="A248" s="19"/>
      <c r="B248" s="143">
        <f t="shared" si="27"/>
        <v>212</v>
      </c>
      <c r="C248" s="144">
        <f t="shared" si="28"/>
        <v>0</v>
      </c>
      <c r="D248" s="144">
        <f t="shared" si="29"/>
        <v>0</v>
      </c>
      <c r="E248" s="144">
        <f t="shared" si="30"/>
        <v>0</v>
      </c>
      <c r="F248" s="144">
        <f t="shared" si="31"/>
        <v>174999.99999999895</v>
      </c>
      <c r="G248" s="144">
        <f t="shared" si="32"/>
        <v>0</v>
      </c>
      <c r="H248" s="144">
        <f t="shared" si="33"/>
        <v>74099.99242358694</v>
      </c>
      <c r="I248" s="144">
        <f t="shared" si="34"/>
        <v>0</v>
      </c>
      <c r="J248" s="144">
        <f t="shared" si="35"/>
        <v>0</v>
      </c>
    </row>
    <row r="249" spans="1:10" ht="12.75">
      <c r="A249" s="19"/>
      <c r="B249" s="143">
        <f t="shared" si="27"/>
        <v>213</v>
      </c>
      <c r="C249" s="144">
        <f t="shared" si="28"/>
        <v>0</v>
      </c>
      <c r="D249" s="144">
        <f t="shared" si="29"/>
        <v>0</v>
      </c>
      <c r="E249" s="144">
        <f t="shared" si="30"/>
        <v>0</v>
      </c>
      <c r="F249" s="144">
        <f t="shared" si="31"/>
        <v>174999.99999999895</v>
      </c>
      <c r="G249" s="144">
        <f t="shared" si="32"/>
        <v>0</v>
      </c>
      <c r="H249" s="144">
        <f t="shared" si="33"/>
        <v>74099.99242358694</v>
      </c>
      <c r="I249" s="144">
        <f t="shared" si="34"/>
        <v>0</v>
      </c>
      <c r="J249" s="144">
        <f t="shared" si="35"/>
        <v>0</v>
      </c>
    </row>
    <row r="250" spans="1:10" ht="12.75">
      <c r="A250" s="19"/>
      <c r="B250" s="143">
        <f t="shared" si="27"/>
        <v>214</v>
      </c>
      <c r="C250" s="144">
        <f t="shared" si="28"/>
        <v>0</v>
      </c>
      <c r="D250" s="144">
        <f t="shared" si="29"/>
        <v>0</v>
      </c>
      <c r="E250" s="144">
        <f t="shared" si="30"/>
        <v>0</v>
      </c>
      <c r="F250" s="144">
        <f t="shared" si="31"/>
        <v>174999.99999999895</v>
      </c>
      <c r="G250" s="144">
        <f t="shared" si="32"/>
        <v>0</v>
      </c>
      <c r="H250" s="144">
        <f t="shared" si="33"/>
        <v>74099.99242358694</v>
      </c>
      <c r="I250" s="144">
        <f t="shared" si="34"/>
        <v>0</v>
      </c>
      <c r="J250" s="144">
        <f t="shared" si="35"/>
        <v>0</v>
      </c>
    </row>
    <row r="251" spans="1:10" ht="12.75">
      <c r="A251" s="19"/>
      <c r="B251" s="143">
        <f t="shared" si="27"/>
        <v>215</v>
      </c>
      <c r="C251" s="144">
        <f t="shared" si="28"/>
        <v>0</v>
      </c>
      <c r="D251" s="144">
        <f t="shared" si="29"/>
        <v>0</v>
      </c>
      <c r="E251" s="144">
        <f t="shared" si="30"/>
        <v>0</v>
      </c>
      <c r="F251" s="144">
        <f t="shared" si="31"/>
        <v>174999.99999999895</v>
      </c>
      <c r="G251" s="144">
        <f t="shared" si="32"/>
        <v>0</v>
      </c>
      <c r="H251" s="144">
        <f t="shared" si="33"/>
        <v>74099.99242358694</v>
      </c>
      <c r="I251" s="144">
        <f t="shared" si="34"/>
        <v>0</v>
      </c>
      <c r="J251" s="144">
        <f t="shared" si="35"/>
        <v>0</v>
      </c>
    </row>
    <row r="252" spans="1:10" ht="12.75">
      <c r="A252" s="19"/>
      <c r="B252" s="143">
        <f t="shared" si="27"/>
        <v>216</v>
      </c>
      <c r="C252" s="144">
        <f t="shared" si="28"/>
        <v>0</v>
      </c>
      <c r="D252" s="144">
        <f t="shared" si="29"/>
        <v>0</v>
      </c>
      <c r="E252" s="144">
        <f t="shared" si="30"/>
        <v>0</v>
      </c>
      <c r="F252" s="144">
        <f t="shared" si="31"/>
        <v>174999.99999999895</v>
      </c>
      <c r="G252" s="144">
        <f t="shared" si="32"/>
        <v>0</v>
      </c>
      <c r="H252" s="144">
        <f t="shared" si="33"/>
        <v>74099.99242358694</v>
      </c>
      <c r="I252" s="144">
        <f t="shared" si="34"/>
        <v>0</v>
      </c>
      <c r="J252" s="144">
        <f t="shared" si="35"/>
        <v>0</v>
      </c>
    </row>
    <row r="253" spans="1:10" ht="12.75">
      <c r="A253" s="19"/>
      <c r="B253" s="143">
        <f t="shared" si="27"/>
        <v>217</v>
      </c>
      <c r="C253" s="144">
        <f t="shared" si="28"/>
        <v>0</v>
      </c>
      <c r="D253" s="144">
        <f t="shared" si="29"/>
        <v>0</v>
      </c>
      <c r="E253" s="144">
        <f t="shared" si="30"/>
        <v>0</v>
      </c>
      <c r="F253" s="144">
        <f t="shared" si="31"/>
        <v>174999.99999999895</v>
      </c>
      <c r="G253" s="144">
        <f t="shared" si="32"/>
        <v>0</v>
      </c>
      <c r="H253" s="144">
        <f t="shared" si="33"/>
        <v>74099.99242358694</v>
      </c>
      <c r="I253" s="144">
        <f t="shared" si="34"/>
        <v>0</v>
      </c>
      <c r="J253" s="144">
        <f t="shared" si="35"/>
        <v>0</v>
      </c>
    </row>
    <row r="254" spans="1:10" ht="12.75">
      <c r="A254" s="19"/>
      <c r="B254" s="143">
        <f t="shared" si="27"/>
        <v>218</v>
      </c>
      <c r="C254" s="144">
        <f t="shared" si="28"/>
        <v>0</v>
      </c>
      <c r="D254" s="144">
        <f t="shared" si="29"/>
        <v>0</v>
      </c>
      <c r="E254" s="144">
        <f t="shared" si="30"/>
        <v>0</v>
      </c>
      <c r="F254" s="144">
        <f t="shared" si="31"/>
        <v>174999.99999999895</v>
      </c>
      <c r="G254" s="144">
        <f t="shared" si="32"/>
        <v>0</v>
      </c>
      <c r="H254" s="144">
        <f t="shared" si="33"/>
        <v>74099.99242358694</v>
      </c>
      <c r="I254" s="144">
        <f t="shared" si="34"/>
        <v>0</v>
      </c>
      <c r="J254" s="144">
        <f t="shared" si="35"/>
        <v>0</v>
      </c>
    </row>
    <row r="255" spans="1:10" ht="12.75">
      <c r="A255" s="19"/>
      <c r="B255" s="143">
        <f t="shared" si="27"/>
        <v>219</v>
      </c>
      <c r="C255" s="144">
        <f t="shared" si="28"/>
        <v>0</v>
      </c>
      <c r="D255" s="144">
        <f t="shared" si="29"/>
        <v>0</v>
      </c>
      <c r="E255" s="144">
        <f t="shared" si="30"/>
        <v>0</v>
      </c>
      <c r="F255" s="144">
        <f t="shared" si="31"/>
        <v>174999.99999999895</v>
      </c>
      <c r="G255" s="144">
        <f t="shared" si="32"/>
        <v>0</v>
      </c>
      <c r="H255" s="144">
        <f t="shared" si="33"/>
        <v>74099.99242358694</v>
      </c>
      <c r="I255" s="144">
        <f t="shared" si="34"/>
        <v>0</v>
      </c>
      <c r="J255" s="144">
        <f t="shared" si="35"/>
        <v>0</v>
      </c>
    </row>
    <row r="256" spans="1:10" ht="12.75">
      <c r="A256" s="19"/>
      <c r="B256" s="143">
        <f t="shared" si="27"/>
        <v>220</v>
      </c>
      <c r="C256" s="144">
        <f t="shared" si="28"/>
        <v>0</v>
      </c>
      <c r="D256" s="144">
        <f t="shared" si="29"/>
        <v>0</v>
      </c>
      <c r="E256" s="144">
        <f t="shared" si="30"/>
        <v>0</v>
      </c>
      <c r="F256" s="144">
        <f t="shared" si="31"/>
        <v>174999.99999999895</v>
      </c>
      <c r="G256" s="144">
        <f t="shared" si="32"/>
        <v>0</v>
      </c>
      <c r="H256" s="144">
        <f t="shared" si="33"/>
        <v>74099.99242358694</v>
      </c>
      <c r="I256" s="144">
        <f t="shared" si="34"/>
        <v>0</v>
      </c>
      <c r="J256" s="144">
        <f t="shared" si="35"/>
        <v>0</v>
      </c>
    </row>
    <row r="257" spans="1:10" ht="12.75">
      <c r="A257" s="19"/>
      <c r="B257" s="143">
        <f t="shared" si="27"/>
        <v>221</v>
      </c>
      <c r="C257" s="144">
        <f t="shared" si="28"/>
        <v>0</v>
      </c>
      <c r="D257" s="144">
        <f t="shared" si="29"/>
        <v>0</v>
      </c>
      <c r="E257" s="144">
        <f t="shared" si="30"/>
        <v>0</v>
      </c>
      <c r="F257" s="144">
        <f t="shared" si="31"/>
        <v>174999.99999999895</v>
      </c>
      <c r="G257" s="144">
        <f t="shared" si="32"/>
        <v>0</v>
      </c>
      <c r="H257" s="144">
        <f t="shared" si="33"/>
        <v>74099.99242358694</v>
      </c>
      <c r="I257" s="144">
        <f t="shared" si="34"/>
        <v>0</v>
      </c>
      <c r="J257" s="144">
        <f t="shared" si="35"/>
        <v>0</v>
      </c>
    </row>
    <row r="258" spans="1:10" ht="12.75">
      <c r="A258" s="19"/>
      <c r="B258" s="143">
        <f t="shared" si="27"/>
        <v>222</v>
      </c>
      <c r="C258" s="144">
        <f t="shared" si="28"/>
        <v>0</v>
      </c>
      <c r="D258" s="144">
        <f t="shared" si="29"/>
        <v>0</v>
      </c>
      <c r="E258" s="144">
        <f t="shared" si="30"/>
        <v>0</v>
      </c>
      <c r="F258" s="144">
        <f t="shared" si="31"/>
        <v>174999.99999999895</v>
      </c>
      <c r="G258" s="144">
        <f t="shared" si="32"/>
        <v>0</v>
      </c>
      <c r="H258" s="144">
        <f t="shared" si="33"/>
        <v>74099.99242358694</v>
      </c>
      <c r="I258" s="144">
        <f t="shared" si="34"/>
        <v>0</v>
      </c>
      <c r="J258" s="144">
        <f t="shared" si="35"/>
        <v>0</v>
      </c>
    </row>
    <row r="259" spans="1:10" ht="12.75">
      <c r="A259" s="19"/>
      <c r="B259" s="143">
        <f t="shared" si="27"/>
        <v>223</v>
      </c>
      <c r="C259" s="144">
        <f t="shared" si="28"/>
        <v>0</v>
      </c>
      <c r="D259" s="144">
        <f t="shared" si="29"/>
        <v>0</v>
      </c>
      <c r="E259" s="144">
        <f t="shared" si="30"/>
        <v>0</v>
      </c>
      <c r="F259" s="144">
        <f t="shared" si="31"/>
        <v>174999.99999999895</v>
      </c>
      <c r="G259" s="144">
        <f t="shared" si="32"/>
        <v>0</v>
      </c>
      <c r="H259" s="144">
        <f t="shared" si="33"/>
        <v>74099.99242358694</v>
      </c>
      <c r="I259" s="144">
        <f t="shared" si="34"/>
        <v>0</v>
      </c>
      <c r="J259" s="144">
        <f t="shared" si="35"/>
        <v>0</v>
      </c>
    </row>
    <row r="260" spans="1:10" ht="12.75">
      <c r="A260" s="19"/>
      <c r="B260" s="143">
        <f t="shared" si="27"/>
        <v>224</v>
      </c>
      <c r="C260" s="144">
        <f t="shared" si="28"/>
        <v>0</v>
      </c>
      <c r="D260" s="144">
        <f t="shared" si="29"/>
        <v>0</v>
      </c>
      <c r="E260" s="144">
        <f t="shared" si="30"/>
        <v>0</v>
      </c>
      <c r="F260" s="144">
        <f t="shared" si="31"/>
        <v>174999.99999999895</v>
      </c>
      <c r="G260" s="144">
        <f t="shared" si="32"/>
        <v>0</v>
      </c>
      <c r="H260" s="144">
        <f t="shared" si="33"/>
        <v>74099.99242358694</v>
      </c>
      <c r="I260" s="144">
        <f t="shared" si="34"/>
        <v>0</v>
      </c>
      <c r="J260" s="144">
        <f t="shared" si="35"/>
        <v>0</v>
      </c>
    </row>
    <row r="261" spans="1:10" ht="12.75">
      <c r="A261" s="19"/>
      <c r="B261" s="143">
        <f t="shared" si="27"/>
        <v>225</v>
      </c>
      <c r="C261" s="144">
        <f t="shared" si="28"/>
        <v>0</v>
      </c>
      <c r="D261" s="144">
        <f t="shared" si="29"/>
        <v>0</v>
      </c>
      <c r="E261" s="144">
        <f t="shared" si="30"/>
        <v>0</v>
      </c>
      <c r="F261" s="144">
        <f t="shared" si="31"/>
        <v>174999.99999999895</v>
      </c>
      <c r="G261" s="144">
        <f t="shared" si="32"/>
        <v>0</v>
      </c>
      <c r="H261" s="144">
        <f t="shared" si="33"/>
        <v>74099.99242358694</v>
      </c>
      <c r="I261" s="144">
        <f t="shared" si="34"/>
        <v>0</v>
      </c>
      <c r="J261" s="144">
        <f t="shared" si="35"/>
        <v>0</v>
      </c>
    </row>
    <row r="262" spans="1:10" ht="12.75">
      <c r="A262" s="19"/>
      <c r="B262" s="143">
        <f t="shared" si="27"/>
        <v>226</v>
      </c>
      <c r="C262" s="144">
        <f t="shared" si="28"/>
        <v>0</v>
      </c>
      <c r="D262" s="144">
        <f t="shared" si="29"/>
        <v>0</v>
      </c>
      <c r="E262" s="144">
        <f t="shared" si="30"/>
        <v>0</v>
      </c>
      <c r="F262" s="144">
        <f t="shared" si="31"/>
        <v>174999.99999999895</v>
      </c>
      <c r="G262" s="144">
        <f t="shared" si="32"/>
        <v>0</v>
      </c>
      <c r="H262" s="144">
        <f t="shared" si="33"/>
        <v>74099.99242358694</v>
      </c>
      <c r="I262" s="144">
        <f t="shared" si="34"/>
        <v>0</v>
      </c>
      <c r="J262" s="144">
        <f t="shared" si="35"/>
        <v>0</v>
      </c>
    </row>
    <row r="263" spans="1:10" ht="12.75">
      <c r="A263" s="19"/>
      <c r="B263" s="143">
        <f t="shared" si="27"/>
        <v>227</v>
      </c>
      <c r="C263" s="144">
        <f t="shared" si="28"/>
        <v>0</v>
      </c>
      <c r="D263" s="144">
        <f t="shared" si="29"/>
        <v>0</v>
      </c>
      <c r="E263" s="144">
        <f t="shared" si="30"/>
        <v>0</v>
      </c>
      <c r="F263" s="144">
        <f t="shared" si="31"/>
        <v>174999.99999999895</v>
      </c>
      <c r="G263" s="144">
        <f t="shared" si="32"/>
        <v>0</v>
      </c>
      <c r="H263" s="144">
        <f t="shared" si="33"/>
        <v>74099.99242358694</v>
      </c>
      <c r="I263" s="144">
        <f t="shared" si="34"/>
        <v>0</v>
      </c>
      <c r="J263" s="144">
        <f t="shared" si="35"/>
        <v>0</v>
      </c>
    </row>
    <row r="264" spans="1:10" ht="12.75">
      <c r="A264" s="19"/>
      <c r="B264" s="143">
        <f t="shared" si="27"/>
        <v>228</v>
      </c>
      <c r="C264" s="144">
        <f t="shared" si="28"/>
        <v>0</v>
      </c>
      <c r="D264" s="144">
        <f t="shared" si="29"/>
        <v>0</v>
      </c>
      <c r="E264" s="144">
        <f t="shared" si="30"/>
        <v>0</v>
      </c>
      <c r="F264" s="144">
        <f t="shared" si="31"/>
        <v>174999.99999999895</v>
      </c>
      <c r="G264" s="144">
        <f t="shared" si="32"/>
        <v>0</v>
      </c>
      <c r="H264" s="144">
        <f t="shared" si="33"/>
        <v>74099.99242358694</v>
      </c>
      <c r="I264" s="144">
        <f t="shared" si="34"/>
        <v>0</v>
      </c>
      <c r="J264" s="144">
        <f t="shared" si="35"/>
        <v>0</v>
      </c>
    </row>
    <row r="265" spans="1:10" ht="12.75">
      <c r="A265" s="19"/>
      <c r="B265" s="143">
        <f t="shared" si="27"/>
        <v>229</v>
      </c>
      <c r="C265" s="144">
        <f t="shared" si="28"/>
        <v>0</v>
      </c>
      <c r="D265" s="144">
        <f t="shared" si="29"/>
        <v>0</v>
      </c>
      <c r="E265" s="144">
        <f t="shared" si="30"/>
        <v>0</v>
      </c>
      <c r="F265" s="144">
        <f t="shared" si="31"/>
        <v>174999.99999999895</v>
      </c>
      <c r="G265" s="144">
        <f t="shared" si="32"/>
        <v>0</v>
      </c>
      <c r="H265" s="144">
        <f t="shared" si="33"/>
        <v>74099.99242358694</v>
      </c>
      <c r="I265" s="144">
        <f t="shared" si="34"/>
        <v>0</v>
      </c>
      <c r="J265" s="144">
        <f t="shared" si="35"/>
        <v>0</v>
      </c>
    </row>
    <row r="266" spans="1:10" ht="12.75">
      <c r="A266" s="19"/>
      <c r="B266" s="143">
        <f t="shared" si="27"/>
        <v>230</v>
      </c>
      <c r="C266" s="144">
        <f t="shared" si="28"/>
        <v>0</v>
      </c>
      <c r="D266" s="144">
        <f t="shared" si="29"/>
        <v>0</v>
      </c>
      <c r="E266" s="144">
        <f t="shared" si="30"/>
        <v>0</v>
      </c>
      <c r="F266" s="144">
        <f t="shared" si="31"/>
        <v>174999.99999999895</v>
      </c>
      <c r="G266" s="144">
        <f t="shared" si="32"/>
        <v>0</v>
      </c>
      <c r="H266" s="144">
        <f t="shared" si="33"/>
        <v>74099.99242358694</v>
      </c>
      <c r="I266" s="144">
        <f t="shared" si="34"/>
        <v>0</v>
      </c>
      <c r="J266" s="144">
        <f t="shared" si="35"/>
        <v>0</v>
      </c>
    </row>
    <row r="267" spans="1:10" ht="12.75">
      <c r="A267" s="19"/>
      <c r="B267" s="143">
        <f t="shared" si="27"/>
        <v>231</v>
      </c>
      <c r="C267" s="144">
        <f t="shared" si="28"/>
        <v>0</v>
      </c>
      <c r="D267" s="144">
        <f t="shared" si="29"/>
        <v>0</v>
      </c>
      <c r="E267" s="144">
        <f t="shared" si="30"/>
        <v>0</v>
      </c>
      <c r="F267" s="144">
        <f t="shared" si="31"/>
        <v>174999.99999999895</v>
      </c>
      <c r="G267" s="144">
        <f t="shared" si="32"/>
        <v>0</v>
      </c>
      <c r="H267" s="144">
        <f t="shared" si="33"/>
        <v>74099.99242358694</v>
      </c>
      <c r="I267" s="144">
        <f t="shared" si="34"/>
        <v>0</v>
      </c>
      <c r="J267" s="144">
        <f t="shared" si="35"/>
        <v>0</v>
      </c>
    </row>
    <row r="268" spans="1:10" ht="12.75">
      <c r="A268" s="19"/>
      <c r="B268" s="143">
        <f t="shared" si="27"/>
        <v>232</v>
      </c>
      <c r="C268" s="144">
        <f t="shared" si="28"/>
        <v>0</v>
      </c>
      <c r="D268" s="144">
        <f t="shared" si="29"/>
        <v>0</v>
      </c>
      <c r="E268" s="144">
        <f t="shared" si="30"/>
        <v>0</v>
      </c>
      <c r="F268" s="144">
        <f t="shared" si="31"/>
        <v>174999.99999999895</v>
      </c>
      <c r="G268" s="144">
        <f t="shared" si="32"/>
        <v>0</v>
      </c>
      <c r="H268" s="144">
        <f t="shared" si="33"/>
        <v>74099.99242358694</v>
      </c>
      <c r="I268" s="144">
        <f t="shared" si="34"/>
        <v>0</v>
      </c>
      <c r="J268" s="144">
        <f t="shared" si="35"/>
        <v>0</v>
      </c>
    </row>
    <row r="269" spans="1:10" ht="12.75">
      <c r="A269" s="19"/>
      <c r="B269" s="143">
        <f t="shared" si="27"/>
        <v>233</v>
      </c>
      <c r="C269" s="144">
        <f t="shared" si="28"/>
        <v>0</v>
      </c>
      <c r="D269" s="144">
        <f t="shared" si="29"/>
        <v>0</v>
      </c>
      <c r="E269" s="144">
        <f t="shared" si="30"/>
        <v>0</v>
      </c>
      <c r="F269" s="144">
        <f t="shared" si="31"/>
        <v>174999.99999999895</v>
      </c>
      <c r="G269" s="144">
        <f t="shared" si="32"/>
        <v>0</v>
      </c>
      <c r="H269" s="144">
        <f t="shared" si="33"/>
        <v>74099.99242358694</v>
      </c>
      <c r="I269" s="144">
        <f t="shared" si="34"/>
        <v>0</v>
      </c>
      <c r="J269" s="144">
        <f t="shared" si="35"/>
        <v>0</v>
      </c>
    </row>
    <row r="270" spans="1:10" ht="12.75">
      <c r="A270" s="19"/>
      <c r="B270" s="143">
        <f t="shared" si="27"/>
        <v>234</v>
      </c>
      <c r="C270" s="144">
        <f t="shared" si="28"/>
        <v>0</v>
      </c>
      <c r="D270" s="144">
        <f t="shared" si="29"/>
        <v>0</v>
      </c>
      <c r="E270" s="144">
        <f t="shared" si="30"/>
        <v>0</v>
      </c>
      <c r="F270" s="144">
        <f t="shared" si="31"/>
        <v>174999.99999999895</v>
      </c>
      <c r="G270" s="144">
        <f t="shared" si="32"/>
        <v>0</v>
      </c>
      <c r="H270" s="144">
        <f t="shared" si="33"/>
        <v>74099.99242358694</v>
      </c>
      <c r="I270" s="144">
        <f t="shared" si="34"/>
        <v>0</v>
      </c>
      <c r="J270" s="144">
        <f t="shared" si="35"/>
        <v>0</v>
      </c>
    </row>
    <row r="271" spans="1:10" ht="12.75">
      <c r="A271" s="19"/>
      <c r="B271" s="143">
        <f t="shared" si="27"/>
        <v>235</v>
      </c>
      <c r="C271" s="144">
        <f t="shared" si="28"/>
        <v>0</v>
      </c>
      <c r="D271" s="144">
        <f t="shared" si="29"/>
        <v>0</v>
      </c>
      <c r="E271" s="144">
        <f t="shared" si="30"/>
        <v>0</v>
      </c>
      <c r="F271" s="144">
        <f t="shared" si="31"/>
        <v>174999.99999999895</v>
      </c>
      <c r="G271" s="144">
        <f t="shared" si="32"/>
        <v>0</v>
      </c>
      <c r="H271" s="144">
        <f t="shared" si="33"/>
        <v>74099.99242358694</v>
      </c>
      <c r="I271" s="144">
        <f t="shared" si="34"/>
        <v>0</v>
      </c>
      <c r="J271" s="144">
        <f t="shared" si="35"/>
        <v>0</v>
      </c>
    </row>
    <row r="272" spans="1:10" ht="12.75">
      <c r="A272" s="19"/>
      <c r="B272" s="143">
        <f t="shared" si="27"/>
        <v>236</v>
      </c>
      <c r="C272" s="144">
        <f t="shared" si="28"/>
        <v>0</v>
      </c>
      <c r="D272" s="144">
        <f t="shared" si="29"/>
        <v>0</v>
      </c>
      <c r="E272" s="144">
        <f t="shared" si="30"/>
        <v>0</v>
      </c>
      <c r="F272" s="144">
        <f t="shared" si="31"/>
        <v>174999.99999999895</v>
      </c>
      <c r="G272" s="144">
        <f t="shared" si="32"/>
        <v>0</v>
      </c>
      <c r="H272" s="144">
        <f t="shared" si="33"/>
        <v>74099.99242358694</v>
      </c>
      <c r="I272" s="144">
        <f t="shared" si="34"/>
        <v>0</v>
      </c>
      <c r="J272" s="144">
        <f t="shared" si="35"/>
        <v>0</v>
      </c>
    </row>
    <row r="273" spans="1:10" ht="12.75">
      <c r="A273" s="19"/>
      <c r="B273" s="143">
        <f t="shared" si="27"/>
        <v>237</v>
      </c>
      <c r="C273" s="144">
        <f t="shared" si="28"/>
        <v>0</v>
      </c>
      <c r="D273" s="144">
        <f t="shared" si="29"/>
        <v>0</v>
      </c>
      <c r="E273" s="144">
        <f t="shared" si="30"/>
        <v>0</v>
      </c>
      <c r="F273" s="144">
        <f t="shared" si="31"/>
        <v>174999.99999999895</v>
      </c>
      <c r="G273" s="144">
        <f t="shared" si="32"/>
        <v>0</v>
      </c>
      <c r="H273" s="144">
        <f t="shared" si="33"/>
        <v>74099.99242358694</v>
      </c>
      <c r="I273" s="144">
        <f t="shared" si="34"/>
        <v>0</v>
      </c>
      <c r="J273" s="144">
        <f t="shared" si="35"/>
        <v>0</v>
      </c>
    </row>
    <row r="274" spans="1:10" ht="12.75">
      <c r="A274" s="19"/>
      <c r="B274" s="143">
        <f t="shared" si="27"/>
        <v>238</v>
      </c>
      <c r="C274" s="144">
        <f t="shared" si="28"/>
        <v>0</v>
      </c>
      <c r="D274" s="144">
        <f t="shared" si="29"/>
        <v>0</v>
      </c>
      <c r="E274" s="144">
        <f t="shared" si="30"/>
        <v>0</v>
      </c>
      <c r="F274" s="144">
        <f t="shared" si="31"/>
        <v>174999.99999999895</v>
      </c>
      <c r="G274" s="144">
        <f t="shared" si="32"/>
        <v>0</v>
      </c>
      <c r="H274" s="144">
        <f t="shared" si="33"/>
        <v>74099.99242358694</v>
      </c>
      <c r="I274" s="144">
        <f t="shared" si="34"/>
        <v>0</v>
      </c>
      <c r="J274" s="144">
        <f t="shared" si="35"/>
        <v>0</v>
      </c>
    </row>
    <row r="275" spans="1:10" ht="12.75">
      <c r="A275" s="19"/>
      <c r="B275" s="143">
        <f t="shared" si="27"/>
        <v>239</v>
      </c>
      <c r="C275" s="144">
        <f t="shared" si="28"/>
        <v>0</v>
      </c>
      <c r="D275" s="144">
        <f t="shared" si="29"/>
        <v>0</v>
      </c>
      <c r="E275" s="144">
        <f t="shared" si="30"/>
        <v>0</v>
      </c>
      <c r="F275" s="144">
        <f t="shared" si="31"/>
        <v>174999.99999999895</v>
      </c>
      <c r="G275" s="144">
        <f t="shared" si="32"/>
        <v>0</v>
      </c>
      <c r="H275" s="144">
        <f t="shared" si="33"/>
        <v>74099.99242358694</v>
      </c>
      <c r="I275" s="144">
        <f t="shared" si="34"/>
        <v>0</v>
      </c>
      <c r="J275" s="144">
        <f t="shared" si="35"/>
        <v>0</v>
      </c>
    </row>
    <row r="276" spans="1:10" ht="12.75">
      <c r="A276" s="19"/>
      <c r="B276" s="143">
        <f t="shared" si="27"/>
        <v>240</v>
      </c>
      <c r="C276" s="144">
        <f t="shared" si="28"/>
        <v>0</v>
      </c>
      <c r="D276" s="144">
        <f t="shared" si="29"/>
        <v>0</v>
      </c>
      <c r="E276" s="144">
        <f t="shared" si="30"/>
        <v>0</v>
      </c>
      <c r="F276" s="144">
        <f t="shared" si="31"/>
        <v>174999.99999999895</v>
      </c>
      <c r="G276" s="144">
        <f t="shared" si="32"/>
        <v>0</v>
      </c>
      <c r="H276" s="144">
        <f t="shared" si="33"/>
        <v>74099.99242358694</v>
      </c>
      <c r="I276" s="144">
        <f t="shared" si="34"/>
        <v>0</v>
      </c>
      <c r="J276" s="144">
        <f t="shared" si="35"/>
        <v>0</v>
      </c>
    </row>
    <row r="277" spans="1:10" ht="12.75">
      <c r="A277" s="19"/>
      <c r="B277" s="143">
        <f t="shared" si="27"/>
        <v>241</v>
      </c>
      <c r="C277" s="144">
        <f t="shared" si="28"/>
        <v>0</v>
      </c>
      <c r="D277" s="144">
        <f t="shared" si="29"/>
        <v>0</v>
      </c>
      <c r="E277" s="144">
        <f t="shared" si="30"/>
        <v>0</v>
      </c>
      <c r="F277" s="144">
        <f t="shared" si="31"/>
        <v>174999.99999999895</v>
      </c>
      <c r="G277" s="144">
        <f t="shared" si="32"/>
        <v>0</v>
      </c>
      <c r="H277" s="144">
        <f t="shared" si="33"/>
        <v>74099.99242358694</v>
      </c>
      <c r="I277" s="144">
        <f t="shared" si="34"/>
        <v>0</v>
      </c>
      <c r="J277" s="144">
        <f t="shared" si="35"/>
        <v>0</v>
      </c>
    </row>
    <row r="278" spans="1:10" ht="12.75">
      <c r="A278" s="19"/>
      <c r="B278" s="143">
        <f t="shared" si="27"/>
        <v>242</v>
      </c>
      <c r="C278" s="144">
        <f t="shared" si="28"/>
        <v>0</v>
      </c>
      <c r="D278" s="144">
        <f t="shared" si="29"/>
        <v>0</v>
      </c>
      <c r="E278" s="144">
        <f t="shared" si="30"/>
        <v>0</v>
      </c>
      <c r="F278" s="144">
        <f t="shared" si="31"/>
        <v>174999.99999999895</v>
      </c>
      <c r="G278" s="144">
        <f t="shared" si="32"/>
        <v>0</v>
      </c>
      <c r="H278" s="144">
        <f t="shared" si="33"/>
        <v>74099.99242358694</v>
      </c>
      <c r="I278" s="144">
        <f t="shared" si="34"/>
        <v>0</v>
      </c>
      <c r="J278" s="144">
        <f t="shared" si="35"/>
        <v>0</v>
      </c>
    </row>
    <row r="279" spans="1:10" ht="12.75">
      <c r="A279" s="19"/>
      <c r="B279" s="143">
        <f t="shared" si="27"/>
        <v>243</v>
      </c>
      <c r="C279" s="144">
        <f t="shared" si="28"/>
        <v>0</v>
      </c>
      <c r="D279" s="144">
        <f t="shared" si="29"/>
        <v>0</v>
      </c>
      <c r="E279" s="144">
        <f t="shared" si="30"/>
        <v>0</v>
      </c>
      <c r="F279" s="144">
        <f t="shared" si="31"/>
        <v>174999.99999999895</v>
      </c>
      <c r="G279" s="144">
        <f t="shared" si="32"/>
        <v>0</v>
      </c>
      <c r="H279" s="144">
        <f t="shared" si="33"/>
        <v>74099.99242358694</v>
      </c>
      <c r="I279" s="144">
        <f t="shared" si="34"/>
        <v>0</v>
      </c>
      <c r="J279" s="144">
        <f t="shared" si="35"/>
        <v>0</v>
      </c>
    </row>
    <row r="280" spans="1:10" ht="12.75">
      <c r="A280" s="19"/>
      <c r="B280" s="143">
        <f t="shared" si="27"/>
        <v>244</v>
      </c>
      <c r="C280" s="144">
        <f t="shared" si="28"/>
        <v>0</v>
      </c>
      <c r="D280" s="144">
        <f t="shared" si="29"/>
        <v>0</v>
      </c>
      <c r="E280" s="144">
        <f t="shared" si="30"/>
        <v>0</v>
      </c>
      <c r="F280" s="144">
        <f t="shared" si="31"/>
        <v>174999.99999999895</v>
      </c>
      <c r="G280" s="144">
        <f t="shared" si="32"/>
        <v>0</v>
      </c>
      <c r="H280" s="144">
        <f t="shared" si="33"/>
        <v>74099.99242358694</v>
      </c>
      <c r="I280" s="144">
        <f t="shared" si="34"/>
        <v>0</v>
      </c>
      <c r="J280" s="144">
        <f t="shared" si="35"/>
        <v>0</v>
      </c>
    </row>
    <row r="281" spans="1:10" ht="12.75">
      <c r="A281" s="19"/>
      <c r="B281" s="143">
        <f t="shared" si="27"/>
        <v>245</v>
      </c>
      <c r="C281" s="144">
        <f t="shared" si="28"/>
        <v>0</v>
      </c>
      <c r="D281" s="144">
        <f t="shared" si="29"/>
        <v>0</v>
      </c>
      <c r="E281" s="144">
        <f t="shared" si="30"/>
        <v>0</v>
      </c>
      <c r="F281" s="144">
        <f t="shared" si="31"/>
        <v>174999.99999999895</v>
      </c>
      <c r="G281" s="144">
        <f t="shared" si="32"/>
        <v>0</v>
      </c>
      <c r="H281" s="144">
        <f t="shared" si="33"/>
        <v>74099.99242358694</v>
      </c>
      <c r="I281" s="144">
        <f t="shared" si="34"/>
        <v>0</v>
      </c>
      <c r="J281" s="144">
        <f t="shared" si="35"/>
        <v>0</v>
      </c>
    </row>
    <row r="282" spans="1:10" ht="12.75">
      <c r="A282" s="19"/>
      <c r="B282" s="143">
        <f t="shared" si="27"/>
        <v>246</v>
      </c>
      <c r="C282" s="144">
        <f t="shared" si="28"/>
        <v>0</v>
      </c>
      <c r="D282" s="144">
        <f t="shared" si="29"/>
        <v>0</v>
      </c>
      <c r="E282" s="144">
        <f t="shared" si="30"/>
        <v>0</v>
      </c>
      <c r="F282" s="144">
        <f t="shared" si="31"/>
        <v>174999.99999999895</v>
      </c>
      <c r="G282" s="144">
        <f t="shared" si="32"/>
        <v>0</v>
      </c>
      <c r="H282" s="144">
        <f t="shared" si="33"/>
        <v>74099.99242358694</v>
      </c>
      <c r="I282" s="144">
        <f t="shared" si="34"/>
        <v>0</v>
      </c>
      <c r="J282" s="144">
        <f t="shared" si="35"/>
        <v>0</v>
      </c>
    </row>
    <row r="283" spans="1:10" ht="12.75">
      <c r="A283" s="19"/>
      <c r="B283" s="143">
        <f t="shared" si="27"/>
        <v>247</v>
      </c>
      <c r="C283" s="144">
        <f t="shared" si="28"/>
        <v>0</v>
      </c>
      <c r="D283" s="144">
        <f t="shared" si="29"/>
        <v>0</v>
      </c>
      <c r="E283" s="144">
        <f t="shared" si="30"/>
        <v>0</v>
      </c>
      <c r="F283" s="144">
        <f t="shared" si="31"/>
        <v>174999.99999999895</v>
      </c>
      <c r="G283" s="144">
        <f t="shared" si="32"/>
        <v>0</v>
      </c>
      <c r="H283" s="144">
        <f t="shared" si="33"/>
        <v>74099.99242358694</v>
      </c>
      <c r="I283" s="144">
        <f t="shared" si="34"/>
        <v>0</v>
      </c>
      <c r="J283" s="144">
        <f t="shared" si="35"/>
        <v>0</v>
      </c>
    </row>
    <row r="284" spans="1:10" ht="12.75">
      <c r="A284" s="19"/>
      <c r="B284" s="143">
        <f t="shared" si="27"/>
        <v>248</v>
      </c>
      <c r="C284" s="144">
        <f t="shared" si="28"/>
        <v>0</v>
      </c>
      <c r="D284" s="144">
        <f t="shared" si="29"/>
        <v>0</v>
      </c>
      <c r="E284" s="144">
        <f t="shared" si="30"/>
        <v>0</v>
      </c>
      <c r="F284" s="144">
        <f t="shared" si="31"/>
        <v>174999.99999999895</v>
      </c>
      <c r="G284" s="144">
        <f t="shared" si="32"/>
        <v>0</v>
      </c>
      <c r="H284" s="144">
        <f t="shared" si="33"/>
        <v>74099.99242358694</v>
      </c>
      <c r="I284" s="144">
        <f t="shared" si="34"/>
        <v>0</v>
      </c>
      <c r="J284" s="144">
        <f t="shared" si="35"/>
        <v>0</v>
      </c>
    </row>
    <row r="285" spans="1:10" ht="12.75">
      <c r="A285" s="19"/>
      <c r="B285" s="143">
        <f t="shared" si="27"/>
        <v>249</v>
      </c>
      <c r="C285" s="144">
        <f t="shared" si="28"/>
        <v>0</v>
      </c>
      <c r="D285" s="144">
        <f t="shared" si="29"/>
        <v>0</v>
      </c>
      <c r="E285" s="144">
        <f t="shared" si="30"/>
        <v>0</v>
      </c>
      <c r="F285" s="144">
        <f t="shared" si="31"/>
        <v>174999.99999999895</v>
      </c>
      <c r="G285" s="144">
        <f t="shared" si="32"/>
        <v>0</v>
      </c>
      <c r="H285" s="144">
        <f t="shared" si="33"/>
        <v>74099.99242358694</v>
      </c>
      <c r="I285" s="144">
        <f t="shared" si="34"/>
        <v>0</v>
      </c>
      <c r="J285" s="144">
        <f t="shared" si="35"/>
        <v>0</v>
      </c>
    </row>
    <row r="286" spans="1:10" ht="12.75">
      <c r="A286" s="19"/>
      <c r="B286" s="143">
        <f t="shared" si="27"/>
        <v>250</v>
      </c>
      <c r="C286" s="144">
        <f t="shared" si="28"/>
        <v>0</v>
      </c>
      <c r="D286" s="144">
        <f t="shared" si="29"/>
        <v>0</v>
      </c>
      <c r="E286" s="144">
        <f t="shared" si="30"/>
        <v>0</v>
      </c>
      <c r="F286" s="144">
        <f t="shared" si="31"/>
        <v>174999.99999999895</v>
      </c>
      <c r="G286" s="144">
        <f t="shared" si="32"/>
        <v>0</v>
      </c>
      <c r="H286" s="144">
        <f t="shared" si="33"/>
        <v>74099.99242358694</v>
      </c>
      <c r="I286" s="144">
        <f t="shared" si="34"/>
        <v>0</v>
      </c>
      <c r="J286" s="144">
        <f t="shared" si="35"/>
        <v>0</v>
      </c>
    </row>
    <row r="287" spans="1:10" ht="12.75">
      <c r="A287" s="19"/>
      <c r="B287" s="143">
        <f t="shared" si="27"/>
        <v>251</v>
      </c>
      <c r="C287" s="144">
        <f t="shared" si="28"/>
        <v>0</v>
      </c>
      <c r="D287" s="144">
        <f t="shared" si="29"/>
        <v>0</v>
      </c>
      <c r="E287" s="144">
        <f t="shared" si="30"/>
        <v>0</v>
      </c>
      <c r="F287" s="144">
        <f t="shared" si="31"/>
        <v>174999.99999999895</v>
      </c>
      <c r="G287" s="144">
        <f t="shared" si="32"/>
        <v>0</v>
      </c>
      <c r="H287" s="144">
        <f t="shared" si="33"/>
        <v>74099.99242358694</v>
      </c>
      <c r="I287" s="144">
        <f t="shared" si="34"/>
        <v>0</v>
      </c>
      <c r="J287" s="144">
        <f t="shared" si="35"/>
        <v>0</v>
      </c>
    </row>
    <row r="288" spans="1:10" ht="12.75">
      <c r="A288" s="19"/>
      <c r="B288" s="143">
        <f t="shared" si="27"/>
        <v>252</v>
      </c>
      <c r="C288" s="144">
        <f t="shared" si="28"/>
        <v>0</v>
      </c>
      <c r="D288" s="144">
        <f t="shared" si="29"/>
        <v>0</v>
      </c>
      <c r="E288" s="144">
        <f t="shared" si="30"/>
        <v>0</v>
      </c>
      <c r="F288" s="144">
        <f t="shared" si="31"/>
        <v>174999.99999999895</v>
      </c>
      <c r="G288" s="144">
        <f t="shared" si="32"/>
        <v>0</v>
      </c>
      <c r="H288" s="144">
        <f t="shared" si="33"/>
        <v>74099.99242358694</v>
      </c>
      <c r="I288" s="144">
        <f t="shared" si="34"/>
        <v>0</v>
      </c>
      <c r="J288" s="144">
        <f t="shared" si="35"/>
        <v>0</v>
      </c>
    </row>
    <row r="289" spans="1:10" ht="12.75">
      <c r="A289" s="19"/>
      <c r="B289" s="143">
        <f t="shared" si="27"/>
        <v>253</v>
      </c>
      <c r="C289" s="144">
        <f t="shared" si="28"/>
        <v>0</v>
      </c>
      <c r="D289" s="144">
        <f t="shared" si="29"/>
        <v>0</v>
      </c>
      <c r="E289" s="144">
        <f t="shared" si="30"/>
        <v>0</v>
      </c>
      <c r="F289" s="144">
        <f t="shared" si="31"/>
        <v>174999.99999999895</v>
      </c>
      <c r="G289" s="144">
        <f t="shared" si="32"/>
        <v>0</v>
      </c>
      <c r="H289" s="144">
        <f t="shared" si="33"/>
        <v>74099.99242358694</v>
      </c>
      <c r="I289" s="144">
        <f t="shared" si="34"/>
        <v>0</v>
      </c>
      <c r="J289" s="144">
        <f t="shared" si="35"/>
        <v>0</v>
      </c>
    </row>
    <row r="290" spans="1:10" ht="12.75">
      <c r="A290" s="19"/>
      <c r="B290" s="143">
        <f t="shared" si="27"/>
        <v>254</v>
      </c>
      <c r="C290" s="144">
        <f t="shared" si="28"/>
        <v>0</v>
      </c>
      <c r="D290" s="144">
        <f t="shared" si="29"/>
        <v>0</v>
      </c>
      <c r="E290" s="144">
        <f t="shared" si="30"/>
        <v>0</v>
      </c>
      <c r="F290" s="144">
        <f t="shared" si="31"/>
        <v>174999.99999999895</v>
      </c>
      <c r="G290" s="144">
        <f t="shared" si="32"/>
        <v>0</v>
      </c>
      <c r="H290" s="144">
        <f t="shared" si="33"/>
        <v>74099.99242358694</v>
      </c>
      <c r="I290" s="144">
        <f t="shared" si="34"/>
        <v>0</v>
      </c>
      <c r="J290" s="144">
        <f t="shared" si="35"/>
        <v>0</v>
      </c>
    </row>
    <row r="291" spans="1:10" ht="12.75">
      <c r="A291" s="19"/>
      <c r="B291" s="143">
        <f t="shared" si="27"/>
        <v>255</v>
      </c>
      <c r="C291" s="144">
        <f t="shared" si="28"/>
        <v>0</v>
      </c>
      <c r="D291" s="144">
        <f t="shared" si="29"/>
        <v>0</v>
      </c>
      <c r="E291" s="144">
        <f t="shared" si="30"/>
        <v>0</v>
      </c>
      <c r="F291" s="144">
        <f t="shared" si="31"/>
        <v>174999.99999999895</v>
      </c>
      <c r="G291" s="144">
        <f t="shared" si="32"/>
        <v>0</v>
      </c>
      <c r="H291" s="144">
        <f t="shared" si="33"/>
        <v>74099.99242358694</v>
      </c>
      <c r="I291" s="144">
        <f t="shared" si="34"/>
        <v>0</v>
      </c>
      <c r="J291" s="144">
        <f t="shared" si="35"/>
        <v>0</v>
      </c>
    </row>
    <row r="292" spans="1:10" ht="12.75">
      <c r="A292" s="19"/>
      <c r="B292" s="143">
        <f t="shared" si="27"/>
        <v>256</v>
      </c>
      <c r="C292" s="144">
        <f t="shared" si="28"/>
        <v>0</v>
      </c>
      <c r="D292" s="144">
        <f t="shared" si="29"/>
        <v>0</v>
      </c>
      <c r="E292" s="144">
        <f t="shared" si="30"/>
        <v>0</v>
      </c>
      <c r="F292" s="144">
        <f t="shared" si="31"/>
        <v>174999.99999999895</v>
      </c>
      <c r="G292" s="144">
        <f t="shared" si="32"/>
        <v>0</v>
      </c>
      <c r="H292" s="144">
        <f t="shared" si="33"/>
        <v>74099.99242358694</v>
      </c>
      <c r="I292" s="144">
        <f t="shared" si="34"/>
        <v>0</v>
      </c>
      <c r="J292" s="144">
        <f t="shared" si="35"/>
        <v>0</v>
      </c>
    </row>
    <row r="293" spans="1:10" ht="12.75">
      <c r="A293" s="19"/>
      <c r="B293" s="143">
        <f t="shared" si="27"/>
        <v>257</v>
      </c>
      <c r="C293" s="144">
        <f t="shared" si="28"/>
        <v>0</v>
      </c>
      <c r="D293" s="144">
        <f t="shared" si="29"/>
        <v>0</v>
      </c>
      <c r="E293" s="144">
        <f t="shared" si="30"/>
        <v>0</v>
      </c>
      <c r="F293" s="144">
        <f t="shared" si="31"/>
        <v>174999.99999999895</v>
      </c>
      <c r="G293" s="144">
        <f t="shared" si="32"/>
        <v>0</v>
      </c>
      <c r="H293" s="144">
        <f t="shared" si="33"/>
        <v>74099.99242358694</v>
      </c>
      <c r="I293" s="144">
        <f t="shared" si="34"/>
        <v>0</v>
      </c>
      <c r="J293" s="144">
        <f t="shared" si="35"/>
        <v>0</v>
      </c>
    </row>
    <row r="294" spans="1:10" ht="12.75">
      <c r="A294" s="19"/>
      <c r="B294" s="143">
        <f aca="true" t="shared" si="36" ref="B294:B357">1+B293</f>
        <v>258</v>
      </c>
      <c r="C294" s="144">
        <f aca="true" t="shared" si="37" ref="C294:C357">IF((E293&lt;$C$24-G294),E293,$C$24-G294)</f>
        <v>0</v>
      </c>
      <c r="D294" s="144">
        <f aca="true" t="shared" si="38" ref="D294:D357">IF(AND($C$20&lt;=B294,E293&gt;C294+$C$18),IF(MOD($B294,$C$19)=0,$C$18,0),0)</f>
        <v>0</v>
      </c>
      <c r="E294" s="144">
        <f aca="true" t="shared" si="39" ref="E294:E357">IF(E293-C294&lt;=1,0,E293-C294-D294)</f>
        <v>0</v>
      </c>
      <c r="F294" s="144">
        <f aca="true" t="shared" si="40" ref="F294:F357">F293+C294+D294</f>
        <v>174999.99999999895</v>
      </c>
      <c r="G294" s="144">
        <f aca="true" t="shared" si="41" ref="G294:G357">E293*($C$13/$C$15)</f>
        <v>0</v>
      </c>
      <c r="H294" s="144">
        <f aca="true" t="shared" si="42" ref="H294:H357">H293+G294</f>
        <v>74099.99242358694</v>
      </c>
      <c r="I294" s="144">
        <f aca="true" t="shared" si="43" ref="I294:I357">IF(I293-($C$24-J294)&lt;=1,0,I293-($C$24-J294))</f>
        <v>0</v>
      </c>
      <c r="J294" s="144">
        <f aca="true" t="shared" si="44" ref="J294:J357">I293*($C$13/$C$15)</f>
        <v>0</v>
      </c>
    </row>
    <row r="295" spans="1:10" ht="12.75">
      <c r="A295" s="19"/>
      <c r="B295" s="143">
        <f t="shared" si="36"/>
        <v>259</v>
      </c>
      <c r="C295" s="144">
        <f t="shared" si="37"/>
        <v>0</v>
      </c>
      <c r="D295" s="144">
        <f t="shared" si="38"/>
        <v>0</v>
      </c>
      <c r="E295" s="144">
        <f t="shared" si="39"/>
        <v>0</v>
      </c>
      <c r="F295" s="144">
        <f t="shared" si="40"/>
        <v>174999.99999999895</v>
      </c>
      <c r="G295" s="144">
        <f t="shared" si="41"/>
        <v>0</v>
      </c>
      <c r="H295" s="144">
        <f t="shared" si="42"/>
        <v>74099.99242358694</v>
      </c>
      <c r="I295" s="144">
        <f t="shared" si="43"/>
        <v>0</v>
      </c>
      <c r="J295" s="144">
        <f t="shared" si="44"/>
        <v>0</v>
      </c>
    </row>
    <row r="296" spans="1:10" ht="12.75">
      <c r="A296" s="19"/>
      <c r="B296" s="143">
        <f t="shared" si="36"/>
        <v>260</v>
      </c>
      <c r="C296" s="144">
        <f t="shared" si="37"/>
        <v>0</v>
      </c>
      <c r="D296" s="144">
        <f t="shared" si="38"/>
        <v>0</v>
      </c>
      <c r="E296" s="144">
        <f t="shared" si="39"/>
        <v>0</v>
      </c>
      <c r="F296" s="144">
        <f t="shared" si="40"/>
        <v>174999.99999999895</v>
      </c>
      <c r="G296" s="144">
        <f t="shared" si="41"/>
        <v>0</v>
      </c>
      <c r="H296" s="144">
        <f t="shared" si="42"/>
        <v>74099.99242358694</v>
      </c>
      <c r="I296" s="144">
        <f t="shared" si="43"/>
        <v>0</v>
      </c>
      <c r="J296" s="144">
        <f t="shared" si="44"/>
        <v>0</v>
      </c>
    </row>
    <row r="297" spans="1:10" ht="12.75">
      <c r="A297" s="19"/>
      <c r="B297" s="143">
        <f t="shared" si="36"/>
        <v>261</v>
      </c>
      <c r="C297" s="144">
        <f t="shared" si="37"/>
        <v>0</v>
      </c>
      <c r="D297" s="144">
        <f t="shared" si="38"/>
        <v>0</v>
      </c>
      <c r="E297" s="144">
        <f t="shared" si="39"/>
        <v>0</v>
      </c>
      <c r="F297" s="144">
        <f t="shared" si="40"/>
        <v>174999.99999999895</v>
      </c>
      <c r="G297" s="144">
        <f t="shared" si="41"/>
        <v>0</v>
      </c>
      <c r="H297" s="144">
        <f t="shared" si="42"/>
        <v>74099.99242358694</v>
      </c>
      <c r="I297" s="144">
        <f t="shared" si="43"/>
        <v>0</v>
      </c>
      <c r="J297" s="144">
        <f t="shared" si="44"/>
        <v>0</v>
      </c>
    </row>
    <row r="298" spans="1:10" ht="12.75">
      <c r="A298" s="19"/>
      <c r="B298" s="143">
        <f t="shared" si="36"/>
        <v>262</v>
      </c>
      <c r="C298" s="144">
        <f t="shared" si="37"/>
        <v>0</v>
      </c>
      <c r="D298" s="144">
        <f t="shared" si="38"/>
        <v>0</v>
      </c>
      <c r="E298" s="144">
        <f t="shared" si="39"/>
        <v>0</v>
      </c>
      <c r="F298" s="144">
        <f t="shared" si="40"/>
        <v>174999.99999999895</v>
      </c>
      <c r="G298" s="144">
        <f t="shared" si="41"/>
        <v>0</v>
      </c>
      <c r="H298" s="144">
        <f t="shared" si="42"/>
        <v>74099.99242358694</v>
      </c>
      <c r="I298" s="144">
        <f t="shared" si="43"/>
        <v>0</v>
      </c>
      <c r="J298" s="144">
        <f t="shared" si="44"/>
        <v>0</v>
      </c>
    </row>
    <row r="299" spans="1:10" ht="12.75">
      <c r="A299" s="19"/>
      <c r="B299" s="143">
        <f t="shared" si="36"/>
        <v>263</v>
      </c>
      <c r="C299" s="144">
        <f t="shared" si="37"/>
        <v>0</v>
      </c>
      <c r="D299" s="144">
        <f t="shared" si="38"/>
        <v>0</v>
      </c>
      <c r="E299" s="144">
        <f t="shared" si="39"/>
        <v>0</v>
      </c>
      <c r="F299" s="144">
        <f t="shared" si="40"/>
        <v>174999.99999999895</v>
      </c>
      <c r="G299" s="144">
        <f t="shared" si="41"/>
        <v>0</v>
      </c>
      <c r="H299" s="144">
        <f t="shared" si="42"/>
        <v>74099.99242358694</v>
      </c>
      <c r="I299" s="144">
        <f t="shared" si="43"/>
        <v>0</v>
      </c>
      <c r="J299" s="144">
        <f t="shared" si="44"/>
        <v>0</v>
      </c>
    </row>
    <row r="300" spans="1:10" ht="12.75">
      <c r="A300" s="19"/>
      <c r="B300" s="143">
        <f t="shared" si="36"/>
        <v>264</v>
      </c>
      <c r="C300" s="144">
        <f t="shared" si="37"/>
        <v>0</v>
      </c>
      <c r="D300" s="144">
        <f t="shared" si="38"/>
        <v>0</v>
      </c>
      <c r="E300" s="144">
        <f t="shared" si="39"/>
        <v>0</v>
      </c>
      <c r="F300" s="144">
        <f t="shared" si="40"/>
        <v>174999.99999999895</v>
      </c>
      <c r="G300" s="144">
        <f t="shared" si="41"/>
        <v>0</v>
      </c>
      <c r="H300" s="144">
        <f t="shared" si="42"/>
        <v>74099.99242358694</v>
      </c>
      <c r="I300" s="144">
        <f t="shared" si="43"/>
        <v>0</v>
      </c>
      <c r="J300" s="144">
        <f t="shared" si="44"/>
        <v>0</v>
      </c>
    </row>
    <row r="301" spans="1:10" ht="12.75">
      <c r="A301" s="19"/>
      <c r="B301" s="143">
        <f t="shared" si="36"/>
        <v>265</v>
      </c>
      <c r="C301" s="144">
        <f t="shared" si="37"/>
        <v>0</v>
      </c>
      <c r="D301" s="144">
        <f t="shared" si="38"/>
        <v>0</v>
      </c>
      <c r="E301" s="144">
        <f t="shared" si="39"/>
        <v>0</v>
      </c>
      <c r="F301" s="144">
        <f t="shared" si="40"/>
        <v>174999.99999999895</v>
      </c>
      <c r="G301" s="144">
        <f t="shared" si="41"/>
        <v>0</v>
      </c>
      <c r="H301" s="144">
        <f t="shared" si="42"/>
        <v>74099.99242358694</v>
      </c>
      <c r="I301" s="144">
        <f t="shared" si="43"/>
        <v>0</v>
      </c>
      <c r="J301" s="144">
        <f t="shared" si="44"/>
        <v>0</v>
      </c>
    </row>
    <row r="302" spans="1:10" ht="12.75">
      <c r="A302" s="19"/>
      <c r="B302" s="143">
        <f t="shared" si="36"/>
        <v>266</v>
      </c>
      <c r="C302" s="144">
        <f t="shared" si="37"/>
        <v>0</v>
      </c>
      <c r="D302" s="144">
        <f t="shared" si="38"/>
        <v>0</v>
      </c>
      <c r="E302" s="144">
        <f t="shared" si="39"/>
        <v>0</v>
      </c>
      <c r="F302" s="144">
        <f t="shared" si="40"/>
        <v>174999.99999999895</v>
      </c>
      <c r="G302" s="144">
        <f t="shared" si="41"/>
        <v>0</v>
      </c>
      <c r="H302" s="144">
        <f t="shared" si="42"/>
        <v>74099.99242358694</v>
      </c>
      <c r="I302" s="144">
        <f t="shared" si="43"/>
        <v>0</v>
      </c>
      <c r="J302" s="144">
        <f t="shared" si="44"/>
        <v>0</v>
      </c>
    </row>
    <row r="303" spans="1:10" ht="12.75">
      <c r="A303" s="19"/>
      <c r="B303" s="143">
        <f t="shared" si="36"/>
        <v>267</v>
      </c>
      <c r="C303" s="144">
        <f t="shared" si="37"/>
        <v>0</v>
      </c>
      <c r="D303" s="144">
        <f t="shared" si="38"/>
        <v>0</v>
      </c>
      <c r="E303" s="144">
        <f t="shared" si="39"/>
        <v>0</v>
      </c>
      <c r="F303" s="144">
        <f t="shared" si="40"/>
        <v>174999.99999999895</v>
      </c>
      <c r="G303" s="144">
        <f t="shared" si="41"/>
        <v>0</v>
      </c>
      <c r="H303" s="144">
        <f t="shared" si="42"/>
        <v>74099.99242358694</v>
      </c>
      <c r="I303" s="144">
        <f t="shared" si="43"/>
        <v>0</v>
      </c>
      <c r="J303" s="144">
        <f t="shared" si="44"/>
        <v>0</v>
      </c>
    </row>
    <row r="304" spans="1:10" ht="12.75">
      <c r="A304" s="19"/>
      <c r="B304" s="143">
        <f t="shared" si="36"/>
        <v>268</v>
      </c>
      <c r="C304" s="144">
        <f t="shared" si="37"/>
        <v>0</v>
      </c>
      <c r="D304" s="144">
        <f t="shared" si="38"/>
        <v>0</v>
      </c>
      <c r="E304" s="144">
        <f t="shared" si="39"/>
        <v>0</v>
      </c>
      <c r="F304" s="144">
        <f t="shared" si="40"/>
        <v>174999.99999999895</v>
      </c>
      <c r="G304" s="144">
        <f t="shared" si="41"/>
        <v>0</v>
      </c>
      <c r="H304" s="144">
        <f t="shared" si="42"/>
        <v>74099.99242358694</v>
      </c>
      <c r="I304" s="144">
        <f t="shared" si="43"/>
        <v>0</v>
      </c>
      <c r="J304" s="144">
        <f t="shared" si="44"/>
        <v>0</v>
      </c>
    </row>
    <row r="305" spans="1:10" ht="12.75">
      <c r="A305" s="19"/>
      <c r="B305" s="143">
        <f t="shared" si="36"/>
        <v>269</v>
      </c>
      <c r="C305" s="144">
        <f t="shared" si="37"/>
        <v>0</v>
      </c>
      <c r="D305" s="144">
        <f t="shared" si="38"/>
        <v>0</v>
      </c>
      <c r="E305" s="144">
        <f t="shared" si="39"/>
        <v>0</v>
      </c>
      <c r="F305" s="144">
        <f t="shared" si="40"/>
        <v>174999.99999999895</v>
      </c>
      <c r="G305" s="144">
        <f t="shared" si="41"/>
        <v>0</v>
      </c>
      <c r="H305" s="144">
        <f t="shared" si="42"/>
        <v>74099.99242358694</v>
      </c>
      <c r="I305" s="144">
        <f t="shared" si="43"/>
        <v>0</v>
      </c>
      <c r="J305" s="144">
        <f t="shared" si="44"/>
        <v>0</v>
      </c>
    </row>
    <row r="306" spans="1:10" ht="12.75">
      <c r="A306" s="19"/>
      <c r="B306" s="143">
        <f t="shared" si="36"/>
        <v>270</v>
      </c>
      <c r="C306" s="144">
        <f t="shared" si="37"/>
        <v>0</v>
      </c>
      <c r="D306" s="144">
        <f t="shared" si="38"/>
        <v>0</v>
      </c>
      <c r="E306" s="144">
        <f t="shared" si="39"/>
        <v>0</v>
      </c>
      <c r="F306" s="144">
        <f t="shared" si="40"/>
        <v>174999.99999999895</v>
      </c>
      <c r="G306" s="144">
        <f t="shared" si="41"/>
        <v>0</v>
      </c>
      <c r="H306" s="144">
        <f t="shared" si="42"/>
        <v>74099.99242358694</v>
      </c>
      <c r="I306" s="144">
        <f t="shared" si="43"/>
        <v>0</v>
      </c>
      <c r="J306" s="144">
        <f t="shared" si="44"/>
        <v>0</v>
      </c>
    </row>
    <row r="307" spans="1:10" ht="12.75">
      <c r="A307" s="19"/>
      <c r="B307" s="143">
        <f t="shared" si="36"/>
        <v>271</v>
      </c>
      <c r="C307" s="144">
        <f t="shared" si="37"/>
        <v>0</v>
      </c>
      <c r="D307" s="144">
        <f t="shared" si="38"/>
        <v>0</v>
      </c>
      <c r="E307" s="144">
        <f t="shared" si="39"/>
        <v>0</v>
      </c>
      <c r="F307" s="144">
        <f t="shared" si="40"/>
        <v>174999.99999999895</v>
      </c>
      <c r="G307" s="144">
        <f t="shared" si="41"/>
        <v>0</v>
      </c>
      <c r="H307" s="144">
        <f t="shared" si="42"/>
        <v>74099.99242358694</v>
      </c>
      <c r="I307" s="144">
        <f t="shared" si="43"/>
        <v>0</v>
      </c>
      <c r="J307" s="144">
        <f t="shared" si="44"/>
        <v>0</v>
      </c>
    </row>
    <row r="308" spans="1:10" ht="12.75">
      <c r="A308" s="19"/>
      <c r="B308" s="143">
        <f t="shared" si="36"/>
        <v>272</v>
      </c>
      <c r="C308" s="144">
        <f t="shared" si="37"/>
        <v>0</v>
      </c>
      <c r="D308" s="144">
        <f t="shared" si="38"/>
        <v>0</v>
      </c>
      <c r="E308" s="144">
        <f t="shared" si="39"/>
        <v>0</v>
      </c>
      <c r="F308" s="144">
        <f t="shared" si="40"/>
        <v>174999.99999999895</v>
      </c>
      <c r="G308" s="144">
        <f t="shared" si="41"/>
        <v>0</v>
      </c>
      <c r="H308" s="144">
        <f t="shared" si="42"/>
        <v>74099.99242358694</v>
      </c>
      <c r="I308" s="144">
        <f t="shared" si="43"/>
        <v>0</v>
      </c>
      <c r="J308" s="144">
        <f t="shared" si="44"/>
        <v>0</v>
      </c>
    </row>
    <row r="309" spans="1:10" ht="12.75">
      <c r="A309" s="19"/>
      <c r="B309" s="143">
        <f t="shared" si="36"/>
        <v>273</v>
      </c>
      <c r="C309" s="144">
        <f t="shared" si="37"/>
        <v>0</v>
      </c>
      <c r="D309" s="144">
        <f t="shared" si="38"/>
        <v>0</v>
      </c>
      <c r="E309" s="144">
        <f t="shared" si="39"/>
        <v>0</v>
      </c>
      <c r="F309" s="144">
        <f t="shared" si="40"/>
        <v>174999.99999999895</v>
      </c>
      <c r="G309" s="144">
        <f t="shared" si="41"/>
        <v>0</v>
      </c>
      <c r="H309" s="144">
        <f t="shared" si="42"/>
        <v>74099.99242358694</v>
      </c>
      <c r="I309" s="144">
        <f t="shared" si="43"/>
        <v>0</v>
      </c>
      <c r="J309" s="144">
        <f t="shared" si="44"/>
        <v>0</v>
      </c>
    </row>
    <row r="310" spans="1:10" ht="12.75">
      <c r="A310" s="19"/>
      <c r="B310" s="143">
        <f t="shared" si="36"/>
        <v>274</v>
      </c>
      <c r="C310" s="144">
        <f t="shared" si="37"/>
        <v>0</v>
      </c>
      <c r="D310" s="144">
        <f t="shared" si="38"/>
        <v>0</v>
      </c>
      <c r="E310" s="144">
        <f t="shared" si="39"/>
        <v>0</v>
      </c>
      <c r="F310" s="144">
        <f t="shared" si="40"/>
        <v>174999.99999999895</v>
      </c>
      <c r="G310" s="144">
        <f t="shared" si="41"/>
        <v>0</v>
      </c>
      <c r="H310" s="144">
        <f t="shared" si="42"/>
        <v>74099.99242358694</v>
      </c>
      <c r="I310" s="144">
        <f t="shared" si="43"/>
        <v>0</v>
      </c>
      <c r="J310" s="144">
        <f t="shared" si="44"/>
        <v>0</v>
      </c>
    </row>
    <row r="311" spans="1:10" ht="12.75">
      <c r="A311" s="19"/>
      <c r="B311" s="143">
        <f t="shared" si="36"/>
        <v>275</v>
      </c>
      <c r="C311" s="144">
        <f t="shared" si="37"/>
        <v>0</v>
      </c>
      <c r="D311" s="144">
        <f t="shared" si="38"/>
        <v>0</v>
      </c>
      <c r="E311" s="144">
        <f t="shared" si="39"/>
        <v>0</v>
      </c>
      <c r="F311" s="144">
        <f t="shared" si="40"/>
        <v>174999.99999999895</v>
      </c>
      <c r="G311" s="144">
        <f t="shared" si="41"/>
        <v>0</v>
      </c>
      <c r="H311" s="144">
        <f t="shared" si="42"/>
        <v>74099.99242358694</v>
      </c>
      <c r="I311" s="144">
        <f t="shared" si="43"/>
        <v>0</v>
      </c>
      <c r="J311" s="144">
        <f t="shared" si="44"/>
        <v>0</v>
      </c>
    </row>
    <row r="312" spans="1:10" ht="12.75">
      <c r="A312" s="19"/>
      <c r="B312" s="143">
        <f t="shared" si="36"/>
        <v>276</v>
      </c>
      <c r="C312" s="144">
        <f t="shared" si="37"/>
        <v>0</v>
      </c>
      <c r="D312" s="144">
        <f t="shared" si="38"/>
        <v>0</v>
      </c>
      <c r="E312" s="144">
        <f t="shared" si="39"/>
        <v>0</v>
      </c>
      <c r="F312" s="144">
        <f t="shared" si="40"/>
        <v>174999.99999999895</v>
      </c>
      <c r="G312" s="144">
        <f t="shared" si="41"/>
        <v>0</v>
      </c>
      <c r="H312" s="144">
        <f t="shared" si="42"/>
        <v>74099.99242358694</v>
      </c>
      <c r="I312" s="144">
        <f t="shared" si="43"/>
        <v>0</v>
      </c>
      <c r="J312" s="144">
        <f t="shared" si="44"/>
        <v>0</v>
      </c>
    </row>
    <row r="313" spans="1:10" ht="12.75">
      <c r="A313" s="19"/>
      <c r="B313" s="143">
        <f t="shared" si="36"/>
        <v>277</v>
      </c>
      <c r="C313" s="144">
        <f t="shared" si="37"/>
        <v>0</v>
      </c>
      <c r="D313" s="144">
        <f t="shared" si="38"/>
        <v>0</v>
      </c>
      <c r="E313" s="144">
        <f t="shared" si="39"/>
        <v>0</v>
      </c>
      <c r="F313" s="144">
        <f t="shared" si="40"/>
        <v>174999.99999999895</v>
      </c>
      <c r="G313" s="144">
        <f t="shared" si="41"/>
        <v>0</v>
      </c>
      <c r="H313" s="144">
        <f t="shared" si="42"/>
        <v>74099.99242358694</v>
      </c>
      <c r="I313" s="144">
        <f t="shared" si="43"/>
        <v>0</v>
      </c>
      <c r="J313" s="144">
        <f t="shared" si="44"/>
        <v>0</v>
      </c>
    </row>
    <row r="314" spans="1:10" ht="12.75">
      <c r="A314" s="19"/>
      <c r="B314" s="143">
        <f t="shared" si="36"/>
        <v>278</v>
      </c>
      <c r="C314" s="144">
        <f t="shared" si="37"/>
        <v>0</v>
      </c>
      <c r="D314" s="144">
        <f t="shared" si="38"/>
        <v>0</v>
      </c>
      <c r="E314" s="144">
        <f t="shared" si="39"/>
        <v>0</v>
      </c>
      <c r="F314" s="144">
        <f t="shared" si="40"/>
        <v>174999.99999999895</v>
      </c>
      <c r="G314" s="144">
        <f t="shared" si="41"/>
        <v>0</v>
      </c>
      <c r="H314" s="144">
        <f t="shared" si="42"/>
        <v>74099.99242358694</v>
      </c>
      <c r="I314" s="144">
        <f t="shared" si="43"/>
        <v>0</v>
      </c>
      <c r="J314" s="144">
        <f t="shared" si="44"/>
        <v>0</v>
      </c>
    </row>
    <row r="315" spans="1:10" ht="12.75">
      <c r="A315" s="19"/>
      <c r="B315" s="143">
        <f t="shared" si="36"/>
        <v>279</v>
      </c>
      <c r="C315" s="144">
        <f t="shared" si="37"/>
        <v>0</v>
      </c>
      <c r="D315" s="144">
        <f t="shared" si="38"/>
        <v>0</v>
      </c>
      <c r="E315" s="144">
        <f t="shared" si="39"/>
        <v>0</v>
      </c>
      <c r="F315" s="144">
        <f t="shared" si="40"/>
        <v>174999.99999999895</v>
      </c>
      <c r="G315" s="144">
        <f t="shared" si="41"/>
        <v>0</v>
      </c>
      <c r="H315" s="144">
        <f t="shared" si="42"/>
        <v>74099.99242358694</v>
      </c>
      <c r="I315" s="144">
        <f t="shared" si="43"/>
        <v>0</v>
      </c>
      <c r="J315" s="144">
        <f t="shared" si="44"/>
        <v>0</v>
      </c>
    </row>
    <row r="316" spans="1:10" ht="12.75">
      <c r="A316" s="19"/>
      <c r="B316" s="143">
        <f t="shared" si="36"/>
        <v>280</v>
      </c>
      <c r="C316" s="144">
        <f t="shared" si="37"/>
        <v>0</v>
      </c>
      <c r="D316" s="144">
        <f t="shared" si="38"/>
        <v>0</v>
      </c>
      <c r="E316" s="144">
        <f t="shared" si="39"/>
        <v>0</v>
      </c>
      <c r="F316" s="144">
        <f t="shared" si="40"/>
        <v>174999.99999999895</v>
      </c>
      <c r="G316" s="144">
        <f t="shared" si="41"/>
        <v>0</v>
      </c>
      <c r="H316" s="144">
        <f t="shared" si="42"/>
        <v>74099.99242358694</v>
      </c>
      <c r="I316" s="144">
        <f t="shared" si="43"/>
        <v>0</v>
      </c>
      <c r="J316" s="144">
        <f t="shared" si="44"/>
        <v>0</v>
      </c>
    </row>
    <row r="317" spans="1:10" ht="12.75">
      <c r="A317" s="19"/>
      <c r="B317" s="143">
        <f t="shared" si="36"/>
        <v>281</v>
      </c>
      <c r="C317" s="144">
        <f t="shared" si="37"/>
        <v>0</v>
      </c>
      <c r="D317" s="144">
        <f t="shared" si="38"/>
        <v>0</v>
      </c>
      <c r="E317" s="144">
        <f t="shared" si="39"/>
        <v>0</v>
      </c>
      <c r="F317" s="144">
        <f t="shared" si="40"/>
        <v>174999.99999999895</v>
      </c>
      <c r="G317" s="144">
        <f t="shared" si="41"/>
        <v>0</v>
      </c>
      <c r="H317" s="144">
        <f t="shared" si="42"/>
        <v>74099.99242358694</v>
      </c>
      <c r="I317" s="144">
        <f t="shared" si="43"/>
        <v>0</v>
      </c>
      <c r="J317" s="144">
        <f t="shared" si="44"/>
        <v>0</v>
      </c>
    </row>
    <row r="318" spans="1:10" ht="12.75">
      <c r="A318" s="19"/>
      <c r="B318" s="143">
        <f t="shared" si="36"/>
        <v>282</v>
      </c>
      <c r="C318" s="144">
        <f t="shared" si="37"/>
        <v>0</v>
      </c>
      <c r="D318" s="144">
        <f t="shared" si="38"/>
        <v>0</v>
      </c>
      <c r="E318" s="144">
        <f t="shared" si="39"/>
        <v>0</v>
      </c>
      <c r="F318" s="144">
        <f t="shared" si="40"/>
        <v>174999.99999999895</v>
      </c>
      <c r="G318" s="144">
        <f t="shared" si="41"/>
        <v>0</v>
      </c>
      <c r="H318" s="144">
        <f t="shared" si="42"/>
        <v>74099.99242358694</v>
      </c>
      <c r="I318" s="144">
        <f t="shared" si="43"/>
        <v>0</v>
      </c>
      <c r="J318" s="144">
        <f t="shared" si="44"/>
        <v>0</v>
      </c>
    </row>
    <row r="319" spans="1:10" ht="12.75">
      <c r="A319" s="19"/>
      <c r="B319" s="143">
        <f t="shared" si="36"/>
        <v>283</v>
      </c>
      <c r="C319" s="144">
        <f t="shared" si="37"/>
        <v>0</v>
      </c>
      <c r="D319" s="144">
        <f t="shared" si="38"/>
        <v>0</v>
      </c>
      <c r="E319" s="144">
        <f t="shared" si="39"/>
        <v>0</v>
      </c>
      <c r="F319" s="144">
        <f t="shared" si="40"/>
        <v>174999.99999999895</v>
      </c>
      <c r="G319" s="144">
        <f t="shared" si="41"/>
        <v>0</v>
      </c>
      <c r="H319" s="144">
        <f t="shared" si="42"/>
        <v>74099.99242358694</v>
      </c>
      <c r="I319" s="144">
        <f t="shared" si="43"/>
        <v>0</v>
      </c>
      <c r="J319" s="144">
        <f t="shared" si="44"/>
        <v>0</v>
      </c>
    </row>
    <row r="320" spans="1:10" ht="12.75">
      <c r="A320" s="19"/>
      <c r="B320" s="143">
        <f t="shared" si="36"/>
        <v>284</v>
      </c>
      <c r="C320" s="144">
        <f t="shared" si="37"/>
        <v>0</v>
      </c>
      <c r="D320" s="144">
        <f t="shared" si="38"/>
        <v>0</v>
      </c>
      <c r="E320" s="144">
        <f t="shared" si="39"/>
        <v>0</v>
      </c>
      <c r="F320" s="144">
        <f t="shared" si="40"/>
        <v>174999.99999999895</v>
      </c>
      <c r="G320" s="144">
        <f t="shared" si="41"/>
        <v>0</v>
      </c>
      <c r="H320" s="144">
        <f t="shared" si="42"/>
        <v>74099.99242358694</v>
      </c>
      <c r="I320" s="144">
        <f t="shared" si="43"/>
        <v>0</v>
      </c>
      <c r="J320" s="144">
        <f t="shared" si="44"/>
        <v>0</v>
      </c>
    </row>
    <row r="321" spans="1:10" ht="12.75">
      <c r="A321" s="19"/>
      <c r="B321" s="143">
        <f t="shared" si="36"/>
        <v>285</v>
      </c>
      <c r="C321" s="144">
        <f t="shared" si="37"/>
        <v>0</v>
      </c>
      <c r="D321" s="144">
        <f t="shared" si="38"/>
        <v>0</v>
      </c>
      <c r="E321" s="144">
        <f t="shared" si="39"/>
        <v>0</v>
      </c>
      <c r="F321" s="144">
        <f t="shared" si="40"/>
        <v>174999.99999999895</v>
      </c>
      <c r="G321" s="144">
        <f t="shared" si="41"/>
        <v>0</v>
      </c>
      <c r="H321" s="144">
        <f t="shared" si="42"/>
        <v>74099.99242358694</v>
      </c>
      <c r="I321" s="144">
        <f t="shared" si="43"/>
        <v>0</v>
      </c>
      <c r="J321" s="144">
        <f t="shared" si="44"/>
        <v>0</v>
      </c>
    </row>
    <row r="322" spans="1:10" ht="12.75">
      <c r="A322" s="19"/>
      <c r="B322" s="143">
        <f t="shared" si="36"/>
        <v>286</v>
      </c>
      <c r="C322" s="144">
        <f t="shared" si="37"/>
        <v>0</v>
      </c>
      <c r="D322" s="144">
        <f t="shared" si="38"/>
        <v>0</v>
      </c>
      <c r="E322" s="144">
        <f t="shared" si="39"/>
        <v>0</v>
      </c>
      <c r="F322" s="144">
        <f t="shared" si="40"/>
        <v>174999.99999999895</v>
      </c>
      <c r="G322" s="144">
        <f t="shared" si="41"/>
        <v>0</v>
      </c>
      <c r="H322" s="144">
        <f t="shared" si="42"/>
        <v>74099.99242358694</v>
      </c>
      <c r="I322" s="144">
        <f t="shared" si="43"/>
        <v>0</v>
      </c>
      <c r="J322" s="144">
        <f t="shared" si="44"/>
        <v>0</v>
      </c>
    </row>
    <row r="323" spans="1:10" ht="12.75">
      <c r="A323" s="19"/>
      <c r="B323" s="143">
        <f t="shared" si="36"/>
        <v>287</v>
      </c>
      <c r="C323" s="144">
        <f t="shared" si="37"/>
        <v>0</v>
      </c>
      <c r="D323" s="144">
        <f t="shared" si="38"/>
        <v>0</v>
      </c>
      <c r="E323" s="144">
        <f t="shared" si="39"/>
        <v>0</v>
      </c>
      <c r="F323" s="144">
        <f t="shared" si="40"/>
        <v>174999.99999999895</v>
      </c>
      <c r="G323" s="144">
        <f t="shared" si="41"/>
        <v>0</v>
      </c>
      <c r="H323" s="144">
        <f t="shared" si="42"/>
        <v>74099.99242358694</v>
      </c>
      <c r="I323" s="144">
        <f t="shared" si="43"/>
        <v>0</v>
      </c>
      <c r="J323" s="144">
        <f t="shared" si="44"/>
        <v>0</v>
      </c>
    </row>
    <row r="324" spans="1:10" ht="12.75">
      <c r="A324" s="19"/>
      <c r="B324" s="143">
        <f t="shared" si="36"/>
        <v>288</v>
      </c>
      <c r="C324" s="144">
        <f t="shared" si="37"/>
        <v>0</v>
      </c>
      <c r="D324" s="144">
        <f t="shared" si="38"/>
        <v>0</v>
      </c>
      <c r="E324" s="144">
        <f t="shared" si="39"/>
        <v>0</v>
      </c>
      <c r="F324" s="144">
        <f t="shared" si="40"/>
        <v>174999.99999999895</v>
      </c>
      <c r="G324" s="144">
        <f t="shared" si="41"/>
        <v>0</v>
      </c>
      <c r="H324" s="144">
        <f t="shared" si="42"/>
        <v>74099.99242358694</v>
      </c>
      <c r="I324" s="144">
        <f t="shared" si="43"/>
        <v>0</v>
      </c>
      <c r="J324" s="144">
        <f t="shared" si="44"/>
        <v>0</v>
      </c>
    </row>
    <row r="325" spans="1:10" ht="12.75">
      <c r="A325" s="19"/>
      <c r="B325" s="143">
        <f t="shared" si="36"/>
        <v>289</v>
      </c>
      <c r="C325" s="144">
        <f t="shared" si="37"/>
        <v>0</v>
      </c>
      <c r="D325" s="144">
        <f t="shared" si="38"/>
        <v>0</v>
      </c>
      <c r="E325" s="144">
        <f t="shared" si="39"/>
        <v>0</v>
      </c>
      <c r="F325" s="144">
        <f t="shared" si="40"/>
        <v>174999.99999999895</v>
      </c>
      <c r="G325" s="144">
        <f t="shared" si="41"/>
        <v>0</v>
      </c>
      <c r="H325" s="144">
        <f t="shared" si="42"/>
        <v>74099.99242358694</v>
      </c>
      <c r="I325" s="144">
        <f t="shared" si="43"/>
        <v>0</v>
      </c>
      <c r="J325" s="144">
        <f t="shared" si="44"/>
        <v>0</v>
      </c>
    </row>
    <row r="326" spans="1:10" ht="12.75">
      <c r="A326" s="19"/>
      <c r="B326" s="143">
        <f t="shared" si="36"/>
        <v>290</v>
      </c>
      <c r="C326" s="144">
        <f t="shared" si="37"/>
        <v>0</v>
      </c>
      <c r="D326" s="144">
        <f t="shared" si="38"/>
        <v>0</v>
      </c>
      <c r="E326" s="144">
        <f t="shared" si="39"/>
        <v>0</v>
      </c>
      <c r="F326" s="144">
        <f t="shared" si="40"/>
        <v>174999.99999999895</v>
      </c>
      <c r="G326" s="144">
        <f t="shared" si="41"/>
        <v>0</v>
      </c>
      <c r="H326" s="144">
        <f t="shared" si="42"/>
        <v>74099.99242358694</v>
      </c>
      <c r="I326" s="144">
        <f t="shared" si="43"/>
        <v>0</v>
      </c>
      <c r="J326" s="144">
        <f t="shared" si="44"/>
        <v>0</v>
      </c>
    </row>
    <row r="327" spans="1:10" ht="12.75">
      <c r="A327" s="19"/>
      <c r="B327" s="143">
        <f t="shared" si="36"/>
        <v>291</v>
      </c>
      <c r="C327" s="144">
        <f t="shared" si="37"/>
        <v>0</v>
      </c>
      <c r="D327" s="144">
        <f t="shared" si="38"/>
        <v>0</v>
      </c>
      <c r="E327" s="144">
        <f t="shared" si="39"/>
        <v>0</v>
      </c>
      <c r="F327" s="144">
        <f t="shared" si="40"/>
        <v>174999.99999999895</v>
      </c>
      <c r="G327" s="144">
        <f t="shared" si="41"/>
        <v>0</v>
      </c>
      <c r="H327" s="144">
        <f t="shared" si="42"/>
        <v>74099.99242358694</v>
      </c>
      <c r="I327" s="144">
        <f t="shared" si="43"/>
        <v>0</v>
      </c>
      <c r="J327" s="144">
        <f t="shared" si="44"/>
        <v>0</v>
      </c>
    </row>
    <row r="328" spans="1:10" ht="12.75">
      <c r="A328" s="19"/>
      <c r="B328" s="143">
        <f t="shared" si="36"/>
        <v>292</v>
      </c>
      <c r="C328" s="144">
        <f t="shared" si="37"/>
        <v>0</v>
      </c>
      <c r="D328" s="144">
        <f t="shared" si="38"/>
        <v>0</v>
      </c>
      <c r="E328" s="144">
        <f t="shared" si="39"/>
        <v>0</v>
      </c>
      <c r="F328" s="144">
        <f t="shared" si="40"/>
        <v>174999.99999999895</v>
      </c>
      <c r="G328" s="144">
        <f t="shared" si="41"/>
        <v>0</v>
      </c>
      <c r="H328" s="144">
        <f t="shared" si="42"/>
        <v>74099.99242358694</v>
      </c>
      <c r="I328" s="144">
        <f t="shared" si="43"/>
        <v>0</v>
      </c>
      <c r="J328" s="144">
        <f t="shared" si="44"/>
        <v>0</v>
      </c>
    </row>
    <row r="329" spans="1:10" ht="12.75">
      <c r="A329" s="19"/>
      <c r="B329" s="143">
        <f t="shared" si="36"/>
        <v>293</v>
      </c>
      <c r="C329" s="144">
        <f t="shared" si="37"/>
        <v>0</v>
      </c>
      <c r="D329" s="144">
        <f t="shared" si="38"/>
        <v>0</v>
      </c>
      <c r="E329" s="144">
        <f t="shared" si="39"/>
        <v>0</v>
      </c>
      <c r="F329" s="144">
        <f t="shared" si="40"/>
        <v>174999.99999999895</v>
      </c>
      <c r="G329" s="144">
        <f t="shared" si="41"/>
        <v>0</v>
      </c>
      <c r="H329" s="144">
        <f t="shared" si="42"/>
        <v>74099.99242358694</v>
      </c>
      <c r="I329" s="144">
        <f t="shared" si="43"/>
        <v>0</v>
      </c>
      <c r="J329" s="144">
        <f t="shared" si="44"/>
        <v>0</v>
      </c>
    </row>
    <row r="330" spans="1:10" ht="12.75">
      <c r="A330" s="19"/>
      <c r="B330" s="143">
        <f t="shared" si="36"/>
        <v>294</v>
      </c>
      <c r="C330" s="144">
        <f t="shared" si="37"/>
        <v>0</v>
      </c>
      <c r="D330" s="144">
        <f t="shared" si="38"/>
        <v>0</v>
      </c>
      <c r="E330" s="144">
        <f t="shared" si="39"/>
        <v>0</v>
      </c>
      <c r="F330" s="144">
        <f t="shared" si="40"/>
        <v>174999.99999999895</v>
      </c>
      <c r="G330" s="144">
        <f t="shared" si="41"/>
        <v>0</v>
      </c>
      <c r="H330" s="144">
        <f t="shared" si="42"/>
        <v>74099.99242358694</v>
      </c>
      <c r="I330" s="144">
        <f t="shared" si="43"/>
        <v>0</v>
      </c>
      <c r="J330" s="144">
        <f t="shared" si="44"/>
        <v>0</v>
      </c>
    </row>
    <row r="331" spans="1:10" ht="12.75">
      <c r="A331" s="19"/>
      <c r="B331" s="143">
        <f t="shared" si="36"/>
        <v>295</v>
      </c>
      <c r="C331" s="144">
        <f t="shared" si="37"/>
        <v>0</v>
      </c>
      <c r="D331" s="144">
        <f t="shared" si="38"/>
        <v>0</v>
      </c>
      <c r="E331" s="144">
        <f t="shared" si="39"/>
        <v>0</v>
      </c>
      <c r="F331" s="144">
        <f t="shared" si="40"/>
        <v>174999.99999999895</v>
      </c>
      <c r="G331" s="144">
        <f t="shared" si="41"/>
        <v>0</v>
      </c>
      <c r="H331" s="144">
        <f t="shared" si="42"/>
        <v>74099.99242358694</v>
      </c>
      <c r="I331" s="144">
        <f t="shared" si="43"/>
        <v>0</v>
      </c>
      <c r="J331" s="144">
        <f t="shared" si="44"/>
        <v>0</v>
      </c>
    </row>
    <row r="332" spans="1:10" ht="12.75">
      <c r="A332" s="19"/>
      <c r="B332" s="143">
        <f t="shared" si="36"/>
        <v>296</v>
      </c>
      <c r="C332" s="144">
        <f t="shared" si="37"/>
        <v>0</v>
      </c>
      <c r="D332" s="144">
        <f t="shared" si="38"/>
        <v>0</v>
      </c>
      <c r="E332" s="144">
        <f t="shared" si="39"/>
        <v>0</v>
      </c>
      <c r="F332" s="144">
        <f t="shared" si="40"/>
        <v>174999.99999999895</v>
      </c>
      <c r="G332" s="144">
        <f t="shared" si="41"/>
        <v>0</v>
      </c>
      <c r="H332" s="144">
        <f t="shared" si="42"/>
        <v>74099.99242358694</v>
      </c>
      <c r="I332" s="144">
        <f t="shared" si="43"/>
        <v>0</v>
      </c>
      <c r="J332" s="144">
        <f t="shared" si="44"/>
        <v>0</v>
      </c>
    </row>
    <row r="333" spans="1:10" ht="12.75">
      <c r="A333" s="19"/>
      <c r="B333" s="143">
        <f t="shared" si="36"/>
        <v>297</v>
      </c>
      <c r="C333" s="144">
        <f t="shared" si="37"/>
        <v>0</v>
      </c>
      <c r="D333" s="144">
        <f t="shared" si="38"/>
        <v>0</v>
      </c>
      <c r="E333" s="144">
        <f t="shared" si="39"/>
        <v>0</v>
      </c>
      <c r="F333" s="144">
        <f t="shared" si="40"/>
        <v>174999.99999999895</v>
      </c>
      <c r="G333" s="144">
        <f t="shared" si="41"/>
        <v>0</v>
      </c>
      <c r="H333" s="144">
        <f t="shared" si="42"/>
        <v>74099.99242358694</v>
      </c>
      <c r="I333" s="144">
        <f t="shared" si="43"/>
        <v>0</v>
      </c>
      <c r="J333" s="144">
        <f t="shared" si="44"/>
        <v>0</v>
      </c>
    </row>
    <row r="334" spans="1:10" ht="12.75">
      <c r="A334" s="19"/>
      <c r="B334" s="143">
        <f t="shared" si="36"/>
        <v>298</v>
      </c>
      <c r="C334" s="144">
        <f t="shared" si="37"/>
        <v>0</v>
      </c>
      <c r="D334" s="144">
        <f t="shared" si="38"/>
        <v>0</v>
      </c>
      <c r="E334" s="144">
        <f t="shared" si="39"/>
        <v>0</v>
      </c>
      <c r="F334" s="144">
        <f t="shared" si="40"/>
        <v>174999.99999999895</v>
      </c>
      <c r="G334" s="144">
        <f t="shared" si="41"/>
        <v>0</v>
      </c>
      <c r="H334" s="144">
        <f t="shared" si="42"/>
        <v>74099.99242358694</v>
      </c>
      <c r="I334" s="144">
        <f t="shared" si="43"/>
        <v>0</v>
      </c>
      <c r="J334" s="144">
        <f t="shared" si="44"/>
        <v>0</v>
      </c>
    </row>
    <row r="335" spans="1:10" ht="12.75">
      <c r="A335" s="19"/>
      <c r="B335" s="143">
        <f t="shared" si="36"/>
        <v>299</v>
      </c>
      <c r="C335" s="144">
        <f t="shared" si="37"/>
        <v>0</v>
      </c>
      <c r="D335" s="144">
        <f t="shared" si="38"/>
        <v>0</v>
      </c>
      <c r="E335" s="144">
        <f t="shared" si="39"/>
        <v>0</v>
      </c>
      <c r="F335" s="144">
        <f t="shared" si="40"/>
        <v>174999.99999999895</v>
      </c>
      <c r="G335" s="144">
        <f t="shared" si="41"/>
        <v>0</v>
      </c>
      <c r="H335" s="144">
        <f t="shared" si="42"/>
        <v>74099.99242358694</v>
      </c>
      <c r="I335" s="144">
        <f t="shared" si="43"/>
        <v>0</v>
      </c>
      <c r="J335" s="144">
        <f t="shared" si="44"/>
        <v>0</v>
      </c>
    </row>
    <row r="336" spans="1:10" ht="12.75">
      <c r="A336" s="19"/>
      <c r="B336" s="143">
        <f t="shared" si="36"/>
        <v>300</v>
      </c>
      <c r="C336" s="144">
        <f t="shared" si="37"/>
        <v>0</v>
      </c>
      <c r="D336" s="144">
        <f t="shared" si="38"/>
        <v>0</v>
      </c>
      <c r="E336" s="144">
        <f t="shared" si="39"/>
        <v>0</v>
      </c>
      <c r="F336" s="144">
        <f t="shared" si="40"/>
        <v>174999.99999999895</v>
      </c>
      <c r="G336" s="144">
        <f t="shared" si="41"/>
        <v>0</v>
      </c>
      <c r="H336" s="144">
        <f t="shared" si="42"/>
        <v>74099.99242358694</v>
      </c>
      <c r="I336" s="144">
        <f t="shared" si="43"/>
        <v>0</v>
      </c>
      <c r="J336" s="144">
        <f t="shared" si="44"/>
        <v>0</v>
      </c>
    </row>
    <row r="337" spans="1:10" ht="12.75">
      <c r="A337" s="19"/>
      <c r="B337" s="143">
        <f t="shared" si="36"/>
        <v>301</v>
      </c>
      <c r="C337" s="144">
        <f t="shared" si="37"/>
        <v>0</v>
      </c>
      <c r="D337" s="144">
        <f t="shared" si="38"/>
        <v>0</v>
      </c>
      <c r="E337" s="144">
        <f t="shared" si="39"/>
        <v>0</v>
      </c>
      <c r="F337" s="144">
        <f t="shared" si="40"/>
        <v>174999.99999999895</v>
      </c>
      <c r="G337" s="144">
        <f t="shared" si="41"/>
        <v>0</v>
      </c>
      <c r="H337" s="144">
        <f t="shared" si="42"/>
        <v>74099.99242358694</v>
      </c>
      <c r="I337" s="144">
        <f t="shared" si="43"/>
        <v>0</v>
      </c>
      <c r="J337" s="144">
        <f t="shared" si="44"/>
        <v>0</v>
      </c>
    </row>
    <row r="338" spans="1:10" ht="12.75">
      <c r="A338" s="19"/>
      <c r="B338" s="143">
        <f t="shared" si="36"/>
        <v>302</v>
      </c>
      <c r="C338" s="144">
        <f t="shared" si="37"/>
        <v>0</v>
      </c>
      <c r="D338" s="144">
        <f t="shared" si="38"/>
        <v>0</v>
      </c>
      <c r="E338" s="144">
        <f t="shared" si="39"/>
        <v>0</v>
      </c>
      <c r="F338" s="144">
        <f t="shared" si="40"/>
        <v>174999.99999999895</v>
      </c>
      <c r="G338" s="144">
        <f t="shared" si="41"/>
        <v>0</v>
      </c>
      <c r="H338" s="144">
        <f t="shared" si="42"/>
        <v>74099.99242358694</v>
      </c>
      <c r="I338" s="144">
        <f t="shared" si="43"/>
        <v>0</v>
      </c>
      <c r="J338" s="144">
        <f t="shared" si="44"/>
        <v>0</v>
      </c>
    </row>
    <row r="339" spans="1:10" ht="12.75">
      <c r="A339" s="19"/>
      <c r="B339" s="143">
        <f t="shared" si="36"/>
        <v>303</v>
      </c>
      <c r="C339" s="144">
        <f t="shared" si="37"/>
        <v>0</v>
      </c>
      <c r="D339" s="144">
        <f t="shared" si="38"/>
        <v>0</v>
      </c>
      <c r="E339" s="144">
        <f t="shared" si="39"/>
        <v>0</v>
      </c>
      <c r="F339" s="144">
        <f t="shared" si="40"/>
        <v>174999.99999999895</v>
      </c>
      <c r="G339" s="144">
        <f t="shared" si="41"/>
        <v>0</v>
      </c>
      <c r="H339" s="144">
        <f t="shared" si="42"/>
        <v>74099.99242358694</v>
      </c>
      <c r="I339" s="144">
        <f t="shared" si="43"/>
        <v>0</v>
      </c>
      <c r="J339" s="144">
        <f t="shared" si="44"/>
        <v>0</v>
      </c>
    </row>
    <row r="340" spans="1:10" ht="12.75">
      <c r="A340" s="19"/>
      <c r="B340" s="143">
        <f t="shared" si="36"/>
        <v>304</v>
      </c>
      <c r="C340" s="144">
        <f t="shared" si="37"/>
        <v>0</v>
      </c>
      <c r="D340" s="144">
        <f t="shared" si="38"/>
        <v>0</v>
      </c>
      <c r="E340" s="144">
        <f t="shared" si="39"/>
        <v>0</v>
      </c>
      <c r="F340" s="144">
        <f t="shared" si="40"/>
        <v>174999.99999999895</v>
      </c>
      <c r="G340" s="144">
        <f t="shared" si="41"/>
        <v>0</v>
      </c>
      <c r="H340" s="144">
        <f t="shared" si="42"/>
        <v>74099.99242358694</v>
      </c>
      <c r="I340" s="144">
        <f t="shared" si="43"/>
        <v>0</v>
      </c>
      <c r="J340" s="144">
        <f t="shared" si="44"/>
        <v>0</v>
      </c>
    </row>
    <row r="341" spans="1:10" ht="12.75">
      <c r="A341" s="19"/>
      <c r="B341" s="143">
        <f t="shared" si="36"/>
        <v>305</v>
      </c>
      <c r="C341" s="144">
        <f t="shared" si="37"/>
        <v>0</v>
      </c>
      <c r="D341" s="144">
        <f t="shared" si="38"/>
        <v>0</v>
      </c>
      <c r="E341" s="144">
        <f t="shared" si="39"/>
        <v>0</v>
      </c>
      <c r="F341" s="144">
        <f t="shared" si="40"/>
        <v>174999.99999999895</v>
      </c>
      <c r="G341" s="144">
        <f t="shared" si="41"/>
        <v>0</v>
      </c>
      <c r="H341" s="144">
        <f t="shared" si="42"/>
        <v>74099.99242358694</v>
      </c>
      <c r="I341" s="144">
        <f t="shared" si="43"/>
        <v>0</v>
      </c>
      <c r="J341" s="144">
        <f t="shared" si="44"/>
        <v>0</v>
      </c>
    </row>
    <row r="342" spans="1:10" ht="12.75">
      <c r="A342" s="19"/>
      <c r="B342" s="143">
        <f t="shared" si="36"/>
        <v>306</v>
      </c>
      <c r="C342" s="144">
        <f t="shared" si="37"/>
        <v>0</v>
      </c>
      <c r="D342" s="144">
        <f t="shared" si="38"/>
        <v>0</v>
      </c>
      <c r="E342" s="144">
        <f t="shared" si="39"/>
        <v>0</v>
      </c>
      <c r="F342" s="144">
        <f t="shared" si="40"/>
        <v>174999.99999999895</v>
      </c>
      <c r="G342" s="144">
        <f t="shared" si="41"/>
        <v>0</v>
      </c>
      <c r="H342" s="144">
        <f t="shared" si="42"/>
        <v>74099.99242358694</v>
      </c>
      <c r="I342" s="144">
        <f t="shared" si="43"/>
        <v>0</v>
      </c>
      <c r="J342" s="144">
        <f t="shared" si="44"/>
        <v>0</v>
      </c>
    </row>
    <row r="343" spans="1:10" ht="12.75">
      <c r="A343" s="19"/>
      <c r="B343" s="143">
        <f t="shared" si="36"/>
        <v>307</v>
      </c>
      <c r="C343" s="144">
        <f t="shared" si="37"/>
        <v>0</v>
      </c>
      <c r="D343" s="144">
        <f t="shared" si="38"/>
        <v>0</v>
      </c>
      <c r="E343" s="144">
        <f t="shared" si="39"/>
        <v>0</v>
      </c>
      <c r="F343" s="144">
        <f t="shared" si="40"/>
        <v>174999.99999999895</v>
      </c>
      <c r="G343" s="144">
        <f t="shared" si="41"/>
        <v>0</v>
      </c>
      <c r="H343" s="144">
        <f t="shared" si="42"/>
        <v>74099.99242358694</v>
      </c>
      <c r="I343" s="144">
        <f t="shared" si="43"/>
        <v>0</v>
      </c>
      <c r="J343" s="144">
        <f t="shared" si="44"/>
        <v>0</v>
      </c>
    </row>
    <row r="344" spans="1:10" ht="12.75">
      <c r="A344" s="19"/>
      <c r="B344" s="143">
        <f t="shared" si="36"/>
        <v>308</v>
      </c>
      <c r="C344" s="144">
        <f t="shared" si="37"/>
        <v>0</v>
      </c>
      <c r="D344" s="144">
        <f t="shared" si="38"/>
        <v>0</v>
      </c>
      <c r="E344" s="144">
        <f t="shared" si="39"/>
        <v>0</v>
      </c>
      <c r="F344" s="144">
        <f t="shared" si="40"/>
        <v>174999.99999999895</v>
      </c>
      <c r="G344" s="144">
        <f t="shared" si="41"/>
        <v>0</v>
      </c>
      <c r="H344" s="144">
        <f t="shared" si="42"/>
        <v>74099.99242358694</v>
      </c>
      <c r="I344" s="144">
        <f t="shared" si="43"/>
        <v>0</v>
      </c>
      <c r="J344" s="144">
        <f t="shared" si="44"/>
        <v>0</v>
      </c>
    </row>
    <row r="345" spans="1:10" ht="12.75">
      <c r="A345" s="19"/>
      <c r="B345" s="143">
        <f t="shared" si="36"/>
        <v>309</v>
      </c>
      <c r="C345" s="144">
        <f t="shared" si="37"/>
        <v>0</v>
      </c>
      <c r="D345" s="144">
        <f t="shared" si="38"/>
        <v>0</v>
      </c>
      <c r="E345" s="144">
        <f t="shared" si="39"/>
        <v>0</v>
      </c>
      <c r="F345" s="144">
        <f t="shared" si="40"/>
        <v>174999.99999999895</v>
      </c>
      <c r="G345" s="144">
        <f t="shared" si="41"/>
        <v>0</v>
      </c>
      <c r="H345" s="144">
        <f t="shared" si="42"/>
        <v>74099.99242358694</v>
      </c>
      <c r="I345" s="144">
        <f t="shared" si="43"/>
        <v>0</v>
      </c>
      <c r="J345" s="144">
        <f t="shared" si="44"/>
        <v>0</v>
      </c>
    </row>
    <row r="346" spans="1:10" ht="12.75">
      <c r="A346" s="19"/>
      <c r="B346" s="143">
        <f t="shared" si="36"/>
        <v>310</v>
      </c>
      <c r="C346" s="144">
        <f t="shared" si="37"/>
        <v>0</v>
      </c>
      <c r="D346" s="144">
        <f t="shared" si="38"/>
        <v>0</v>
      </c>
      <c r="E346" s="144">
        <f t="shared" si="39"/>
        <v>0</v>
      </c>
      <c r="F346" s="144">
        <f t="shared" si="40"/>
        <v>174999.99999999895</v>
      </c>
      <c r="G346" s="144">
        <f t="shared" si="41"/>
        <v>0</v>
      </c>
      <c r="H346" s="144">
        <f t="shared" si="42"/>
        <v>74099.99242358694</v>
      </c>
      <c r="I346" s="144">
        <f t="shared" si="43"/>
        <v>0</v>
      </c>
      <c r="J346" s="144">
        <f t="shared" si="44"/>
        <v>0</v>
      </c>
    </row>
    <row r="347" spans="1:10" ht="12.75">
      <c r="A347" s="19"/>
      <c r="B347" s="143">
        <f t="shared" si="36"/>
        <v>311</v>
      </c>
      <c r="C347" s="144">
        <f t="shared" si="37"/>
        <v>0</v>
      </c>
      <c r="D347" s="144">
        <f t="shared" si="38"/>
        <v>0</v>
      </c>
      <c r="E347" s="144">
        <f t="shared" si="39"/>
        <v>0</v>
      </c>
      <c r="F347" s="144">
        <f t="shared" si="40"/>
        <v>174999.99999999895</v>
      </c>
      <c r="G347" s="144">
        <f t="shared" si="41"/>
        <v>0</v>
      </c>
      <c r="H347" s="144">
        <f t="shared" si="42"/>
        <v>74099.99242358694</v>
      </c>
      <c r="I347" s="144">
        <f t="shared" si="43"/>
        <v>0</v>
      </c>
      <c r="J347" s="144">
        <f t="shared" si="44"/>
        <v>0</v>
      </c>
    </row>
    <row r="348" spans="1:10" ht="12.75">
      <c r="A348" s="19"/>
      <c r="B348" s="143">
        <f t="shared" si="36"/>
        <v>312</v>
      </c>
      <c r="C348" s="144">
        <f t="shared" si="37"/>
        <v>0</v>
      </c>
      <c r="D348" s="144">
        <f t="shared" si="38"/>
        <v>0</v>
      </c>
      <c r="E348" s="144">
        <f t="shared" si="39"/>
        <v>0</v>
      </c>
      <c r="F348" s="144">
        <f t="shared" si="40"/>
        <v>174999.99999999895</v>
      </c>
      <c r="G348" s="144">
        <f t="shared" si="41"/>
        <v>0</v>
      </c>
      <c r="H348" s="144">
        <f t="shared" si="42"/>
        <v>74099.99242358694</v>
      </c>
      <c r="I348" s="144">
        <f t="shared" si="43"/>
        <v>0</v>
      </c>
      <c r="J348" s="144">
        <f t="shared" si="44"/>
        <v>0</v>
      </c>
    </row>
    <row r="349" spans="1:10" ht="12.75">
      <c r="A349" s="19"/>
      <c r="B349" s="143">
        <f t="shared" si="36"/>
        <v>313</v>
      </c>
      <c r="C349" s="144">
        <f t="shared" si="37"/>
        <v>0</v>
      </c>
      <c r="D349" s="144">
        <f t="shared" si="38"/>
        <v>0</v>
      </c>
      <c r="E349" s="144">
        <f t="shared" si="39"/>
        <v>0</v>
      </c>
      <c r="F349" s="144">
        <f t="shared" si="40"/>
        <v>174999.99999999895</v>
      </c>
      <c r="G349" s="144">
        <f t="shared" si="41"/>
        <v>0</v>
      </c>
      <c r="H349" s="144">
        <f t="shared" si="42"/>
        <v>74099.99242358694</v>
      </c>
      <c r="I349" s="144">
        <f t="shared" si="43"/>
        <v>0</v>
      </c>
      <c r="J349" s="144">
        <f t="shared" si="44"/>
        <v>0</v>
      </c>
    </row>
    <row r="350" spans="1:10" ht="12.75">
      <c r="A350" s="19"/>
      <c r="B350" s="143">
        <f t="shared" si="36"/>
        <v>314</v>
      </c>
      <c r="C350" s="144">
        <f t="shared" si="37"/>
        <v>0</v>
      </c>
      <c r="D350" s="144">
        <f t="shared" si="38"/>
        <v>0</v>
      </c>
      <c r="E350" s="144">
        <f t="shared" si="39"/>
        <v>0</v>
      </c>
      <c r="F350" s="144">
        <f t="shared" si="40"/>
        <v>174999.99999999895</v>
      </c>
      <c r="G350" s="144">
        <f t="shared" si="41"/>
        <v>0</v>
      </c>
      <c r="H350" s="144">
        <f t="shared" si="42"/>
        <v>74099.99242358694</v>
      </c>
      <c r="I350" s="144">
        <f t="shared" si="43"/>
        <v>0</v>
      </c>
      <c r="J350" s="144">
        <f t="shared" si="44"/>
        <v>0</v>
      </c>
    </row>
    <row r="351" spans="1:10" ht="12.75">
      <c r="A351" s="19"/>
      <c r="B351" s="143">
        <f t="shared" si="36"/>
        <v>315</v>
      </c>
      <c r="C351" s="144">
        <f t="shared" si="37"/>
        <v>0</v>
      </c>
      <c r="D351" s="144">
        <f t="shared" si="38"/>
        <v>0</v>
      </c>
      <c r="E351" s="144">
        <f t="shared" si="39"/>
        <v>0</v>
      </c>
      <c r="F351" s="144">
        <f t="shared" si="40"/>
        <v>174999.99999999895</v>
      </c>
      <c r="G351" s="144">
        <f t="shared" si="41"/>
        <v>0</v>
      </c>
      <c r="H351" s="144">
        <f t="shared" si="42"/>
        <v>74099.99242358694</v>
      </c>
      <c r="I351" s="144">
        <f t="shared" si="43"/>
        <v>0</v>
      </c>
      <c r="J351" s="144">
        <f t="shared" si="44"/>
        <v>0</v>
      </c>
    </row>
    <row r="352" spans="1:10" ht="12.75">
      <c r="A352" s="19"/>
      <c r="B352" s="143">
        <f t="shared" si="36"/>
        <v>316</v>
      </c>
      <c r="C352" s="144">
        <f t="shared" si="37"/>
        <v>0</v>
      </c>
      <c r="D352" s="144">
        <f t="shared" si="38"/>
        <v>0</v>
      </c>
      <c r="E352" s="144">
        <f t="shared" si="39"/>
        <v>0</v>
      </c>
      <c r="F352" s="144">
        <f t="shared" si="40"/>
        <v>174999.99999999895</v>
      </c>
      <c r="G352" s="144">
        <f t="shared" si="41"/>
        <v>0</v>
      </c>
      <c r="H352" s="144">
        <f t="shared" si="42"/>
        <v>74099.99242358694</v>
      </c>
      <c r="I352" s="144">
        <f t="shared" si="43"/>
        <v>0</v>
      </c>
      <c r="J352" s="144">
        <f t="shared" si="44"/>
        <v>0</v>
      </c>
    </row>
    <row r="353" spans="1:10" ht="12.75">
      <c r="A353" s="19"/>
      <c r="B353" s="143">
        <f t="shared" si="36"/>
        <v>317</v>
      </c>
      <c r="C353" s="144">
        <f t="shared" si="37"/>
        <v>0</v>
      </c>
      <c r="D353" s="144">
        <f t="shared" si="38"/>
        <v>0</v>
      </c>
      <c r="E353" s="144">
        <f t="shared" si="39"/>
        <v>0</v>
      </c>
      <c r="F353" s="144">
        <f t="shared" si="40"/>
        <v>174999.99999999895</v>
      </c>
      <c r="G353" s="144">
        <f t="shared" si="41"/>
        <v>0</v>
      </c>
      <c r="H353" s="144">
        <f t="shared" si="42"/>
        <v>74099.99242358694</v>
      </c>
      <c r="I353" s="144">
        <f t="shared" si="43"/>
        <v>0</v>
      </c>
      <c r="J353" s="144">
        <f t="shared" si="44"/>
        <v>0</v>
      </c>
    </row>
    <row r="354" spans="1:10" ht="12.75">
      <c r="A354" s="19"/>
      <c r="B354" s="143">
        <f t="shared" si="36"/>
        <v>318</v>
      </c>
      <c r="C354" s="144">
        <f t="shared" si="37"/>
        <v>0</v>
      </c>
      <c r="D354" s="144">
        <f t="shared" si="38"/>
        <v>0</v>
      </c>
      <c r="E354" s="144">
        <f t="shared" si="39"/>
        <v>0</v>
      </c>
      <c r="F354" s="144">
        <f t="shared" si="40"/>
        <v>174999.99999999895</v>
      </c>
      <c r="G354" s="144">
        <f t="shared" si="41"/>
        <v>0</v>
      </c>
      <c r="H354" s="144">
        <f t="shared" si="42"/>
        <v>74099.99242358694</v>
      </c>
      <c r="I354" s="144">
        <f t="shared" si="43"/>
        <v>0</v>
      </c>
      <c r="J354" s="144">
        <f t="shared" si="44"/>
        <v>0</v>
      </c>
    </row>
    <row r="355" spans="1:10" ht="12.75">
      <c r="A355" s="19"/>
      <c r="B355" s="143">
        <f t="shared" si="36"/>
        <v>319</v>
      </c>
      <c r="C355" s="144">
        <f t="shared" si="37"/>
        <v>0</v>
      </c>
      <c r="D355" s="144">
        <f t="shared" si="38"/>
        <v>0</v>
      </c>
      <c r="E355" s="144">
        <f t="shared" si="39"/>
        <v>0</v>
      </c>
      <c r="F355" s="144">
        <f t="shared" si="40"/>
        <v>174999.99999999895</v>
      </c>
      <c r="G355" s="144">
        <f t="shared" si="41"/>
        <v>0</v>
      </c>
      <c r="H355" s="144">
        <f t="shared" si="42"/>
        <v>74099.99242358694</v>
      </c>
      <c r="I355" s="144">
        <f t="shared" si="43"/>
        <v>0</v>
      </c>
      <c r="J355" s="144">
        <f t="shared" si="44"/>
        <v>0</v>
      </c>
    </row>
    <row r="356" spans="1:10" ht="12.75">
      <c r="A356" s="19"/>
      <c r="B356" s="143">
        <f t="shared" si="36"/>
        <v>320</v>
      </c>
      <c r="C356" s="144">
        <f t="shared" si="37"/>
        <v>0</v>
      </c>
      <c r="D356" s="144">
        <f t="shared" si="38"/>
        <v>0</v>
      </c>
      <c r="E356" s="144">
        <f t="shared" si="39"/>
        <v>0</v>
      </c>
      <c r="F356" s="144">
        <f t="shared" si="40"/>
        <v>174999.99999999895</v>
      </c>
      <c r="G356" s="144">
        <f t="shared" si="41"/>
        <v>0</v>
      </c>
      <c r="H356" s="144">
        <f t="shared" si="42"/>
        <v>74099.99242358694</v>
      </c>
      <c r="I356" s="144">
        <f t="shared" si="43"/>
        <v>0</v>
      </c>
      <c r="J356" s="144">
        <f t="shared" si="44"/>
        <v>0</v>
      </c>
    </row>
    <row r="357" spans="1:10" ht="12.75">
      <c r="A357" s="19"/>
      <c r="B357" s="143">
        <f t="shared" si="36"/>
        <v>321</v>
      </c>
      <c r="C357" s="144">
        <f t="shared" si="37"/>
        <v>0</v>
      </c>
      <c r="D357" s="144">
        <f t="shared" si="38"/>
        <v>0</v>
      </c>
      <c r="E357" s="144">
        <f t="shared" si="39"/>
        <v>0</v>
      </c>
      <c r="F357" s="144">
        <f t="shared" si="40"/>
        <v>174999.99999999895</v>
      </c>
      <c r="G357" s="144">
        <f t="shared" si="41"/>
        <v>0</v>
      </c>
      <c r="H357" s="144">
        <f t="shared" si="42"/>
        <v>74099.99242358694</v>
      </c>
      <c r="I357" s="144">
        <f t="shared" si="43"/>
        <v>0</v>
      </c>
      <c r="J357" s="144">
        <f t="shared" si="44"/>
        <v>0</v>
      </c>
    </row>
    <row r="358" spans="1:10" ht="12.75">
      <c r="A358" s="19"/>
      <c r="B358" s="143">
        <f aca="true" t="shared" si="45" ref="B358:B396">1+B357</f>
        <v>322</v>
      </c>
      <c r="C358" s="144">
        <f aca="true" t="shared" si="46" ref="C358:C396">IF((E357&lt;$C$24-G358),E357,$C$24-G358)</f>
        <v>0</v>
      </c>
      <c r="D358" s="144">
        <f aca="true" t="shared" si="47" ref="D358:D396">IF(AND($C$20&lt;=B358,E357&gt;C358+$C$18),IF(MOD($B358,$C$19)=0,$C$18,0),0)</f>
        <v>0</v>
      </c>
      <c r="E358" s="144">
        <f aca="true" t="shared" si="48" ref="E358:E396">IF(E357-C358&lt;=1,0,E357-C358-D358)</f>
        <v>0</v>
      </c>
      <c r="F358" s="144">
        <f aca="true" t="shared" si="49" ref="F358:F396">F357+C358+D358</f>
        <v>174999.99999999895</v>
      </c>
      <c r="G358" s="144">
        <f aca="true" t="shared" si="50" ref="G358:G396">E357*($C$13/$C$15)</f>
        <v>0</v>
      </c>
      <c r="H358" s="144">
        <f aca="true" t="shared" si="51" ref="H358:H396">H357+G358</f>
        <v>74099.99242358694</v>
      </c>
      <c r="I358" s="144">
        <f aca="true" t="shared" si="52" ref="I358:I396">IF(I357-($C$24-J358)&lt;=1,0,I357-($C$24-J358))</f>
        <v>0</v>
      </c>
      <c r="J358" s="144">
        <f aca="true" t="shared" si="53" ref="J358:J396">I357*($C$13/$C$15)</f>
        <v>0</v>
      </c>
    </row>
    <row r="359" spans="1:10" ht="12.75">
      <c r="A359" s="19"/>
      <c r="B359" s="143">
        <f t="shared" si="45"/>
        <v>323</v>
      </c>
      <c r="C359" s="144">
        <f t="shared" si="46"/>
        <v>0</v>
      </c>
      <c r="D359" s="144">
        <f t="shared" si="47"/>
        <v>0</v>
      </c>
      <c r="E359" s="144">
        <f t="shared" si="48"/>
        <v>0</v>
      </c>
      <c r="F359" s="144">
        <f t="shared" si="49"/>
        <v>174999.99999999895</v>
      </c>
      <c r="G359" s="144">
        <f t="shared" si="50"/>
        <v>0</v>
      </c>
      <c r="H359" s="144">
        <f t="shared" si="51"/>
        <v>74099.99242358694</v>
      </c>
      <c r="I359" s="144">
        <f t="shared" si="52"/>
        <v>0</v>
      </c>
      <c r="J359" s="144">
        <f t="shared" si="53"/>
        <v>0</v>
      </c>
    </row>
    <row r="360" spans="1:10" ht="12.75">
      <c r="A360" s="19"/>
      <c r="B360" s="143">
        <f t="shared" si="45"/>
        <v>324</v>
      </c>
      <c r="C360" s="144">
        <f t="shared" si="46"/>
        <v>0</v>
      </c>
      <c r="D360" s="144">
        <f t="shared" si="47"/>
        <v>0</v>
      </c>
      <c r="E360" s="144">
        <f t="shared" si="48"/>
        <v>0</v>
      </c>
      <c r="F360" s="144">
        <f t="shared" si="49"/>
        <v>174999.99999999895</v>
      </c>
      <c r="G360" s="144">
        <f t="shared" si="50"/>
        <v>0</v>
      </c>
      <c r="H360" s="144">
        <f t="shared" si="51"/>
        <v>74099.99242358694</v>
      </c>
      <c r="I360" s="144">
        <f t="shared" si="52"/>
        <v>0</v>
      </c>
      <c r="J360" s="144">
        <f t="shared" si="53"/>
        <v>0</v>
      </c>
    </row>
    <row r="361" spans="1:10" ht="12.75">
      <c r="A361" s="19"/>
      <c r="B361" s="143">
        <f t="shared" si="45"/>
        <v>325</v>
      </c>
      <c r="C361" s="144">
        <f t="shared" si="46"/>
        <v>0</v>
      </c>
      <c r="D361" s="144">
        <f t="shared" si="47"/>
        <v>0</v>
      </c>
      <c r="E361" s="144">
        <f t="shared" si="48"/>
        <v>0</v>
      </c>
      <c r="F361" s="144">
        <f t="shared" si="49"/>
        <v>174999.99999999895</v>
      </c>
      <c r="G361" s="144">
        <f t="shared" si="50"/>
        <v>0</v>
      </c>
      <c r="H361" s="144">
        <f t="shared" si="51"/>
        <v>74099.99242358694</v>
      </c>
      <c r="I361" s="144">
        <f t="shared" si="52"/>
        <v>0</v>
      </c>
      <c r="J361" s="144">
        <f t="shared" si="53"/>
        <v>0</v>
      </c>
    </row>
    <row r="362" spans="1:10" ht="12.75">
      <c r="A362" s="19"/>
      <c r="B362" s="143">
        <f t="shared" si="45"/>
        <v>326</v>
      </c>
      <c r="C362" s="144">
        <f t="shared" si="46"/>
        <v>0</v>
      </c>
      <c r="D362" s="144">
        <f t="shared" si="47"/>
        <v>0</v>
      </c>
      <c r="E362" s="144">
        <f t="shared" si="48"/>
        <v>0</v>
      </c>
      <c r="F362" s="144">
        <f t="shared" si="49"/>
        <v>174999.99999999895</v>
      </c>
      <c r="G362" s="144">
        <f t="shared" si="50"/>
        <v>0</v>
      </c>
      <c r="H362" s="144">
        <f t="shared" si="51"/>
        <v>74099.99242358694</v>
      </c>
      <c r="I362" s="144">
        <f t="shared" si="52"/>
        <v>0</v>
      </c>
      <c r="J362" s="144">
        <f t="shared" si="53"/>
        <v>0</v>
      </c>
    </row>
    <row r="363" spans="1:10" ht="12.75">
      <c r="A363" s="19"/>
      <c r="B363" s="143">
        <f t="shared" si="45"/>
        <v>327</v>
      </c>
      <c r="C363" s="144">
        <f t="shared" si="46"/>
        <v>0</v>
      </c>
      <c r="D363" s="144">
        <f t="shared" si="47"/>
        <v>0</v>
      </c>
      <c r="E363" s="144">
        <f t="shared" si="48"/>
        <v>0</v>
      </c>
      <c r="F363" s="144">
        <f t="shared" si="49"/>
        <v>174999.99999999895</v>
      </c>
      <c r="G363" s="144">
        <f t="shared" si="50"/>
        <v>0</v>
      </c>
      <c r="H363" s="144">
        <f t="shared" si="51"/>
        <v>74099.99242358694</v>
      </c>
      <c r="I363" s="144">
        <f t="shared" si="52"/>
        <v>0</v>
      </c>
      <c r="J363" s="144">
        <f t="shared" si="53"/>
        <v>0</v>
      </c>
    </row>
    <row r="364" spans="1:10" ht="12.75">
      <c r="A364" s="19"/>
      <c r="B364" s="143">
        <f t="shared" si="45"/>
        <v>328</v>
      </c>
      <c r="C364" s="144">
        <f t="shared" si="46"/>
        <v>0</v>
      </c>
      <c r="D364" s="144">
        <f t="shared" si="47"/>
        <v>0</v>
      </c>
      <c r="E364" s="144">
        <f t="shared" si="48"/>
        <v>0</v>
      </c>
      <c r="F364" s="144">
        <f t="shared" si="49"/>
        <v>174999.99999999895</v>
      </c>
      <c r="G364" s="144">
        <f t="shared" si="50"/>
        <v>0</v>
      </c>
      <c r="H364" s="144">
        <f t="shared" si="51"/>
        <v>74099.99242358694</v>
      </c>
      <c r="I364" s="144">
        <f t="shared" si="52"/>
        <v>0</v>
      </c>
      <c r="J364" s="144">
        <f t="shared" si="53"/>
        <v>0</v>
      </c>
    </row>
    <row r="365" spans="1:10" ht="12.75">
      <c r="A365" s="19"/>
      <c r="B365" s="143">
        <f t="shared" si="45"/>
        <v>329</v>
      </c>
      <c r="C365" s="144">
        <f t="shared" si="46"/>
        <v>0</v>
      </c>
      <c r="D365" s="144">
        <f t="shared" si="47"/>
        <v>0</v>
      </c>
      <c r="E365" s="144">
        <f t="shared" si="48"/>
        <v>0</v>
      </c>
      <c r="F365" s="144">
        <f t="shared" si="49"/>
        <v>174999.99999999895</v>
      </c>
      <c r="G365" s="144">
        <f t="shared" si="50"/>
        <v>0</v>
      </c>
      <c r="H365" s="144">
        <f t="shared" si="51"/>
        <v>74099.99242358694</v>
      </c>
      <c r="I365" s="144">
        <f t="shared" si="52"/>
        <v>0</v>
      </c>
      <c r="J365" s="144">
        <f t="shared" si="53"/>
        <v>0</v>
      </c>
    </row>
    <row r="366" spans="1:10" ht="12.75">
      <c r="A366" s="19"/>
      <c r="B366" s="143">
        <f t="shared" si="45"/>
        <v>330</v>
      </c>
      <c r="C366" s="144">
        <f t="shared" si="46"/>
        <v>0</v>
      </c>
      <c r="D366" s="144">
        <f t="shared" si="47"/>
        <v>0</v>
      </c>
      <c r="E366" s="144">
        <f t="shared" si="48"/>
        <v>0</v>
      </c>
      <c r="F366" s="144">
        <f t="shared" si="49"/>
        <v>174999.99999999895</v>
      </c>
      <c r="G366" s="144">
        <f t="shared" si="50"/>
        <v>0</v>
      </c>
      <c r="H366" s="144">
        <f t="shared" si="51"/>
        <v>74099.99242358694</v>
      </c>
      <c r="I366" s="144">
        <f t="shared" si="52"/>
        <v>0</v>
      </c>
      <c r="J366" s="144">
        <f t="shared" si="53"/>
        <v>0</v>
      </c>
    </row>
    <row r="367" spans="1:10" ht="12.75">
      <c r="A367" s="19"/>
      <c r="B367" s="143">
        <f t="shared" si="45"/>
        <v>331</v>
      </c>
      <c r="C367" s="144">
        <f t="shared" si="46"/>
        <v>0</v>
      </c>
      <c r="D367" s="144">
        <f t="shared" si="47"/>
        <v>0</v>
      </c>
      <c r="E367" s="144">
        <f t="shared" si="48"/>
        <v>0</v>
      </c>
      <c r="F367" s="144">
        <f t="shared" si="49"/>
        <v>174999.99999999895</v>
      </c>
      <c r="G367" s="144">
        <f t="shared" si="50"/>
        <v>0</v>
      </c>
      <c r="H367" s="144">
        <f t="shared" si="51"/>
        <v>74099.99242358694</v>
      </c>
      <c r="I367" s="144">
        <f t="shared" si="52"/>
        <v>0</v>
      </c>
      <c r="J367" s="144">
        <f t="shared" si="53"/>
        <v>0</v>
      </c>
    </row>
    <row r="368" spans="1:10" ht="12.75">
      <c r="A368" s="19"/>
      <c r="B368" s="143">
        <f t="shared" si="45"/>
        <v>332</v>
      </c>
      <c r="C368" s="144">
        <f t="shared" si="46"/>
        <v>0</v>
      </c>
      <c r="D368" s="144">
        <f t="shared" si="47"/>
        <v>0</v>
      </c>
      <c r="E368" s="144">
        <f t="shared" si="48"/>
        <v>0</v>
      </c>
      <c r="F368" s="144">
        <f t="shared" si="49"/>
        <v>174999.99999999895</v>
      </c>
      <c r="G368" s="144">
        <f t="shared" si="50"/>
        <v>0</v>
      </c>
      <c r="H368" s="144">
        <f t="shared" si="51"/>
        <v>74099.99242358694</v>
      </c>
      <c r="I368" s="144">
        <f t="shared" si="52"/>
        <v>0</v>
      </c>
      <c r="J368" s="144">
        <f t="shared" si="53"/>
        <v>0</v>
      </c>
    </row>
    <row r="369" spans="1:10" ht="12.75">
      <c r="A369" s="19"/>
      <c r="B369" s="143">
        <f t="shared" si="45"/>
        <v>333</v>
      </c>
      <c r="C369" s="144">
        <f t="shared" si="46"/>
        <v>0</v>
      </c>
      <c r="D369" s="144">
        <f t="shared" si="47"/>
        <v>0</v>
      </c>
      <c r="E369" s="144">
        <f t="shared" si="48"/>
        <v>0</v>
      </c>
      <c r="F369" s="144">
        <f t="shared" si="49"/>
        <v>174999.99999999895</v>
      </c>
      <c r="G369" s="144">
        <f t="shared" si="50"/>
        <v>0</v>
      </c>
      <c r="H369" s="144">
        <f t="shared" si="51"/>
        <v>74099.99242358694</v>
      </c>
      <c r="I369" s="144">
        <f t="shared" si="52"/>
        <v>0</v>
      </c>
      <c r="J369" s="144">
        <f t="shared" si="53"/>
        <v>0</v>
      </c>
    </row>
    <row r="370" spans="1:10" ht="12.75">
      <c r="A370" s="19"/>
      <c r="B370" s="143">
        <f t="shared" si="45"/>
        <v>334</v>
      </c>
      <c r="C370" s="144">
        <f t="shared" si="46"/>
        <v>0</v>
      </c>
      <c r="D370" s="144">
        <f t="shared" si="47"/>
        <v>0</v>
      </c>
      <c r="E370" s="144">
        <f t="shared" si="48"/>
        <v>0</v>
      </c>
      <c r="F370" s="144">
        <f t="shared" si="49"/>
        <v>174999.99999999895</v>
      </c>
      <c r="G370" s="144">
        <f t="shared" si="50"/>
        <v>0</v>
      </c>
      <c r="H370" s="144">
        <f t="shared" si="51"/>
        <v>74099.99242358694</v>
      </c>
      <c r="I370" s="144">
        <f t="shared" si="52"/>
        <v>0</v>
      </c>
      <c r="J370" s="144">
        <f t="shared" si="53"/>
        <v>0</v>
      </c>
    </row>
    <row r="371" spans="1:10" ht="12.75">
      <c r="A371" s="19"/>
      <c r="B371" s="143">
        <f t="shared" si="45"/>
        <v>335</v>
      </c>
      <c r="C371" s="144">
        <f t="shared" si="46"/>
        <v>0</v>
      </c>
      <c r="D371" s="144">
        <f t="shared" si="47"/>
        <v>0</v>
      </c>
      <c r="E371" s="144">
        <f t="shared" si="48"/>
        <v>0</v>
      </c>
      <c r="F371" s="144">
        <f t="shared" si="49"/>
        <v>174999.99999999895</v>
      </c>
      <c r="G371" s="144">
        <f t="shared" si="50"/>
        <v>0</v>
      </c>
      <c r="H371" s="144">
        <f t="shared" si="51"/>
        <v>74099.99242358694</v>
      </c>
      <c r="I371" s="144">
        <f t="shared" si="52"/>
        <v>0</v>
      </c>
      <c r="J371" s="144">
        <f t="shared" si="53"/>
        <v>0</v>
      </c>
    </row>
    <row r="372" spans="1:10" ht="12.75">
      <c r="A372" s="19"/>
      <c r="B372" s="143">
        <f t="shared" si="45"/>
        <v>336</v>
      </c>
      <c r="C372" s="144">
        <f t="shared" si="46"/>
        <v>0</v>
      </c>
      <c r="D372" s="144">
        <f t="shared" si="47"/>
        <v>0</v>
      </c>
      <c r="E372" s="144">
        <f t="shared" si="48"/>
        <v>0</v>
      </c>
      <c r="F372" s="144">
        <f t="shared" si="49"/>
        <v>174999.99999999895</v>
      </c>
      <c r="G372" s="144">
        <f t="shared" si="50"/>
        <v>0</v>
      </c>
      <c r="H372" s="144">
        <f t="shared" si="51"/>
        <v>74099.99242358694</v>
      </c>
      <c r="I372" s="144">
        <f t="shared" si="52"/>
        <v>0</v>
      </c>
      <c r="J372" s="144">
        <f t="shared" si="53"/>
        <v>0</v>
      </c>
    </row>
    <row r="373" spans="1:10" ht="12.75">
      <c r="A373" s="19"/>
      <c r="B373" s="143">
        <f t="shared" si="45"/>
        <v>337</v>
      </c>
      <c r="C373" s="144">
        <f t="shared" si="46"/>
        <v>0</v>
      </c>
      <c r="D373" s="144">
        <f t="shared" si="47"/>
        <v>0</v>
      </c>
      <c r="E373" s="144">
        <f t="shared" si="48"/>
        <v>0</v>
      </c>
      <c r="F373" s="144">
        <f t="shared" si="49"/>
        <v>174999.99999999895</v>
      </c>
      <c r="G373" s="144">
        <f t="shared" si="50"/>
        <v>0</v>
      </c>
      <c r="H373" s="144">
        <f t="shared" si="51"/>
        <v>74099.99242358694</v>
      </c>
      <c r="I373" s="144">
        <f t="shared" si="52"/>
        <v>0</v>
      </c>
      <c r="J373" s="144">
        <f t="shared" si="53"/>
        <v>0</v>
      </c>
    </row>
    <row r="374" spans="1:10" ht="12.75">
      <c r="A374" s="19"/>
      <c r="B374" s="143">
        <f t="shared" si="45"/>
        <v>338</v>
      </c>
      <c r="C374" s="144">
        <f t="shared" si="46"/>
        <v>0</v>
      </c>
      <c r="D374" s="144">
        <f t="shared" si="47"/>
        <v>0</v>
      </c>
      <c r="E374" s="144">
        <f t="shared" si="48"/>
        <v>0</v>
      </c>
      <c r="F374" s="144">
        <f t="shared" si="49"/>
        <v>174999.99999999895</v>
      </c>
      <c r="G374" s="144">
        <f t="shared" si="50"/>
        <v>0</v>
      </c>
      <c r="H374" s="144">
        <f t="shared" si="51"/>
        <v>74099.99242358694</v>
      </c>
      <c r="I374" s="144">
        <f t="shared" si="52"/>
        <v>0</v>
      </c>
      <c r="J374" s="144">
        <f t="shared" si="53"/>
        <v>0</v>
      </c>
    </row>
    <row r="375" spans="1:10" ht="12.75">
      <c r="A375" s="19"/>
      <c r="B375" s="143">
        <f t="shared" si="45"/>
        <v>339</v>
      </c>
      <c r="C375" s="144">
        <f t="shared" si="46"/>
        <v>0</v>
      </c>
      <c r="D375" s="144">
        <f t="shared" si="47"/>
        <v>0</v>
      </c>
      <c r="E375" s="144">
        <f t="shared" si="48"/>
        <v>0</v>
      </c>
      <c r="F375" s="144">
        <f t="shared" si="49"/>
        <v>174999.99999999895</v>
      </c>
      <c r="G375" s="144">
        <f t="shared" si="50"/>
        <v>0</v>
      </c>
      <c r="H375" s="144">
        <f t="shared" si="51"/>
        <v>74099.99242358694</v>
      </c>
      <c r="I375" s="144">
        <f t="shared" si="52"/>
        <v>0</v>
      </c>
      <c r="J375" s="144">
        <f t="shared" si="53"/>
        <v>0</v>
      </c>
    </row>
    <row r="376" spans="1:10" ht="12.75">
      <c r="A376" s="19"/>
      <c r="B376" s="143">
        <f t="shared" si="45"/>
        <v>340</v>
      </c>
      <c r="C376" s="144">
        <f t="shared" si="46"/>
        <v>0</v>
      </c>
      <c r="D376" s="144">
        <f t="shared" si="47"/>
        <v>0</v>
      </c>
      <c r="E376" s="144">
        <f t="shared" si="48"/>
        <v>0</v>
      </c>
      <c r="F376" s="144">
        <f t="shared" si="49"/>
        <v>174999.99999999895</v>
      </c>
      <c r="G376" s="144">
        <f t="shared" si="50"/>
        <v>0</v>
      </c>
      <c r="H376" s="144">
        <f t="shared" si="51"/>
        <v>74099.99242358694</v>
      </c>
      <c r="I376" s="144">
        <f t="shared" si="52"/>
        <v>0</v>
      </c>
      <c r="J376" s="144">
        <f t="shared" si="53"/>
        <v>0</v>
      </c>
    </row>
    <row r="377" spans="1:10" ht="12.75">
      <c r="A377" s="19"/>
      <c r="B377" s="143">
        <f t="shared" si="45"/>
        <v>341</v>
      </c>
      <c r="C377" s="144">
        <f t="shared" si="46"/>
        <v>0</v>
      </c>
      <c r="D377" s="144">
        <f t="shared" si="47"/>
        <v>0</v>
      </c>
      <c r="E377" s="144">
        <f t="shared" si="48"/>
        <v>0</v>
      </c>
      <c r="F377" s="144">
        <f t="shared" si="49"/>
        <v>174999.99999999895</v>
      </c>
      <c r="G377" s="144">
        <f t="shared" si="50"/>
        <v>0</v>
      </c>
      <c r="H377" s="144">
        <f t="shared" si="51"/>
        <v>74099.99242358694</v>
      </c>
      <c r="I377" s="144">
        <f t="shared" si="52"/>
        <v>0</v>
      </c>
      <c r="J377" s="144">
        <f t="shared" si="53"/>
        <v>0</v>
      </c>
    </row>
    <row r="378" spans="1:10" ht="12.75">
      <c r="A378" s="19"/>
      <c r="B378" s="143">
        <f t="shared" si="45"/>
        <v>342</v>
      </c>
      <c r="C378" s="144">
        <f t="shared" si="46"/>
        <v>0</v>
      </c>
      <c r="D378" s="144">
        <f t="shared" si="47"/>
        <v>0</v>
      </c>
      <c r="E378" s="144">
        <f t="shared" si="48"/>
        <v>0</v>
      </c>
      <c r="F378" s="144">
        <f t="shared" si="49"/>
        <v>174999.99999999895</v>
      </c>
      <c r="G378" s="144">
        <f t="shared" si="50"/>
        <v>0</v>
      </c>
      <c r="H378" s="144">
        <f t="shared" si="51"/>
        <v>74099.99242358694</v>
      </c>
      <c r="I378" s="144">
        <f t="shared" si="52"/>
        <v>0</v>
      </c>
      <c r="J378" s="144">
        <f t="shared" si="53"/>
        <v>0</v>
      </c>
    </row>
    <row r="379" spans="1:10" ht="12.75">
      <c r="A379" s="19"/>
      <c r="B379" s="143">
        <f t="shared" si="45"/>
        <v>343</v>
      </c>
      <c r="C379" s="144">
        <f t="shared" si="46"/>
        <v>0</v>
      </c>
      <c r="D379" s="144">
        <f t="shared" si="47"/>
        <v>0</v>
      </c>
      <c r="E379" s="144">
        <f t="shared" si="48"/>
        <v>0</v>
      </c>
      <c r="F379" s="144">
        <f t="shared" si="49"/>
        <v>174999.99999999895</v>
      </c>
      <c r="G379" s="144">
        <f t="shared" si="50"/>
        <v>0</v>
      </c>
      <c r="H379" s="144">
        <f t="shared" si="51"/>
        <v>74099.99242358694</v>
      </c>
      <c r="I379" s="144">
        <f t="shared" si="52"/>
        <v>0</v>
      </c>
      <c r="J379" s="144">
        <f t="shared" si="53"/>
        <v>0</v>
      </c>
    </row>
    <row r="380" spans="1:10" ht="12.75">
      <c r="A380" s="19"/>
      <c r="B380" s="143">
        <f t="shared" si="45"/>
        <v>344</v>
      </c>
      <c r="C380" s="144">
        <f t="shared" si="46"/>
        <v>0</v>
      </c>
      <c r="D380" s="144">
        <f t="shared" si="47"/>
        <v>0</v>
      </c>
      <c r="E380" s="144">
        <f t="shared" si="48"/>
        <v>0</v>
      </c>
      <c r="F380" s="144">
        <f t="shared" si="49"/>
        <v>174999.99999999895</v>
      </c>
      <c r="G380" s="144">
        <f t="shared" si="50"/>
        <v>0</v>
      </c>
      <c r="H380" s="144">
        <f t="shared" si="51"/>
        <v>74099.99242358694</v>
      </c>
      <c r="I380" s="144">
        <f t="shared" si="52"/>
        <v>0</v>
      </c>
      <c r="J380" s="144">
        <f t="shared" si="53"/>
        <v>0</v>
      </c>
    </row>
    <row r="381" spans="1:10" ht="12.75">
      <c r="A381" s="19"/>
      <c r="B381" s="143">
        <f t="shared" si="45"/>
        <v>345</v>
      </c>
      <c r="C381" s="144">
        <f t="shared" si="46"/>
        <v>0</v>
      </c>
      <c r="D381" s="144">
        <f t="shared" si="47"/>
        <v>0</v>
      </c>
      <c r="E381" s="144">
        <f t="shared" si="48"/>
        <v>0</v>
      </c>
      <c r="F381" s="144">
        <f t="shared" si="49"/>
        <v>174999.99999999895</v>
      </c>
      <c r="G381" s="144">
        <f t="shared" si="50"/>
        <v>0</v>
      </c>
      <c r="H381" s="144">
        <f t="shared" si="51"/>
        <v>74099.99242358694</v>
      </c>
      <c r="I381" s="144">
        <f t="shared" si="52"/>
        <v>0</v>
      </c>
      <c r="J381" s="144">
        <f t="shared" si="53"/>
        <v>0</v>
      </c>
    </row>
    <row r="382" spans="1:10" ht="12.75">
      <c r="A382" s="19"/>
      <c r="B382" s="143">
        <f t="shared" si="45"/>
        <v>346</v>
      </c>
      <c r="C382" s="144">
        <f t="shared" si="46"/>
        <v>0</v>
      </c>
      <c r="D382" s="144">
        <f t="shared" si="47"/>
        <v>0</v>
      </c>
      <c r="E382" s="144">
        <f t="shared" si="48"/>
        <v>0</v>
      </c>
      <c r="F382" s="144">
        <f t="shared" si="49"/>
        <v>174999.99999999895</v>
      </c>
      <c r="G382" s="144">
        <f t="shared" si="50"/>
        <v>0</v>
      </c>
      <c r="H382" s="144">
        <f t="shared" si="51"/>
        <v>74099.99242358694</v>
      </c>
      <c r="I382" s="144">
        <f t="shared" si="52"/>
        <v>0</v>
      </c>
      <c r="J382" s="144">
        <f t="shared" si="53"/>
        <v>0</v>
      </c>
    </row>
    <row r="383" spans="1:10" ht="12.75">
      <c r="A383" s="19"/>
      <c r="B383" s="143">
        <f t="shared" si="45"/>
        <v>347</v>
      </c>
      <c r="C383" s="144">
        <f t="shared" si="46"/>
        <v>0</v>
      </c>
      <c r="D383" s="144">
        <f t="shared" si="47"/>
        <v>0</v>
      </c>
      <c r="E383" s="144">
        <f t="shared" si="48"/>
        <v>0</v>
      </c>
      <c r="F383" s="144">
        <f t="shared" si="49"/>
        <v>174999.99999999895</v>
      </c>
      <c r="G383" s="144">
        <f t="shared" si="50"/>
        <v>0</v>
      </c>
      <c r="H383" s="144">
        <f t="shared" si="51"/>
        <v>74099.99242358694</v>
      </c>
      <c r="I383" s="144">
        <f t="shared" si="52"/>
        <v>0</v>
      </c>
      <c r="J383" s="144">
        <f t="shared" si="53"/>
        <v>0</v>
      </c>
    </row>
    <row r="384" spans="1:10" ht="12.75">
      <c r="A384" s="19"/>
      <c r="B384" s="143">
        <f t="shared" si="45"/>
        <v>348</v>
      </c>
      <c r="C384" s="144">
        <f t="shared" si="46"/>
        <v>0</v>
      </c>
      <c r="D384" s="144">
        <f t="shared" si="47"/>
        <v>0</v>
      </c>
      <c r="E384" s="144">
        <f t="shared" si="48"/>
        <v>0</v>
      </c>
      <c r="F384" s="144">
        <f t="shared" si="49"/>
        <v>174999.99999999895</v>
      </c>
      <c r="G384" s="144">
        <f t="shared" si="50"/>
        <v>0</v>
      </c>
      <c r="H384" s="144">
        <f t="shared" si="51"/>
        <v>74099.99242358694</v>
      </c>
      <c r="I384" s="144">
        <f t="shared" si="52"/>
        <v>0</v>
      </c>
      <c r="J384" s="144">
        <f t="shared" si="53"/>
        <v>0</v>
      </c>
    </row>
    <row r="385" spans="1:10" ht="12.75">
      <c r="A385" s="19"/>
      <c r="B385" s="143">
        <f t="shared" si="45"/>
        <v>349</v>
      </c>
      <c r="C385" s="144">
        <f t="shared" si="46"/>
        <v>0</v>
      </c>
      <c r="D385" s="144">
        <f t="shared" si="47"/>
        <v>0</v>
      </c>
      <c r="E385" s="144">
        <f t="shared" si="48"/>
        <v>0</v>
      </c>
      <c r="F385" s="144">
        <f t="shared" si="49"/>
        <v>174999.99999999895</v>
      </c>
      <c r="G385" s="144">
        <f t="shared" si="50"/>
        <v>0</v>
      </c>
      <c r="H385" s="144">
        <f t="shared" si="51"/>
        <v>74099.99242358694</v>
      </c>
      <c r="I385" s="144">
        <f t="shared" si="52"/>
        <v>0</v>
      </c>
      <c r="J385" s="144">
        <f t="shared" si="53"/>
        <v>0</v>
      </c>
    </row>
    <row r="386" spans="1:10" ht="12.75">
      <c r="A386" s="19"/>
      <c r="B386" s="143">
        <f t="shared" si="45"/>
        <v>350</v>
      </c>
      <c r="C386" s="144">
        <f t="shared" si="46"/>
        <v>0</v>
      </c>
      <c r="D386" s="144">
        <f t="shared" si="47"/>
        <v>0</v>
      </c>
      <c r="E386" s="144">
        <f t="shared" si="48"/>
        <v>0</v>
      </c>
      <c r="F386" s="144">
        <f t="shared" si="49"/>
        <v>174999.99999999895</v>
      </c>
      <c r="G386" s="144">
        <f t="shared" si="50"/>
        <v>0</v>
      </c>
      <c r="H386" s="144">
        <f t="shared" si="51"/>
        <v>74099.99242358694</v>
      </c>
      <c r="I386" s="144">
        <f t="shared" si="52"/>
        <v>0</v>
      </c>
      <c r="J386" s="144">
        <f t="shared" si="53"/>
        <v>0</v>
      </c>
    </row>
    <row r="387" spans="1:10" ht="12.75">
      <c r="A387" s="19"/>
      <c r="B387" s="143">
        <f t="shared" si="45"/>
        <v>351</v>
      </c>
      <c r="C387" s="144">
        <f t="shared" si="46"/>
        <v>0</v>
      </c>
      <c r="D387" s="144">
        <f t="shared" si="47"/>
        <v>0</v>
      </c>
      <c r="E387" s="144">
        <f t="shared" si="48"/>
        <v>0</v>
      </c>
      <c r="F387" s="144">
        <f t="shared" si="49"/>
        <v>174999.99999999895</v>
      </c>
      <c r="G387" s="144">
        <f t="shared" si="50"/>
        <v>0</v>
      </c>
      <c r="H387" s="144">
        <f t="shared" si="51"/>
        <v>74099.99242358694</v>
      </c>
      <c r="I387" s="144">
        <f t="shared" si="52"/>
        <v>0</v>
      </c>
      <c r="J387" s="144">
        <f t="shared" si="53"/>
        <v>0</v>
      </c>
    </row>
    <row r="388" spans="1:10" ht="12.75">
      <c r="A388" s="19"/>
      <c r="B388" s="143">
        <f t="shared" si="45"/>
        <v>352</v>
      </c>
      <c r="C388" s="144">
        <f t="shared" si="46"/>
        <v>0</v>
      </c>
      <c r="D388" s="144">
        <f t="shared" si="47"/>
        <v>0</v>
      </c>
      <c r="E388" s="144">
        <f t="shared" si="48"/>
        <v>0</v>
      </c>
      <c r="F388" s="144">
        <f t="shared" si="49"/>
        <v>174999.99999999895</v>
      </c>
      <c r="G388" s="144">
        <f t="shared" si="50"/>
        <v>0</v>
      </c>
      <c r="H388" s="144">
        <f t="shared" si="51"/>
        <v>74099.99242358694</v>
      </c>
      <c r="I388" s="144">
        <f t="shared" si="52"/>
        <v>0</v>
      </c>
      <c r="J388" s="144">
        <f t="shared" si="53"/>
        <v>0</v>
      </c>
    </row>
    <row r="389" spans="1:10" ht="12.75">
      <c r="A389" s="19"/>
      <c r="B389" s="143">
        <f t="shared" si="45"/>
        <v>353</v>
      </c>
      <c r="C389" s="144">
        <f t="shared" si="46"/>
        <v>0</v>
      </c>
      <c r="D389" s="144">
        <f t="shared" si="47"/>
        <v>0</v>
      </c>
      <c r="E389" s="144">
        <f t="shared" si="48"/>
        <v>0</v>
      </c>
      <c r="F389" s="144">
        <f t="shared" si="49"/>
        <v>174999.99999999895</v>
      </c>
      <c r="G389" s="144">
        <f t="shared" si="50"/>
        <v>0</v>
      </c>
      <c r="H389" s="144">
        <f t="shared" si="51"/>
        <v>74099.99242358694</v>
      </c>
      <c r="I389" s="144">
        <f t="shared" si="52"/>
        <v>0</v>
      </c>
      <c r="J389" s="144">
        <f t="shared" si="53"/>
        <v>0</v>
      </c>
    </row>
    <row r="390" spans="1:10" ht="12.75">
      <c r="A390" s="19"/>
      <c r="B390" s="143">
        <f t="shared" si="45"/>
        <v>354</v>
      </c>
      <c r="C390" s="144">
        <f t="shared" si="46"/>
        <v>0</v>
      </c>
      <c r="D390" s="144">
        <f t="shared" si="47"/>
        <v>0</v>
      </c>
      <c r="E390" s="144">
        <f t="shared" si="48"/>
        <v>0</v>
      </c>
      <c r="F390" s="144">
        <f t="shared" si="49"/>
        <v>174999.99999999895</v>
      </c>
      <c r="G390" s="144">
        <f t="shared" si="50"/>
        <v>0</v>
      </c>
      <c r="H390" s="144">
        <f t="shared" si="51"/>
        <v>74099.99242358694</v>
      </c>
      <c r="I390" s="144">
        <f t="shared" si="52"/>
        <v>0</v>
      </c>
      <c r="J390" s="144">
        <f t="shared" si="53"/>
        <v>0</v>
      </c>
    </row>
    <row r="391" spans="1:10" ht="12.75">
      <c r="A391" s="19"/>
      <c r="B391" s="143">
        <f t="shared" si="45"/>
        <v>355</v>
      </c>
      <c r="C391" s="144">
        <f t="shared" si="46"/>
        <v>0</v>
      </c>
      <c r="D391" s="144">
        <f t="shared" si="47"/>
        <v>0</v>
      </c>
      <c r="E391" s="144">
        <f t="shared" si="48"/>
        <v>0</v>
      </c>
      <c r="F391" s="144">
        <f t="shared" si="49"/>
        <v>174999.99999999895</v>
      </c>
      <c r="G391" s="144">
        <f t="shared" si="50"/>
        <v>0</v>
      </c>
      <c r="H391" s="144">
        <f t="shared" si="51"/>
        <v>74099.99242358694</v>
      </c>
      <c r="I391" s="144">
        <f t="shared" si="52"/>
        <v>0</v>
      </c>
      <c r="J391" s="144">
        <f t="shared" si="53"/>
        <v>0</v>
      </c>
    </row>
    <row r="392" spans="1:10" ht="12.75">
      <c r="A392" s="19"/>
      <c r="B392" s="143">
        <f t="shared" si="45"/>
        <v>356</v>
      </c>
      <c r="C392" s="144">
        <f t="shared" si="46"/>
        <v>0</v>
      </c>
      <c r="D392" s="144">
        <f t="shared" si="47"/>
        <v>0</v>
      </c>
      <c r="E392" s="144">
        <f t="shared" si="48"/>
        <v>0</v>
      </c>
      <c r="F392" s="144">
        <f t="shared" si="49"/>
        <v>174999.99999999895</v>
      </c>
      <c r="G392" s="144">
        <f t="shared" si="50"/>
        <v>0</v>
      </c>
      <c r="H392" s="144">
        <f t="shared" si="51"/>
        <v>74099.99242358694</v>
      </c>
      <c r="I392" s="144">
        <f t="shared" si="52"/>
        <v>0</v>
      </c>
      <c r="J392" s="144">
        <f t="shared" si="53"/>
        <v>0</v>
      </c>
    </row>
    <row r="393" spans="1:10" ht="12.75">
      <c r="A393" s="19"/>
      <c r="B393" s="143">
        <f t="shared" si="45"/>
        <v>357</v>
      </c>
      <c r="C393" s="144">
        <f t="shared" si="46"/>
        <v>0</v>
      </c>
      <c r="D393" s="144">
        <f t="shared" si="47"/>
        <v>0</v>
      </c>
      <c r="E393" s="144">
        <f t="shared" si="48"/>
        <v>0</v>
      </c>
      <c r="F393" s="144">
        <f t="shared" si="49"/>
        <v>174999.99999999895</v>
      </c>
      <c r="G393" s="144">
        <f t="shared" si="50"/>
        <v>0</v>
      </c>
      <c r="H393" s="144">
        <f t="shared" si="51"/>
        <v>74099.99242358694</v>
      </c>
      <c r="I393" s="144">
        <f t="shared" si="52"/>
        <v>0</v>
      </c>
      <c r="J393" s="144">
        <f t="shared" si="53"/>
        <v>0</v>
      </c>
    </row>
    <row r="394" spans="1:10" ht="12.75">
      <c r="A394" s="19"/>
      <c r="B394" s="143">
        <f t="shared" si="45"/>
        <v>358</v>
      </c>
      <c r="C394" s="144">
        <f t="shared" si="46"/>
        <v>0</v>
      </c>
      <c r="D394" s="144">
        <f t="shared" si="47"/>
        <v>0</v>
      </c>
      <c r="E394" s="144">
        <f t="shared" si="48"/>
        <v>0</v>
      </c>
      <c r="F394" s="144">
        <f t="shared" si="49"/>
        <v>174999.99999999895</v>
      </c>
      <c r="G394" s="144">
        <f t="shared" si="50"/>
        <v>0</v>
      </c>
      <c r="H394" s="144">
        <f t="shared" si="51"/>
        <v>74099.99242358694</v>
      </c>
      <c r="I394" s="144">
        <f t="shared" si="52"/>
        <v>0</v>
      </c>
      <c r="J394" s="144">
        <f t="shared" si="53"/>
        <v>0</v>
      </c>
    </row>
    <row r="395" spans="1:10" ht="12.75">
      <c r="A395" s="19"/>
      <c r="B395" s="143">
        <f t="shared" si="45"/>
        <v>359</v>
      </c>
      <c r="C395" s="144">
        <f t="shared" si="46"/>
        <v>0</v>
      </c>
      <c r="D395" s="144">
        <f t="shared" si="47"/>
        <v>0</v>
      </c>
      <c r="E395" s="144">
        <f t="shared" si="48"/>
        <v>0</v>
      </c>
      <c r="F395" s="144">
        <f t="shared" si="49"/>
        <v>174999.99999999895</v>
      </c>
      <c r="G395" s="144">
        <f t="shared" si="50"/>
        <v>0</v>
      </c>
      <c r="H395" s="144">
        <f t="shared" si="51"/>
        <v>74099.99242358694</v>
      </c>
      <c r="I395" s="144">
        <f t="shared" si="52"/>
        <v>0</v>
      </c>
      <c r="J395" s="144">
        <f t="shared" si="53"/>
        <v>0</v>
      </c>
    </row>
    <row r="396" spans="1:10" ht="12.75">
      <c r="A396" s="19"/>
      <c r="B396" s="143">
        <f t="shared" si="45"/>
        <v>360</v>
      </c>
      <c r="C396" s="144">
        <f t="shared" si="46"/>
        <v>0</v>
      </c>
      <c r="D396" s="144">
        <f t="shared" si="47"/>
        <v>0</v>
      </c>
      <c r="E396" s="144">
        <f t="shared" si="48"/>
        <v>0</v>
      </c>
      <c r="F396" s="144">
        <f t="shared" si="49"/>
        <v>174999.99999999895</v>
      </c>
      <c r="G396" s="144">
        <f t="shared" si="50"/>
        <v>0</v>
      </c>
      <c r="H396" s="144">
        <f t="shared" si="51"/>
        <v>74099.99242358694</v>
      </c>
      <c r="I396" s="144">
        <f t="shared" si="52"/>
        <v>0</v>
      </c>
      <c r="J396" s="144">
        <f t="shared" si="53"/>
        <v>0</v>
      </c>
    </row>
  </sheetData>
  <sheetProtection sheet="1" objects="1" scenarios="1" formatCells="0" formatColumns="0" formatRows="0"/>
  <mergeCells count="1">
    <mergeCell ref="D23:F23"/>
  </mergeCells>
  <printOptions/>
  <pageMargins left="0.75" right="0.75" top="1" bottom="1" header="0.5" footer="0.5"/>
  <pageSetup fitToHeight="1" fitToWidth="1" horizontalDpi="300" verticalDpi="300" orientation="landscape" scale="10" r:id="rId3"/>
  <legacyDrawing r:id="rId2"/>
</worksheet>
</file>

<file path=xl/worksheets/sheet4.xml><?xml version="1.0" encoding="utf-8"?>
<worksheet xmlns="http://schemas.openxmlformats.org/spreadsheetml/2006/main" xmlns:r="http://schemas.openxmlformats.org/officeDocument/2006/relationships">
  <sheetPr codeName="Sheet4"/>
  <dimension ref="A5:N64"/>
  <sheetViews>
    <sheetView showGridLines="0" zoomScale="80" zoomScaleNormal="80" workbookViewId="0" topLeftCell="A1">
      <selection activeCell="L66" sqref="L66"/>
    </sheetView>
  </sheetViews>
  <sheetFormatPr defaultColWidth="9.140625" defaultRowHeight="12.75"/>
  <cols>
    <col min="1" max="1" width="6.57421875" style="154" customWidth="1"/>
    <col min="2" max="2" width="34.57421875" style="154" customWidth="1"/>
    <col min="3" max="3" width="11.421875" style="154" customWidth="1"/>
    <col min="4" max="13" width="12.7109375" style="154" customWidth="1"/>
    <col min="14" max="16384" width="10.28125" style="154" customWidth="1"/>
  </cols>
  <sheetData>
    <row r="1" ht="15.75"/>
    <row r="2" ht="15.75"/>
    <row r="3" ht="15.75"/>
    <row r="4" ht="15.75"/>
    <row r="5" spans="1:13" ht="18.75">
      <c r="A5" s="145"/>
      <c r="B5" s="81" t="s">
        <v>233</v>
      </c>
      <c r="C5" s="81"/>
      <c r="D5" s="82"/>
      <c r="E5" s="82"/>
      <c r="F5" s="83"/>
      <c r="G5" s="82"/>
      <c r="H5" s="82"/>
      <c r="I5" s="82"/>
      <c r="J5" s="82"/>
      <c r="K5" s="84"/>
      <c r="L5" s="84"/>
      <c r="M5" s="84"/>
    </row>
    <row r="6" spans="1:13" ht="15.75">
      <c r="A6" s="145"/>
      <c r="B6" s="84"/>
      <c r="C6" s="84"/>
      <c r="D6" s="205" t="s">
        <v>179</v>
      </c>
      <c r="E6" s="205"/>
      <c r="F6" s="205"/>
      <c r="G6" s="85" t="s">
        <v>180</v>
      </c>
      <c r="H6" s="85"/>
      <c r="I6" s="85"/>
      <c r="J6" s="85"/>
      <c r="K6" s="84"/>
      <c r="L6" s="84"/>
      <c r="M6" s="84"/>
    </row>
    <row r="7" spans="1:13" ht="15.75">
      <c r="A7" s="145"/>
      <c r="B7" s="93" t="s">
        <v>186</v>
      </c>
      <c r="C7" s="93"/>
      <c r="D7" s="92">
        <v>1</v>
      </c>
      <c r="E7" s="92">
        <v>2</v>
      </c>
      <c r="F7" s="92">
        <v>3</v>
      </c>
      <c r="G7" s="92">
        <v>4</v>
      </c>
      <c r="H7" s="92">
        <v>5</v>
      </c>
      <c r="I7" s="92">
        <v>6</v>
      </c>
      <c r="J7" s="92">
        <v>7</v>
      </c>
      <c r="K7" s="92">
        <v>8</v>
      </c>
      <c r="L7" s="92">
        <v>9</v>
      </c>
      <c r="M7" s="100">
        <v>10</v>
      </c>
    </row>
    <row r="8" spans="1:13" ht="26.25" thickBot="1">
      <c r="A8" s="145"/>
      <c r="B8" s="93" t="s">
        <v>181</v>
      </c>
      <c r="C8" s="93"/>
      <c r="D8" s="109" t="str">
        <f>PartialBudget!D8</f>
        <v>SW on Fallow</v>
      </c>
      <c r="E8" s="109" t="str">
        <f>PartialBudget!E8</f>
        <v>SW on Recrop</v>
      </c>
      <c r="F8" s="109" t="str">
        <f>PartialBudget!F8</f>
        <v>WW on Fallow</v>
      </c>
      <c r="G8" s="109" t="str">
        <f>PartialBudget!G8</f>
        <v>WW on Recrop</v>
      </c>
      <c r="H8" s="109" t="str">
        <f>PartialBudget!H8</f>
        <v>Summer Fallow</v>
      </c>
      <c r="I8" s="109" t="str">
        <f>PartialBudget!I8</f>
        <v>CRP</v>
      </c>
      <c r="J8" s="109" t="str">
        <f>PartialBudget!J8</f>
        <v>Other</v>
      </c>
      <c r="K8" s="109" t="str">
        <f>PartialBudget!K8</f>
        <v>Other</v>
      </c>
      <c r="L8" s="109" t="str">
        <f>PartialBudget!L8</f>
        <v>Other</v>
      </c>
      <c r="M8" s="110" t="str">
        <f>PartialBudget!M8</f>
        <v>Other</v>
      </c>
    </row>
    <row r="9" spans="1:13" ht="15.75">
      <c r="A9" s="95" t="s">
        <v>191</v>
      </c>
      <c r="B9" s="84" t="s">
        <v>192</v>
      </c>
      <c r="C9" s="84"/>
      <c r="D9" s="86">
        <v>28</v>
      </c>
      <c r="E9" s="86">
        <v>25</v>
      </c>
      <c r="F9" s="86">
        <v>35</v>
      </c>
      <c r="G9" s="86">
        <v>32</v>
      </c>
      <c r="H9" s="86">
        <v>0</v>
      </c>
      <c r="I9" s="86">
        <v>1</v>
      </c>
      <c r="J9" s="86">
        <v>0</v>
      </c>
      <c r="K9" s="86">
        <v>0</v>
      </c>
      <c r="L9" s="86">
        <v>0</v>
      </c>
      <c r="M9" s="86">
        <v>0</v>
      </c>
    </row>
    <row r="10" spans="1:13" ht="15.75">
      <c r="A10" s="95" t="s">
        <v>191</v>
      </c>
      <c r="B10" s="84" t="s">
        <v>187</v>
      </c>
      <c r="C10" s="84"/>
      <c r="D10" s="87">
        <v>850</v>
      </c>
      <c r="E10" s="87">
        <v>400</v>
      </c>
      <c r="F10" s="87">
        <v>350</v>
      </c>
      <c r="G10" s="87">
        <v>200</v>
      </c>
      <c r="H10" s="87">
        <v>1200</v>
      </c>
      <c r="I10" s="87">
        <v>750</v>
      </c>
      <c r="J10" s="87">
        <v>0</v>
      </c>
      <c r="K10" s="87">
        <v>0</v>
      </c>
      <c r="L10" s="87">
        <v>0</v>
      </c>
      <c r="M10" s="87">
        <v>0</v>
      </c>
    </row>
    <row r="11" ht="15.75">
      <c r="B11" s="155" t="s">
        <v>234</v>
      </c>
    </row>
    <row r="12" ht="15.75">
      <c r="B12" s="155" t="s">
        <v>235</v>
      </c>
    </row>
    <row r="13" ht="15.75"/>
    <row r="14" ht="15.75"/>
    <row r="15" ht="18.75">
      <c r="B15" s="81" t="s">
        <v>282</v>
      </c>
    </row>
    <row r="16" spans="3:14" ht="15.75">
      <c r="C16" s="157" t="s">
        <v>238</v>
      </c>
      <c r="D16" s="157" t="s">
        <v>236</v>
      </c>
      <c r="E16" s="157" t="s">
        <v>237</v>
      </c>
      <c r="F16" s="157" t="s">
        <v>239</v>
      </c>
      <c r="G16" s="157" t="s">
        <v>240</v>
      </c>
      <c r="H16" s="157" t="s">
        <v>241</v>
      </c>
      <c r="I16" s="157" t="s">
        <v>242</v>
      </c>
      <c r="J16" s="157" t="s">
        <v>243</v>
      </c>
      <c r="K16" s="157" t="s">
        <v>244</v>
      </c>
      <c r="L16" s="157" t="s">
        <v>245</v>
      </c>
      <c r="M16" s="157" t="s">
        <v>246</v>
      </c>
      <c r="N16" s="157" t="s">
        <v>247</v>
      </c>
    </row>
    <row r="17" spans="2:14" ht="15.75">
      <c r="B17" s="154" t="str">
        <f>PartialBudget!D8</f>
        <v>SW on Fallow</v>
      </c>
      <c r="C17" s="168"/>
      <c r="D17" s="169"/>
      <c r="E17" s="169"/>
      <c r="F17" s="169">
        <f>850/5</f>
        <v>170</v>
      </c>
      <c r="G17" s="169"/>
      <c r="H17" s="169"/>
      <c r="I17" s="169"/>
      <c r="J17" s="169">
        <f>850/11</f>
        <v>77.27272727272727</v>
      </c>
      <c r="K17" s="169"/>
      <c r="L17" s="169"/>
      <c r="M17" s="169"/>
      <c r="N17" s="170"/>
    </row>
    <row r="18" spans="2:14" ht="15.75">
      <c r="B18" s="154" t="str">
        <f>PartialBudget!E8</f>
        <v>SW on Recrop</v>
      </c>
      <c r="C18" s="171"/>
      <c r="D18" s="172"/>
      <c r="E18" s="172"/>
      <c r="F18" s="172">
        <f>400/5</f>
        <v>80</v>
      </c>
      <c r="G18" s="172"/>
      <c r="H18" s="172"/>
      <c r="I18" s="172"/>
      <c r="J18" s="172">
        <f>400/11</f>
        <v>36.36363636363637</v>
      </c>
      <c r="K18" s="172"/>
      <c r="L18" s="172"/>
      <c r="M18" s="172"/>
      <c r="N18" s="173"/>
    </row>
    <row r="19" spans="2:14" ht="15.75">
      <c r="B19" s="154" t="str">
        <f>PartialBudget!F8</f>
        <v>WW on Fallow</v>
      </c>
      <c r="C19" s="171"/>
      <c r="D19" s="172"/>
      <c r="E19" s="172"/>
      <c r="F19" s="172"/>
      <c r="G19" s="172"/>
      <c r="H19" s="172"/>
      <c r="I19" s="172"/>
      <c r="J19" s="172">
        <f>350/4.5+350/10</f>
        <v>112.77777777777777</v>
      </c>
      <c r="K19" s="172"/>
      <c r="L19" s="172"/>
      <c r="M19" s="172"/>
      <c r="N19" s="173"/>
    </row>
    <row r="20" spans="2:14" ht="15.75">
      <c r="B20" s="154" t="str">
        <f>PartialBudget!G8</f>
        <v>WW on Recrop</v>
      </c>
      <c r="C20" s="171"/>
      <c r="D20" s="172"/>
      <c r="E20" s="172"/>
      <c r="F20" s="172"/>
      <c r="G20" s="172"/>
      <c r="H20" s="172"/>
      <c r="I20" s="172"/>
      <c r="J20" s="172">
        <f>200/4+200/10</f>
        <v>70</v>
      </c>
      <c r="K20" s="172"/>
      <c r="L20" s="172"/>
      <c r="M20" s="172"/>
      <c r="N20" s="173"/>
    </row>
    <row r="21" spans="2:14" ht="15.75">
      <c r="B21" s="154" t="str">
        <f>PartialBudget!H8</f>
        <v>Summer Fallow</v>
      </c>
      <c r="C21" s="171"/>
      <c r="D21" s="172"/>
      <c r="E21" s="172"/>
      <c r="F21" s="172"/>
      <c r="G21" s="172">
        <f>1200/4</f>
        <v>300</v>
      </c>
      <c r="H21" s="172">
        <f>1200/4.5</f>
        <v>266.6666666666667</v>
      </c>
      <c r="I21" s="172">
        <f>1200/8</f>
        <v>150</v>
      </c>
      <c r="J21" s="172"/>
      <c r="K21" s="172"/>
      <c r="L21" s="172"/>
      <c r="M21" s="172"/>
      <c r="N21" s="173"/>
    </row>
    <row r="22" spans="2:14" ht="15.75">
      <c r="B22" s="154" t="str">
        <f>PartialBudget!I8</f>
        <v>CRP</v>
      </c>
      <c r="C22" s="171"/>
      <c r="D22" s="172"/>
      <c r="E22" s="172"/>
      <c r="F22" s="172"/>
      <c r="G22" s="172"/>
      <c r="H22" s="172"/>
      <c r="I22" s="172"/>
      <c r="J22" s="172"/>
      <c r="K22" s="172"/>
      <c r="L22" s="172"/>
      <c r="M22" s="172"/>
      <c r="N22" s="173"/>
    </row>
    <row r="23" spans="2:14" ht="15.75">
      <c r="B23" s="154" t="str">
        <f>PartialBudget!J8</f>
        <v>Other</v>
      </c>
      <c r="C23" s="171"/>
      <c r="D23" s="172"/>
      <c r="E23" s="172"/>
      <c r="F23" s="172"/>
      <c r="G23" s="172"/>
      <c r="H23" s="172"/>
      <c r="I23" s="172"/>
      <c r="J23" s="172"/>
      <c r="K23" s="172"/>
      <c r="L23" s="172"/>
      <c r="M23" s="172"/>
      <c r="N23" s="173"/>
    </row>
    <row r="24" spans="2:14" ht="15.75">
      <c r="B24" s="154" t="str">
        <f>PartialBudget!K8</f>
        <v>Other</v>
      </c>
      <c r="C24" s="171"/>
      <c r="D24" s="172"/>
      <c r="E24" s="172"/>
      <c r="F24" s="172"/>
      <c r="G24" s="172"/>
      <c r="H24" s="172"/>
      <c r="I24" s="172"/>
      <c r="J24" s="172"/>
      <c r="K24" s="172"/>
      <c r="L24" s="172"/>
      <c r="M24" s="172"/>
      <c r="N24" s="173"/>
    </row>
    <row r="25" spans="2:14" ht="15.75">
      <c r="B25" s="154" t="str">
        <f>PartialBudget!L8</f>
        <v>Other</v>
      </c>
      <c r="C25" s="171"/>
      <c r="D25" s="172"/>
      <c r="E25" s="172"/>
      <c r="F25" s="172"/>
      <c r="G25" s="172"/>
      <c r="H25" s="172"/>
      <c r="I25" s="172"/>
      <c r="J25" s="172"/>
      <c r="K25" s="172"/>
      <c r="L25" s="172"/>
      <c r="M25" s="172"/>
      <c r="N25" s="173"/>
    </row>
    <row r="26" spans="2:14" ht="15.75">
      <c r="B26" s="154" t="str">
        <f>PartialBudget!M8</f>
        <v>Other</v>
      </c>
      <c r="C26" s="171"/>
      <c r="D26" s="172"/>
      <c r="E26" s="172"/>
      <c r="F26" s="172"/>
      <c r="G26" s="172"/>
      <c r="H26" s="172"/>
      <c r="I26" s="172"/>
      <c r="J26" s="172"/>
      <c r="K26" s="172"/>
      <c r="L26" s="172"/>
      <c r="M26" s="172"/>
      <c r="N26" s="173"/>
    </row>
    <row r="27" spans="2:14" ht="15.75">
      <c r="B27" s="155" t="s">
        <v>283</v>
      </c>
      <c r="C27" s="174"/>
      <c r="D27" s="175"/>
      <c r="E27" s="175"/>
      <c r="F27" s="175"/>
      <c r="G27" s="175"/>
      <c r="H27" s="175"/>
      <c r="I27" s="175"/>
      <c r="J27" s="175"/>
      <c r="K27" s="175"/>
      <c r="L27" s="175"/>
      <c r="M27" s="175"/>
      <c r="N27" s="176"/>
    </row>
    <row r="28" spans="2:14" ht="15.75">
      <c r="B28" s="178" t="s">
        <v>286</v>
      </c>
      <c r="C28" s="177">
        <f aca="true" t="shared" si="0" ref="C28:N28">SUM(C17:C27)</f>
        <v>0</v>
      </c>
      <c r="D28" s="177">
        <f t="shared" si="0"/>
        <v>0</v>
      </c>
      <c r="E28" s="177">
        <f t="shared" si="0"/>
        <v>0</v>
      </c>
      <c r="F28" s="177">
        <f t="shared" si="0"/>
        <v>250</v>
      </c>
      <c r="G28" s="177">
        <f t="shared" si="0"/>
        <v>300</v>
      </c>
      <c r="H28" s="177">
        <f t="shared" si="0"/>
        <v>266.6666666666667</v>
      </c>
      <c r="I28" s="177">
        <f t="shared" si="0"/>
        <v>150</v>
      </c>
      <c r="J28" s="177">
        <f t="shared" si="0"/>
        <v>296.4141414141414</v>
      </c>
      <c r="K28" s="177">
        <f t="shared" si="0"/>
        <v>0</v>
      </c>
      <c r="L28" s="177">
        <f t="shared" si="0"/>
        <v>0</v>
      </c>
      <c r="M28" s="177">
        <f t="shared" si="0"/>
        <v>0</v>
      </c>
      <c r="N28" s="177">
        <f t="shared" si="0"/>
        <v>0</v>
      </c>
    </row>
    <row r="32" ht="18.75">
      <c r="B32" s="81" t="s">
        <v>281</v>
      </c>
    </row>
    <row r="33" ht="15.75">
      <c r="C33" s="158" t="s">
        <v>284</v>
      </c>
    </row>
    <row r="34" spans="3:14" ht="15.75">
      <c r="C34" s="157" t="s">
        <v>238</v>
      </c>
      <c r="D34" s="157" t="s">
        <v>236</v>
      </c>
      <c r="E34" s="157" t="s">
        <v>237</v>
      </c>
      <c r="F34" s="157" t="s">
        <v>239</v>
      </c>
      <c r="G34" s="157" t="s">
        <v>240</v>
      </c>
      <c r="H34" s="157" t="s">
        <v>241</v>
      </c>
      <c r="I34" s="157" t="s">
        <v>242</v>
      </c>
      <c r="J34" s="157" t="s">
        <v>243</v>
      </c>
      <c r="K34" s="157" t="s">
        <v>244</v>
      </c>
      <c r="L34" s="157" t="s">
        <v>245</v>
      </c>
      <c r="M34" s="157" t="s">
        <v>246</v>
      </c>
      <c r="N34" s="157" t="s">
        <v>247</v>
      </c>
    </row>
    <row r="35" spans="2:14" ht="15.75">
      <c r="B35" s="154" t="str">
        <f aca="true" t="shared" si="1" ref="B35:B44">B17</f>
        <v>SW on Fallow</v>
      </c>
      <c r="C35" s="168"/>
      <c r="D35" s="169"/>
      <c r="E35" s="169"/>
      <c r="F35" s="169"/>
      <c r="G35" s="169"/>
      <c r="H35" s="169"/>
      <c r="I35" s="169"/>
      <c r="J35" s="169"/>
      <c r="K35" s="169"/>
      <c r="L35" s="169"/>
      <c r="M35" s="169"/>
      <c r="N35" s="170"/>
    </row>
    <row r="36" spans="2:14" ht="15.75">
      <c r="B36" s="154" t="str">
        <f t="shared" si="1"/>
        <v>SW on Recrop</v>
      </c>
      <c r="C36" s="171"/>
      <c r="D36" s="172"/>
      <c r="E36" s="172"/>
      <c r="F36" s="172"/>
      <c r="G36" s="172"/>
      <c r="H36" s="172"/>
      <c r="I36" s="172"/>
      <c r="J36" s="172"/>
      <c r="K36" s="172"/>
      <c r="L36" s="172"/>
      <c r="M36" s="172"/>
      <c r="N36" s="173"/>
    </row>
    <row r="37" spans="2:14" ht="15.75">
      <c r="B37" s="154" t="str">
        <f t="shared" si="1"/>
        <v>WW on Fallow</v>
      </c>
      <c r="C37" s="171"/>
      <c r="D37" s="172"/>
      <c r="E37" s="172"/>
      <c r="F37" s="172"/>
      <c r="G37" s="172"/>
      <c r="H37" s="172"/>
      <c r="I37" s="172"/>
      <c r="J37" s="172"/>
      <c r="K37" s="172"/>
      <c r="L37" s="172"/>
      <c r="M37" s="172"/>
      <c r="N37" s="173"/>
    </row>
    <row r="38" spans="2:14" ht="15.75">
      <c r="B38" s="154" t="str">
        <f t="shared" si="1"/>
        <v>WW on Recrop</v>
      </c>
      <c r="C38" s="171"/>
      <c r="D38" s="172"/>
      <c r="E38" s="172"/>
      <c r="F38" s="172"/>
      <c r="G38" s="172"/>
      <c r="H38" s="172"/>
      <c r="I38" s="172"/>
      <c r="J38" s="172"/>
      <c r="K38" s="172"/>
      <c r="L38" s="172"/>
      <c r="M38" s="172"/>
      <c r="N38" s="173"/>
    </row>
    <row r="39" spans="2:14" ht="15.75">
      <c r="B39" s="154" t="str">
        <f t="shared" si="1"/>
        <v>Summer Fallow</v>
      </c>
      <c r="C39" s="171"/>
      <c r="D39" s="172"/>
      <c r="E39" s="172"/>
      <c r="F39" s="172"/>
      <c r="G39" s="172">
        <v>-100</v>
      </c>
      <c r="H39" s="172">
        <v>-50</v>
      </c>
      <c r="I39" s="172"/>
      <c r="J39" s="172"/>
      <c r="K39" s="172"/>
      <c r="L39" s="172"/>
      <c r="M39" s="172"/>
      <c r="N39" s="173"/>
    </row>
    <row r="40" spans="2:14" ht="15.75">
      <c r="B40" s="154" t="str">
        <f t="shared" si="1"/>
        <v>CRP</v>
      </c>
      <c r="C40" s="171"/>
      <c r="D40" s="172"/>
      <c r="E40" s="172"/>
      <c r="F40" s="172"/>
      <c r="G40" s="172"/>
      <c r="H40" s="172"/>
      <c r="I40" s="172"/>
      <c r="J40" s="172"/>
      <c r="K40" s="172"/>
      <c r="L40" s="172"/>
      <c r="M40" s="172"/>
      <c r="N40" s="173"/>
    </row>
    <row r="41" spans="2:14" ht="15.75">
      <c r="B41" s="154" t="str">
        <f t="shared" si="1"/>
        <v>Other</v>
      </c>
      <c r="C41" s="171"/>
      <c r="D41" s="172"/>
      <c r="E41" s="172"/>
      <c r="F41" s="172"/>
      <c r="G41" s="172"/>
      <c r="H41" s="172"/>
      <c r="I41" s="172"/>
      <c r="J41" s="172"/>
      <c r="K41" s="172"/>
      <c r="L41" s="172"/>
      <c r="M41" s="172"/>
      <c r="N41" s="173"/>
    </row>
    <row r="42" spans="2:14" ht="15.75">
      <c r="B42" s="154" t="str">
        <f t="shared" si="1"/>
        <v>Other</v>
      </c>
      <c r="C42" s="171"/>
      <c r="D42" s="172"/>
      <c r="E42" s="172"/>
      <c r="F42" s="172"/>
      <c r="G42" s="172"/>
      <c r="H42" s="172"/>
      <c r="I42" s="172"/>
      <c r="J42" s="172"/>
      <c r="K42" s="172"/>
      <c r="L42" s="172"/>
      <c r="M42" s="172"/>
      <c r="N42" s="173"/>
    </row>
    <row r="43" spans="2:14" ht="15.75">
      <c r="B43" s="154" t="str">
        <f t="shared" si="1"/>
        <v>Other</v>
      </c>
      <c r="C43" s="171"/>
      <c r="D43" s="172"/>
      <c r="E43" s="172"/>
      <c r="F43" s="172"/>
      <c r="G43" s="172"/>
      <c r="H43" s="172"/>
      <c r="I43" s="172"/>
      <c r="J43" s="172"/>
      <c r="K43" s="172"/>
      <c r="L43" s="172"/>
      <c r="M43" s="172"/>
      <c r="N43" s="173"/>
    </row>
    <row r="44" spans="2:14" ht="15.75">
      <c r="B44" s="154" t="str">
        <f t="shared" si="1"/>
        <v>Other</v>
      </c>
      <c r="C44" s="171"/>
      <c r="D44" s="172"/>
      <c r="E44" s="172"/>
      <c r="F44" s="172"/>
      <c r="G44" s="172"/>
      <c r="H44" s="172"/>
      <c r="I44" s="172"/>
      <c r="J44" s="172"/>
      <c r="K44" s="172"/>
      <c r="L44" s="172"/>
      <c r="M44" s="172"/>
      <c r="N44" s="173"/>
    </row>
    <row r="45" spans="2:14" ht="15.75">
      <c r="B45" s="155" t="str">
        <f>$B$27</f>
        <v>Sheep Enterprise</v>
      </c>
      <c r="C45" s="174"/>
      <c r="D45" s="175"/>
      <c r="E45" s="175"/>
      <c r="F45" s="175"/>
      <c r="G45" s="175"/>
      <c r="H45" s="175"/>
      <c r="I45" s="175"/>
      <c r="J45" s="175">
        <v>100</v>
      </c>
      <c r="K45" s="175">
        <v>100</v>
      </c>
      <c r="L45" s="175"/>
      <c r="M45" s="175"/>
      <c r="N45" s="176"/>
    </row>
    <row r="46" spans="2:14" ht="15.75">
      <c r="B46" s="178" t="s">
        <v>287</v>
      </c>
      <c r="C46" s="177">
        <f aca="true" t="shared" si="2" ref="C46:N46">SUM(C35:C45)</f>
        <v>0</v>
      </c>
      <c r="D46" s="177">
        <f t="shared" si="2"/>
        <v>0</v>
      </c>
      <c r="E46" s="177">
        <f t="shared" si="2"/>
        <v>0</v>
      </c>
      <c r="F46" s="177">
        <f t="shared" si="2"/>
        <v>0</v>
      </c>
      <c r="G46" s="177">
        <f t="shared" si="2"/>
        <v>-100</v>
      </c>
      <c r="H46" s="177">
        <f t="shared" si="2"/>
        <v>-50</v>
      </c>
      <c r="I46" s="177">
        <f t="shared" si="2"/>
        <v>0</v>
      </c>
      <c r="J46" s="177">
        <f t="shared" si="2"/>
        <v>100</v>
      </c>
      <c r="K46" s="177">
        <f t="shared" si="2"/>
        <v>100</v>
      </c>
      <c r="L46" s="177">
        <f t="shared" si="2"/>
        <v>0</v>
      </c>
      <c r="M46" s="177">
        <f t="shared" si="2"/>
        <v>0</v>
      </c>
      <c r="N46" s="177">
        <f t="shared" si="2"/>
        <v>0</v>
      </c>
    </row>
    <row r="50" ht="18.75">
      <c r="B50" s="81" t="s">
        <v>285</v>
      </c>
    </row>
    <row r="52" spans="3:14" ht="15.75">
      <c r="C52" s="157" t="s">
        <v>238</v>
      </c>
      <c r="D52" s="157" t="s">
        <v>236</v>
      </c>
      <c r="E52" s="157" t="s">
        <v>237</v>
      </c>
      <c r="F52" s="157" t="s">
        <v>239</v>
      </c>
      <c r="G52" s="157" t="s">
        <v>240</v>
      </c>
      <c r="H52" s="157" t="s">
        <v>241</v>
      </c>
      <c r="I52" s="157" t="s">
        <v>242</v>
      </c>
      <c r="J52" s="157" t="s">
        <v>243</v>
      </c>
      <c r="K52" s="157" t="s">
        <v>244</v>
      </c>
      <c r="L52" s="157" t="s">
        <v>245</v>
      </c>
      <c r="M52" s="157" t="s">
        <v>246</v>
      </c>
      <c r="N52" s="157" t="s">
        <v>247</v>
      </c>
    </row>
    <row r="53" spans="2:14" ht="15.75">
      <c r="B53" s="154" t="str">
        <f aca="true" t="shared" si="3" ref="B53:B63">B17</f>
        <v>SW on Fallow</v>
      </c>
      <c r="C53" s="159">
        <f aca="true" t="shared" si="4" ref="C53:C61">C17+C35</f>
        <v>0</v>
      </c>
      <c r="D53" s="160">
        <f aca="true" t="shared" si="5" ref="D53:N53">D17+D35</f>
        <v>0</v>
      </c>
      <c r="E53" s="160">
        <f t="shared" si="5"/>
        <v>0</v>
      </c>
      <c r="F53" s="160">
        <f t="shared" si="5"/>
        <v>170</v>
      </c>
      <c r="G53" s="160">
        <f t="shared" si="5"/>
        <v>0</v>
      </c>
      <c r="H53" s="160">
        <f t="shared" si="5"/>
        <v>0</v>
      </c>
      <c r="I53" s="160">
        <f t="shared" si="5"/>
        <v>0</v>
      </c>
      <c r="J53" s="160">
        <f t="shared" si="5"/>
        <v>77.27272727272727</v>
      </c>
      <c r="K53" s="160">
        <f t="shared" si="5"/>
        <v>0</v>
      </c>
      <c r="L53" s="160">
        <f t="shared" si="5"/>
        <v>0</v>
      </c>
      <c r="M53" s="160">
        <f t="shared" si="5"/>
        <v>0</v>
      </c>
      <c r="N53" s="161">
        <f t="shared" si="5"/>
        <v>0</v>
      </c>
    </row>
    <row r="54" spans="2:14" ht="15.75">
      <c r="B54" s="154" t="str">
        <f t="shared" si="3"/>
        <v>SW on Recrop</v>
      </c>
      <c r="C54" s="162">
        <f t="shared" si="4"/>
        <v>0</v>
      </c>
      <c r="D54" s="163">
        <f aca="true" t="shared" si="6" ref="D54:N54">D18+D36</f>
        <v>0</v>
      </c>
      <c r="E54" s="163">
        <f t="shared" si="6"/>
        <v>0</v>
      </c>
      <c r="F54" s="163">
        <f t="shared" si="6"/>
        <v>80</v>
      </c>
      <c r="G54" s="163">
        <f t="shared" si="6"/>
        <v>0</v>
      </c>
      <c r="H54" s="163">
        <f t="shared" si="6"/>
        <v>0</v>
      </c>
      <c r="I54" s="163">
        <f t="shared" si="6"/>
        <v>0</v>
      </c>
      <c r="J54" s="163">
        <f t="shared" si="6"/>
        <v>36.36363636363637</v>
      </c>
      <c r="K54" s="163">
        <f t="shared" si="6"/>
        <v>0</v>
      </c>
      <c r="L54" s="163">
        <f t="shared" si="6"/>
        <v>0</v>
      </c>
      <c r="M54" s="163">
        <f t="shared" si="6"/>
        <v>0</v>
      </c>
      <c r="N54" s="164">
        <f t="shared" si="6"/>
        <v>0</v>
      </c>
    </row>
    <row r="55" spans="2:14" ht="15.75">
      <c r="B55" s="154" t="str">
        <f t="shared" si="3"/>
        <v>WW on Fallow</v>
      </c>
      <c r="C55" s="162">
        <f t="shared" si="4"/>
        <v>0</v>
      </c>
      <c r="D55" s="163">
        <f aca="true" t="shared" si="7" ref="D55:N55">D19+D37</f>
        <v>0</v>
      </c>
      <c r="E55" s="163">
        <f t="shared" si="7"/>
        <v>0</v>
      </c>
      <c r="F55" s="163">
        <f t="shared" si="7"/>
        <v>0</v>
      </c>
      <c r="G55" s="163">
        <f t="shared" si="7"/>
        <v>0</v>
      </c>
      <c r="H55" s="163">
        <f t="shared" si="7"/>
        <v>0</v>
      </c>
      <c r="I55" s="163">
        <f t="shared" si="7"/>
        <v>0</v>
      </c>
      <c r="J55" s="163">
        <f t="shared" si="7"/>
        <v>112.77777777777777</v>
      </c>
      <c r="K55" s="163">
        <f t="shared" si="7"/>
        <v>0</v>
      </c>
      <c r="L55" s="163">
        <f t="shared" si="7"/>
        <v>0</v>
      </c>
      <c r="M55" s="163">
        <f t="shared" si="7"/>
        <v>0</v>
      </c>
      <c r="N55" s="164">
        <f t="shared" si="7"/>
        <v>0</v>
      </c>
    </row>
    <row r="56" spans="2:14" ht="15.75">
      <c r="B56" s="154" t="str">
        <f t="shared" si="3"/>
        <v>WW on Recrop</v>
      </c>
      <c r="C56" s="162">
        <f t="shared" si="4"/>
        <v>0</v>
      </c>
      <c r="D56" s="163">
        <f aca="true" t="shared" si="8" ref="D56:N56">D20+D38</f>
        <v>0</v>
      </c>
      <c r="E56" s="163">
        <f t="shared" si="8"/>
        <v>0</v>
      </c>
      <c r="F56" s="163">
        <f t="shared" si="8"/>
        <v>0</v>
      </c>
      <c r="G56" s="163">
        <f t="shared" si="8"/>
        <v>0</v>
      </c>
      <c r="H56" s="163">
        <f t="shared" si="8"/>
        <v>0</v>
      </c>
      <c r="I56" s="163">
        <f t="shared" si="8"/>
        <v>0</v>
      </c>
      <c r="J56" s="163">
        <f t="shared" si="8"/>
        <v>70</v>
      </c>
      <c r="K56" s="163">
        <f t="shared" si="8"/>
        <v>0</v>
      </c>
      <c r="L56" s="163">
        <f t="shared" si="8"/>
        <v>0</v>
      </c>
      <c r="M56" s="163">
        <f t="shared" si="8"/>
        <v>0</v>
      </c>
      <c r="N56" s="164">
        <f t="shared" si="8"/>
        <v>0</v>
      </c>
    </row>
    <row r="57" spans="2:14" ht="15.75">
      <c r="B57" s="154" t="str">
        <f t="shared" si="3"/>
        <v>Summer Fallow</v>
      </c>
      <c r="C57" s="162">
        <f t="shared" si="4"/>
        <v>0</v>
      </c>
      <c r="D57" s="163">
        <f aca="true" t="shared" si="9" ref="D57:N57">D21+D39</f>
        <v>0</v>
      </c>
      <c r="E57" s="163">
        <f t="shared" si="9"/>
        <v>0</v>
      </c>
      <c r="F57" s="163">
        <f t="shared" si="9"/>
        <v>0</v>
      </c>
      <c r="G57" s="163">
        <f t="shared" si="9"/>
        <v>200</v>
      </c>
      <c r="H57" s="163">
        <f t="shared" si="9"/>
        <v>216.66666666666669</v>
      </c>
      <c r="I57" s="163">
        <f t="shared" si="9"/>
        <v>150</v>
      </c>
      <c r="J57" s="163">
        <f t="shared" si="9"/>
        <v>0</v>
      </c>
      <c r="K57" s="163">
        <f t="shared" si="9"/>
        <v>0</v>
      </c>
      <c r="L57" s="163">
        <f t="shared" si="9"/>
        <v>0</v>
      </c>
      <c r="M57" s="163">
        <f t="shared" si="9"/>
        <v>0</v>
      </c>
      <c r="N57" s="164">
        <f t="shared" si="9"/>
        <v>0</v>
      </c>
    </row>
    <row r="58" spans="2:14" ht="15.75">
      <c r="B58" s="154" t="str">
        <f t="shared" si="3"/>
        <v>CRP</v>
      </c>
      <c r="C58" s="162">
        <f t="shared" si="4"/>
        <v>0</v>
      </c>
      <c r="D58" s="163">
        <f aca="true" t="shared" si="10" ref="D58:N58">D22+D40</f>
        <v>0</v>
      </c>
      <c r="E58" s="163">
        <f t="shared" si="10"/>
        <v>0</v>
      </c>
      <c r="F58" s="163">
        <f t="shared" si="10"/>
        <v>0</v>
      </c>
      <c r="G58" s="163">
        <f t="shared" si="10"/>
        <v>0</v>
      </c>
      <c r="H58" s="163">
        <f t="shared" si="10"/>
        <v>0</v>
      </c>
      <c r="I58" s="163">
        <f t="shared" si="10"/>
        <v>0</v>
      </c>
      <c r="J58" s="163">
        <f t="shared" si="10"/>
        <v>0</v>
      </c>
      <c r="K58" s="163">
        <f t="shared" si="10"/>
        <v>0</v>
      </c>
      <c r="L58" s="163">
        <f t="shared" si="10"/>
        <v>0</v>
      </c>
      <c r="M58" s="163">
        <f t="shared" si="10"/>
        <v>0</v>
      </c>
      <c r="N58" s="164">
        <f t="shared" si="10"/>
        <v>0</v>
      </c>
    </row>
    <row r="59" spans="2:14" ht="15.75">
      <c r="B59" s="154" t="str">
        <f t="shared" si="3"/>
        <v>Other</v>
      </c>
      <c r="C59" s="162">
        <f t="shared" si="4"/>
        <v>0</v>
      </c>
      <c r="D59" s="163">
        <f aca="true" t="shared" si="11" ref="D59:N59">D23+D41</f>
        <v>0</v>
      </c>
      <c r="E59" s="163">
        <f t="shared" si="11"/>
        <v>0</v>
      </c>
      <c r="F59" s="163">
        <f t="shared" si="11"/>
        <v>0</v>
      </c>
      <c r="G59" s="163">
        <f t="shared" si="11"/>
        <v>0</v>
      </c>
      <c r="H59" s="163">
        <f t="shared" si="11"/>
        <v>0</v>
      </c>
      <c r="I59" s="163">
        <f t="shared" si="11"/>
        <v>0</v>
      </c>
      <c r="J59" s="163">
        <f t="shared" si="11"/>
        <v>0</v>
      </c>
      <c r="K59" s="163">
        <f t="shared" si="11"/>
        <v>0</v>
      </c>
      <c r="L59" s="163">
        <f t="shared" si="11"/>
        <v>0</v>
      </c>
      <c r="M59" s="163">
        <f t="shared" si="11"/>
        <v>0</v>
      </c>
      <c r="N59" s="164">
        <f t="shared" si="11"/>
        <v>0</v>
      </c>
    </row>
    <row r="60" spans="2:14" ht="15.75">
      <c r="B60" s="154" t="str">
        <f t="shared" si="3"/>
        <v>Other</v>
      </c>
      <c r="C60" s="162">
        <f t="shared" si="4"/>
        <v>0</v>
      </c>
      <c r="D60" s="163">
        <f aca="true" t="shared" si="12" ref="D60:N60">D24+D42</f>
        <v>0</v>
      </c>
      <c r="E60" s="163">
        <f t="shared" si="12"/>
        <v>0</v>
      </c>
      <c r="F60" s="163">
        <f t="shared" si="12"/>
        <v>0</v>
      </c>
      <c r="G60" s="163">
        <f t="shared" si="12"/>
        <v>0</v>
      </c>
      <c r="H60" s="163">
        <f t="shared" si="12"/>
        <v>0</v>
      </c>
      <c r="I60" s="163">
        <f t="shared" si="12"/>
        <v>0</v>
      </c>
      <c r="J60" s="163">
        <f t="shared" si="12"/>
        <v>0</v>
      </c>
      <c r="K60" s="163">
        <f t="shared" si="12"/>
        <v>0</v>
      </c>
      <c r="L60" s="163">
        <f t="shared" si="12"/>
        <v>0</v>
      </c>
      <c r="M60" s="163">
        <f t="shared" si="12"/>
        <v>0</v>
      </c>
      <c r="N60" s="164">
        <f t="shared" si="12"/>
        <v>0</v>
      </c>
    </row>
    <row r="61" spans="2:14" ht="15.75">
      <c r="B61" s="154" t="str">
        <f t="shared" si="3"/>
        <v>Other</v>
      </c>
      <c r="C61" s="162">
        <f t="shared" si="4"/>
        <v>0</v>
      </c>
      <c r="D61" s="163">
        <f aca="true" t="shared" si="13" ref="D61:N61">D25+D43</f>
        <v>0</v>
      </c>
      <c r="E61" s="163">
        <f t="shared" si="13"/>
        <v>0</v>
      </c>
      <c r="F61" s="163">
        <f t="shared" si="13"/>
        <v>0</v>
      </c>
      <c r="G61" s="163">
        <f t="shared" si="13"/>
        <v>0</v>
      </c>
      <c r="H61" s="163">
        <f t="shared" si="13"/>
        <v>0</v>
      </c>
      <c r="I61" s="163">
        <f t="shared" si="13"/>
        <v>0</v>
      </c>
      <c r="J61" s="163">
        <f t="shared" si="13"/>
        <v>0</v>
      </c>
      <c r="K61" s="163">
        <f t="shared" si="13"/>
        <v>0</v>
      </c>
      <c r="L61" s="163">
        <f t="shared" si="13"/>
        <v>0</v>
      </c>
      <c r="M61" s="163">
        <f t="shared" si="13"/>
        <v>0</v>
      </c>
      <c r="N61" s="164">
        <f t="shared" si="13"/>
        <v>0</v>
      </c>
    </row>
    <row r="62" spans="2:14" ht="15.75">
      <c r="B62" s="154" t="str">
        <f t="shared" si="3"/>
        <v>Other</v>
      </c>
      <c r="C62" s="162">
        <f aca="true" t="shared" si="14" ref="C62:N62">C26+C44</f>
        <v>0</v>
      </c>
      <c r="D62" s="163">
        <f t="shared" si="14"/>
        <v>0</v>
      </c>
      <c r="E62" s="163">
        <f t="shared" si="14"/>
        <v>0</v>
      </c>
      <c r="F62" s="163">
        <f t="shared" si="14"/>
        <v>0</v>
      </c>
      <c r="G62" s="163">
        <f t="shared" si="14"/>
        <v>0</v>
      </c>
      <c r="H62" s="163">
        <f t="shared" si="14"/>
        <v>0</v>
      </c>
      <c r="I62" s="163">
        <f t="shared" si="14"/>
        <v>0</v>
      </c>
      <c r="J62" s="163">
        <f t="shared" si="14"/>
        <v>0</v>
      </c>
      <c r="K62" s="163">
        <f t="shared" si="14"/>
        <v>0</v>
      </c>
      <c r="L62" s="163">
        <f t="shared" si="14"/>
        <v>0</v>
      </c>
      <c r="M62" s="163">
        <f t="shared" si="14"/>
        <v>0</v>
      </c>
      <c r="N62" s="164">
        <f t="shared" si="14"/>
        <v>0</v>
      </c>
    </row>
    <row r="63" spans="2:14" ht="15.75">
      <c r="B63" s="154" t="str">
        <f t="shared" si="3"/>
        <v>Sheep Enterprise</v>
      </c>
      <c r="C63" s="165">
        <f aca="true" t="shared" si="15" ref="C63:N63">C27+C45</f>
        <v>0</v>
      </c>
      <c r="D63" s="166">
        <f t="shared" si="15"/>
        <v>0</v>
      </c>
      <c r="E63" s="166">
        <f t="shared" si="15"/>
        <v>0</v>
      </c>
      <c r="F63" s="166">
        <f t="shared" si="15"/>
        <v>0</v>
      </c>
      <c r="G63" s="166">
        <f t="shared" si="15"/>
        <v>0</v>
      </c>
      <c r="H63" s="166">
        <f t="shared" si="15"/>
        <v>0</v>
      </c>
      <c r="I63" s="166">
        <f t="shared" si="15"/>
        <v>0</v>
      </c>
      <c r="J63" s="166">
        <f t="shared" si="15"/>
        <v>100</v>
      </c>
      <c r="K63" s="166">
        <f t="shared" si="15"/>
        <v>100</v>
      </c>
      <c r="L63" s="166">
        <f t="shared" si="15"/>
        <v>0</v>
      </c>
      <c r="M63" s="166">
        <f t="shared" si="15"/>
        <v>0</v>
      </c>
      <c r="N63" s="167">
        <f t="shared" si="15"/>
        <v>0</v>
      </c>
    </row>
    <row r="64" spans="2:14" ht="15.75">
      <c r="B64" s="178" t="s">
        <v>288</v>
      </c>
      <c r="C64" s="177">
        <f aca="true" t="shared" si="16" ref="C64:N64">SUM(C53:C63)</f>
        <v>0</v>
      </c>
      <c r="D64" s="177">
        <f t="shared" si="16"/>
        <v>0</v>
      </c>
      <c r="E64" s="177">
        <f t="shared" si="16"/>
        <v>0</v>
      </c>
      <c r="F64" s="177">
        <f t="shared" si="16"/>
        <v>250</v>
      </c>
      <c r="G64" s="177">
        <f t="shared" si="16"/>
        <v>200</v>
      </c>
      <c r="H64" s="177">
        <f t="shared" si="16"/>
        <v>216.66666666666669</v>
      </c>
      <c r="I64" s="177">
        <f t="shared" si="16"/>
        <v>150</v>
      </c>
      <c r="J64" s="177">
        <f t="shared" si="16"/>
        <v>396.4141414141414</v>
      </c>
      <c r="K64" s="177">
        <f t="shared" si="16"/>
        <v>100</v>
      </c>
      <c r="L64" s="177">
        <f t="shared" si="16"/>
        <v>0</v>
      </c>
      <c r="M64" s="177">
        <f t="shared" si="16"/>
        <v>0</v>
      </c>
      <c r="N64" s="177">
        <f t="shared" si="16"/>
        <v>0</v>
      </c>
    </row>
  </sheetData>
  <mergeCells count="1">
    <mergeCell ref="D6:F6"/>
  </mergeCells>
  <conditionalFormatting sqref="C53:N63">
    <cfRule type="cellIs" priority="1" dxfId="0" operator="equal" stopIfTrue="1">
      <formula>0</formula>
    </cfRule>
  </conditionalFormatting>
  <conditionalFormatting sqref="C35:N45">
    <cfRule type="cellIs" priority="2" dxfId="1" operator="lessThan" stopIfTrue="1">
      <formula>0</formula>
    </cfRule>
  </conditionalFormatting>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Griffith</dc:creator>
  <cp:keywords/>
  <dc:description/>
  <cp:lastModifiedBy>Duane Griffith</cp:lastModifiedBy>
  <cp:lastPrinted>2005-07-05T19:35:16Z</cp:lastPrinted>
  <dcterms:created xsi:type="dcterms:W3CDTF">1998-04-15T20:12:53Z</dcterms:created>
  <dcterms:modified xsi:type="dcterms:W3CDTF">2007-01-16T16:21:09Z</dcterms:modified>
  <cp:category/>
  <cp:version/>
  <cp:contentType/>
  <cp:contentStatus/>
</cp:coreProperties>
</file>