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7110" activeTab="1"/>
  </bookViews>
  <sheets>
    <sheet name="Description" sheetId="1" r:id="rId1"/>
    <sheet name="Program" sheetId="2" r:id="rId2"/>
  </sheets>
  <definedNames>
    <definedName name="\M">'Program'!$BP$3:$BP$3</definedName>
    <definedName name="BASIS">'Program'!$C$15:$C$15</definedName>
    <definedName name="CODECOND2">'Program'!$BU$32:$BU$32</definedName>
    <definedName name="CODEREG2">'Program'!$BV$32:$BV$32</definedName>
    <definedName name="CONDENSE">'Program'!$BU$31:$BU$31</definedName>
    <definedName name="FEASIB">'Program'!$J$19:$J$19</definedName>
    <definedName name="FEASIB1">'Program'!$K$19:$U$34</definedName>
    <definedName name="FEASIB2">'Program'!$V$19:$AE$34</definedName>
    <definedName name="FEASSUB">'Program'!$BS$31:$BS$31</definedName>
    <definedName name="HEADDATE">'Program'!$BT$36:$BT$36</definedName>
    <definedName name="HEADPAGE">'Program'!$BT$31:$BT$31</definedName>
    <definedName name="INPUTRANGE">'Program'!$A$11:$E$30</definedName>
    <definedName name="INPUTS">'Program'!$B$11:$D$28</definedName>
    <definedName name="LIFE">'Program'!$C$18:$C$18</definedName>
    <definedName name="LOAN">'Program'!$C$23:$C$23</definedName>
    <definedName name="MAIN">'Program'!$BP$6:$BP$6</definedName>
    <definedName name="NPVIRR">'Program'!$BQ$31:$BQ$31</definedName>
    <definedName name="PRINT">'Program'!$BP$21:$BP$21</definedName>
    <definedName name="PROFIT">'Program'!$J$1:$J$1</definedName>
    <definedName name="PROFIT1">'Program'!$K$1:$U$18</definedName>
    <definedName name="PROFIT2">'Program'!$V$1:$AE$18</definedName>
    <definedName name="PROFSUB">'Program'!$BR$31:$BR$31</definedName>
    <definedName name="REGULAR">'Program'!$BV$31:$BV$31</definedName>
    <definedName name="RESULTS">'Program'!$B$31:$D$50</definedName>
    <definedName name="SAVE">'Program'!$BP$41:$BP$41</definedName>
  </definedNames>
  <calcPr fullCalcOnLoad="1"/>
</workbook>
</file>

<file path=xl/sharedStrings.xml><?xml version="1.0" encoding="utf-8"?>
<sst xmlns="http://schemas.openxmlformats.org/spreadsheetml/2006/main" count="308" uniqueCount="212">
  <si>
    <t>CAPITAL INVESTMENT ANALYSIS</t>
  </si>
  <si>
    <t>Donald W. Lybecker and Karen L. Holman</t>
  </si>
  <si>
    <t>Department of Agricultural &amp; Natural Resource Economics</t>
  </si>
  <si>
    <t>Colorado State University, Fort Collins, CO 80523,  July 1987</t>
  </si>
  <si>
    <t>Modified for Windows Spreadsheets by Duane Griffith</t>
  </si>
  <si>
    <t>Extension Farm Management Specialist</t>
  </si>
  <si>
    <t xml:space="preserve"> Montana State University,  December 1995</t>
  </si>
  <si>
    <t xml:space="preserve">      See Macros Page Tab for Available Macros</t>
  </si>
  <si>
    <t xml:space="preserve">     This template analyzes the profitability of a capital investment</t>
  </si>
  <si>
    <t>using Net Present Value (NPV) and Internal Rate of Return (IRR).  Since</t>
  </si>
  <si>
    <t>not all profitable investments are financially feasible, the template</t>
  </si>
  <si>
    <t>also evaluates the financial feasibility of the investment from a cash</t>
  </si>
  <si>
    <t>flow standpoint.  The template evaluates assets with a useful life of up</t>
  </si>
  <si>
    <t>to 20 years.  It uses MACRS depreciation and loan amortization with</t>
  </si>
  <si>
    <t>single annual payments.</t>
  </si>
  <si>
    <t>Profitability:</t>
  </si>
  <si>
    <t xml:space="preserve">     A profitable investment will have a positive NPV.  IRR indicates</t>
  </si>
  <si>
    <t>the rate of return earned by this investment.  Profitability is calcu-</t>
  </si>
  <si>
    <t>lated as total receipts less expenses less income tax, discounted to the</t>
  </si>
  <si>
    <t>present using the weighted cost of capital.  Simply stated, it means</t>
  </si>
  <si>
    <t>that over time receipts exceed expenses in today's dollars.</t>
  </si>
  <si>
    <t>Financial Feasibility:</t>
  </si>
  <si>
    <t xml:space="preserve">     The second part of the analysis shows in which years this invest-</t>
  </si>
  <si>
    <t>ment generates a negative cash flow.   The net return calculated above</t>
  </si>
  <si>
    <t>is adjusted for principal and interest payments, less any tax savings</t>
  </si>
  <si>
    <t>due to interest.  Before undertaking the investment, the operator should</t>
  </si>
  <si>
    <t>reasonably certain he can make up any negative cash flows from other</t>
  </si>
  <si>
    <t>sources.</t>
  </si>
  <si>
    <t xml:space="preserve">     Net present value is calculated using the weighted cost of capital;</t>
  </si>
  <si>
    <t xml:space="preserve">     Cash income and cash expenses are both multiplied by the expected</t>
  </si>
  <si>
    <t>inflation rate for each year.  Income tax is computed as total receipts</t>
  </si>
  <si>
    <t>- total expenses - depreciation * the marginal tax rate.</t>
  </si>
  <si>
    <t xml:space="preserve">     Depreciation is computed by the appropriate MACRS method.  Due to</t>
  </si>
  <si>
    <t>distortions inherent in the declining balance method, the last year of</t>
  </si>
  <si>
    <t>depreciation may be higher than the previous year.</t>
  </si>
  <si>
    <t xml:space="preserve">     It is assumed that the asset is sold for "salvage value" at the</t>
  </si>
  <si>
    <t>end of the asset's life.  Since book value is presumably 0, the asset</t>
  </si>
  <si>
    <t>sale is treated as income and the proceeds taxed.</t>
  </si>
  <si>
    <t xml:space="preserve">     Any loan on the investment is amortized by equal annual payments. </t>
  </si>
  <si>
    <t>Tax savings from interest payments are computed as interest paid * tax</t>
  </si>
  <si>
    <t xml:space="preserve">rate and deducted from the total payment to give an after-tax payment. </t>
  </si>
  <si>
    <t>This is deducted from net receipts to compute net cash flow.</t>
  </si>
  <si>
    <t xml:space="preserve">     The template is designed to analyze an asset with a useful life of</t>
  </si>
  <si>
    <t>However, the more closely the recovery period (tax depreciation) and</t>
  </si>
  <si>
    <t xml:space="preserve">useful life (management depreciation) match, the more accurate the </t>
  </si>
  <si>
    <t>analysis.</t>
  </si>
  <si>
    <t xml:space="preserve">     Some investments may show a "negative" income tax.  The template</t>
  </si>
  <si>
    <t>assumes that this tax savings can be used within the business to reduce</t>
  </si>
  <si>
    <t>the overall tax liability.  This assumption may not apply to all farms.</t>
  </si>
  <si>
    <t>Total price paid, cash + loan</t>
  </si>
  <si>
    <t>Estimated sale value at end of analysis period</t>
  </si>
  <si>
    <t>Tax life (MACRS) of asset</t>
  </si>
  <si>
    <t>Expected useful life of asset; or length of analysis</t>
  </si>
  <si>
    <t>Dollars of investment claimed as current expense</t>
  </si>
  <si>
    <t>Marginal income tax rate (rate on last dollar earned)</t>
  </si>
  <si>
    <t>Portion of purchase price that is borrowed</t>
  </si>
  <si>
    <t>Annual interest rate charged on this loan</t>
  </si>
  <si>
    <t>Term of loan in years</t>
  </si>
  <si>
    <t>Rate equity capital could earn if invested elsewhere</t>
  </si>
  <si>
    <t>Gross income expected from investment in first year</t>
  </si>
  <si>
    <t>Cash costs incurred by investment in first year</t>
  </si>
  <si>
    <t>Expected inflation rate for income &amp; expenses</t>
  </si>
  <si>
    <t>Note:  Enter percents as decimals (e.g., .28, not 28).</t>
  </si>
  <si>
    <t>TEMPLATE OPERATIONS</t>
  </si>
  <si>
    <t xml:space="preserve">     Operation of this template under Windows, is significantly different than</t>
  </si>
  <si>
    <t>operation under the old DOS version.  The program has been divided into</t>
  </si>
  <si>
    <t>pages with each page representing a portion of the input or results.  The screen</t>
  </si>
  <si>
    <t>will show page tabs that contain the 1) Instructions, 2) Input, 3) NPV Results,</t>
  </si>
  <si>
    <t xml:space="preserve">and 4) the profitability and financial feasibility results.  The input page also </t>
  </si>
  <si>
    <t xml:space="preserve">contains several intermediate calculations displayed or used in the results in </t>
  </si>
  <si>
    <t xml:space="preserve">other locations.  </t>
  </si>
  <si>
    <t xml:space="preserve">     To move around and input data or view results, click on the page tab at the </t>
  </si>
  <si>
    <t xml:space="preserve">bottom or top of the screen (depends on what windows spreadsheet you are </t>
  </si>
  <si>
    <t xml:space="preserve">using). </t>
  </si>
  <si>
    <t>ERROR MESSAGES</t>
  </si>
  <si>
    <t>Input Errors:</t>
  </si>
  <si>
    <t xml:space="preserve">     The template checks for certain error conditions during data entry.</t>
  </si>
  <si>
    <t>Such error conditions include assets with a life other than 3, 5, 7, 15</t>
  </si>
  <si>
    <t xml:space="preserve">or 20 years; salvage value &gt; purchase price; loan &gt; purchase price; etc.  </t>
  </si>
  <si>
    <t xml:space="preserve">     Read any error messages or comments displayed by the template.  </t>
  </si>
  <si>
    <t>TEMPLATE LAYOUT</t>
  </si>
  <si>
    <t xml:space="preserve">DOCUMENTATION    </t>
  </si>
  <si>
    <t>INPUTS</t>
  </si>
  <si>
    <t>RESULTS</t>
  </si>
  <si>
    <t xml:space="preserve">COMMENTS/ERRORS </t>
  </si>
  <si>
    <t>LOAN AMORTIZATION</t>
  </si>
  <si>
    <t>DEPRECIATION</t>
  </si>
  <si>
    <t>WEIGHTED COST OF CALCULATION</t>
  </si>
  <si>
    <t>Depreciation</t>
  </si>
  <si>
    <t>NAME</t>
  </si>
  <si>
    <t>RANGE</t>
  </si>
  <si>
    <t>PURPOSE</t>
  </si>
  <si>
    <t>Calculations, Profitability and Financial Feasiblity Analysis&gt;&gt;&gt;</t>
  </si>
  <si>
    <t>--------</t>
  </si>
  <si>
    <t>-----------</t>
  </si>
  <si>
    <t>--------------------------------------------------</t>
  </si>
  <si>
    <t>Year</t>
  </si>
  <si>
    <t xml:space="preserve">     WEIGHTED COST OF CAPITAL:</t>
  </si>
  <si>
    <t>BASIS</t>
  </si>
  <si>
    <t>D5</t>
  </si>
  <si>
    <t>Depreciable basis for this asset</t>
  </si>
  <si>
    <t>Recovery</t>
  </si>
  <si>
    <t>FEASIB</t>
  </si>
  <si>
    <t>K21</t>
  </si>
  <si>
    <t>Cell to GOTO for feasibility details on screen</t>
  </si>
  <si>
    <t/>
  </si>
  <si>
    <t>Period</t>
  </si>
  <si>
    <t>Sum</t>
  </si>
  <si>
    <t>INPUTRANGE</t>
  </si>
  <si>
    <t>B1..F20</t>
  </si>
  <si>
    <t>Range for /Range Input command</t>
  </si>
  <si>
    <t>Receipts</t>
  </si>
  <si>
    <t>LIFE</t>
  </si>
  <si>
    <t>D8</t>
  </si>
  <si>
    <t>Asset life</t>
  </si>
  <si>
    <t>Salvage Value</t>
  </si>
  <si>
    <t>LOAN</t>
  </si>
  <si>
    <t>D13</t>
  </si>
  <si>
    <t>Loan length</t>
  </si>
  <si>
    <t>Total Receipts:</t>
  </si>
  <si>
    <t>PROFIT</t>
  </si>
  <si>
    <t>K1</t>
  </si>
  <si>
    <t>Cell to GOTO for profitability details on screen</t>
  </si>
  <si>
    <t>COMMENTS AND ERROR MESSAGES</t>
  </si>
  <si>
    <t>Expenses</t>
  </si>
  <si>
    <t>-</t>
  </si>
  <si>
    <t>The double lined box below is the ONLY input required for this program.</t>
  </si>
  <si>
    <t>Income Tax</t>
  </si>
  <si>
    <t xml:space="preserve">  SV &gt; Purchase Price</t>
  </si>
  <si>
    <t xml:space="preserve">  Interest &gt; 30%</t>
  </si>
  <si>
    <t>Inputs for Analysis:</t>
  </si>
  <si>
    <t>Comments/Error Messages</t>
  </si>
  <si>
    <t>Total Expenses:</t>
  </si>
  <si>
    <t xml:space="preserve">  Not a Recovery Period</t>
  </si>
  <si>
    <t xml:space="preserve">  Loan Length &gt; 20 yrs</t>
  </si>
  <si>
    <t>Total</t>
  </si>
  <si>
    <t xml:space="preserve">  Life not in Range</t>
  </si>
  <si>
    <t xml:space="preserve">  Opportunity Cost &gt; 30%</t>
  </si>
  <si>
    <t>Name (tractor, combine, etc.):</t>
  </si>
  <si>
    <t>Chopper</t>
  </si>
  <si>
    <t>Net Receipts:</t>
  </si>
  <si>
    <t xml:space="preserve">  Exceeds Expensing Max</t>
  </si>
  <si>
    <t xml:space="preserve">  Income &gt; Purchase Price</t>
  </si>
  <si>
    <t>Purchase Price:</t>
  </si>
  <si>
    <t xml:space="preserve">  Tax Rate &gt; 40%</t>
  </si>
  <si>
    <t xml:space="preserve">  Exp. &gt; Purchase Price</t>
  </si>
  <si>
    <t>Salvage Value:</t>
  </si>
  <si>
    <t xml:space="preserve">     NPV:</t>
  </si>
  <si>
    <t xml:space="preserve">  Loan &gt; Purchase Price</t>
  </si>
  <si>
    <t xml:space="preserve">  Inflation Rate &gt; 30%</t>
  </si>
  <si>
    <t>Recovery Period (3,5,7,15,20 yrs):</t>
  </si>
  <si>
    <t xml:space="preserve">     IRR:</t>
  </si>
  <si>
    <t xml:space="preserve">  Asset Life &lt; RecoveryPd</t>
  </si>
  <si>
    <t xml:space="preserve">  Loan life &gt; Asset Life</t>
  </si>
  <si>
    <t>Asset Life (2-20 yrs):</t>
  </si>
  <si>
    <t>Expensing ($10,000 maximum):</t>
  </si>
  <si>
    <t xml:space="preserve">Income Tax Rate: </t>
  </si>
  <si>
    <t xml:space="preserve">Percent Financed by Loan: </t>
  </si>
  <si>
    <t>Loan Interest Rate:</t>
  </si>
  <si>
    <t>LOAN AMORTIZATION CALCULATIONS:</t>
  </si>
  <si>
    <t>Loan Length (years):</t>
  </si>
  <si>
    <t xml:space="preserve">Opportunity Cost: </t>
  </si>
  <si>
    <t>Net receipts:</t>
  </si>
  <si>
    <t>Payment:</t>
  </si>
  <si>
    <t>Cash Income:</t>
  </si>
  <si>
    <t>Cash Expenses:</t>
  </si>
  <si>
    <t>Principal:</t>
  </si>
  <si>
    <t>Rem. Balance</t>
  </si>
  <si>
    <t>Interest</t>
  </si>
  <si>
    <t>Principal</t>
  </si>
  <si>
    <t xml:space="preserve">Inflation Rate: </t>
  </si>
  <si>
    <t>Interest:</t>
  </si>
  <si>
    <t>Total payment:</t>
  </si>
  <si>
    <t>Tax savings on</t>
  </si>
  <si>
    <t xml:space="preserve">  interest:</t>
  </si>
  <si>
    <t>After-tax pmt:</t>
  </si>
  <si>
    <t>Results and Interpretation for NPV and IRR.</t>
  </si>
  <si>
    <t>Net cash flow:</t>
  </si>
  <si>
    <t xml:space="preserve">   Net Present Value (NPV)----------------------------&gt;</t>
  </si>
  <si>
    <t xml:space="preserve">   Internal Rate of Return (IRR)----------------------&gt;</t>
  </si>
  <si>
    <t xml:space="preserve">   If NPV is positive, the investment is profitable if you are analyzing an </t>
  </si>
  <si>
    <t xml:space="preserve">   investment that generates an identifable cash inflow.  If you are analyzing</t>
  </si>
  <si>
    <t xml:space="preserve">   and investment that has only cash outflows associated with it, (Fuel, oil,</t>
  </si>
  <si>
    <t xml:space="preserve">   repairs, taxes, etc.) then the NPV will always be negative.</t>
  </si>
  <si>
    <t xml:space="preserve">   In this case, alternative investments are choosen by selecting the smallest</t>
  </si>
  <si>
    <t xml:space="preserve">   negative number.</t>
  </si>
  <si>
    <t xml:space="preserve">   IRR is the rate actually being earned on the investment</t>
  </si>
  <si>
    <t xml:space="preserve">   under these input assumptions.  Please note however, that the IRR is </t>
  </si>
  <si>
    <t xml:space="preserve">   not a "reliable" measure.  It often produces inaccurate results and may display </t>
  </si>
  <si>
    <t xml:space="preserve">  Err or #NUM!.</t>
  </si>
  <si>
    <t>Total Principal Repaid--------&gt;</t>
  </si>
  <si>
    <t>Program Page Tab (Cell block J1 through AE34)</t>
  </si>
  <si>
    <t>Program Page Tab (Cell block C14 through C27)</t>
  </si>
  <si>
    <t xml:space="preserve">   Profitability Results (Cell block J1 through AE17)</t>
  </si>
  <si>
    <t xml:space="preserve">   Financial Feasibility Results (Cell block J19 through AE34)</t>
  </si>
  <si>
    <t>Program Page Tab (Cell block AH9 through AK17)</t>
  </si>
  <si>
    <t>Program Page Tab (Cell block AH22 through AK49)</t>
  </si>
  <si>
    <t>Program Page Tab (Cell block AQ1 through BM12)</t>
  </si>
  <si>
    <t>Description Page Tab (Rows 1 through 128)</t>
  </si>
  <si>
    <t>Descriptive name for item being analyzed</t>
  </si>
  <si>
    <t>the rate of return earned by this investment.  Profitability is calculated</t>
  </si>
  <si>
    <t>as total receipts less expenses less income tax, discounted to the</t>
  </si>
  <si>
    <t xml:space="preserve">     The second part of the analysis shows in which years this investment</t>
  </si>
  <si>
    <t>generates a negative cash flow.   The net return calculated above</t>
  </si>
  <si>
    <t>that is, a weighted average of the after-tax loan rate on borrowed capital</t>
  </si>
  <si>
    <t>and the opportunity cost on equity capital.</t>
  </si>
  <si>
    <t>2 to 20 years.  The recovery period is associated only with asset depreciation</t>
  </si>
  <si>
    <t>for tax purposes, and may well be different from the asset life.</t>
  </si>
  <si>
    <t>Select INPUT and change your data if necessary.  You may choose to ignore</t>
  </si>
  <si>
    <t>the message if the data is correct for your particular analysis.</t>
  </si>
  <si>
    <t>Input Item</t>
  </si>
  <si>
    <t>Input Definitions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</si>
</sst>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0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21"/>
      <name val="Times New Roman"/>
      <family val="1"/>
    </font>
  </fonts>
  <fills count="5">
    <fill>
      <patternFill/>
    </fill>
    <fill>
      <patternFill patternType="gray125"/>
    </fill>
    <fill>
      <patternFill patternType="lightGray">
        <fgColor indexed="13"/>
      </patternFill>
    </fill>
    <fill>
      <patternFill patternType="darkDown">
        <fgColor indexed="13"/>
      </patternFill>
    </fill>
    <fill>
      <patternFill patternType="darkDown">
        <fgColor indexed="10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3">
    <xf numFmtId="3" fontId="0" fillId="0" borderId="0" xfId="0" applyAlignment="1">
      <alignment/>
    </xf>
    <xf numFmtId="3" fontId="4" fillId="0" borderId="2" xfId="0" applyFont="1" applyBorder="1" applyAlignment="1">
      <alignment/>
    </xf>
    <xf numFmtId="3" fontId="4" fillId="0" borderId="3" xfId="0" applyFont="1" applyBorder="1" applyAlignment="1">
      <alignment/>
    </xf>
    <xf numFmtId="3" fontId="4" fillId="0" borderId="4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6" xfId="0" applyFont="1" applyBorder="1" applyAlignment="1">
      <alignment/>
    </xf>
    <xf numFmtId="3" fontId="4" fillId="0" borderId="7" xfId="0" applyFont="1" applyBorder="1" applyAlignment="1">
      <alignment/>
    </xf>
    <xf numFmtId="3" fontId="5" fillId="0" borderId="2" xfId="0" applyFont="1" applyBorder="1" applyAlignment="1">
      <alignment/>
    </xf>
    <xf numFmtId="3" fontId="4" fillId="0" borderId="8" xfId="0" applyFont="1" applyBorder="1" applyAlignment="1">
      <alignment/>
    </xf>
    <xf numFmtId="3" fontId="5" fillId="0" borderId="3" xfId="0" applyFont="1" applyBorder="1" applyAlignment="1">
      <alignment/>
    </xf>
    <xf numFmtId="3" fontId="4" fillId="2" borderId="4" xfId="0" applyFont="1" applyFill="1" applyBorder="1" applyAlignment="1">
      <alignment/>
    </xf>
    <xf numFmtId="3" fontId="4" fillId="2" borderId="0" xfId="0" applyFont="1" applyFill="1" applyAlignment="1">
      <alignment/>
    </xf>
    <xf numFmtId="3" fontId="4" fillId="2" borderId="5" xfId="0" applyFont="1" applyFill="1" applyBorder="1" applyAlignment="1">
      <alignment/>
    </xf>
    <xf numFmtId="3" fontId="6" fillId="0" borderId="9" xfId="0" applyFont="1" applyBorder="1" applyAlignment="1" applyProtection="1">
      <alignment horizontal="center"/>
      <protection locked="0"/>
    </xf>
    <xf numFmtId="3" fontId="4" fillId="0" borderId="0" xfId="0" applyFont="1" applyAlignment="1">
      <alignment/>
    </xf>
    <xf numFmtId="164" fontId="6" fillId="0" borderId="10" xfId="0" applyNumberFormat="1" applyFont="1" applyBorder="1" applyAlignment="1" applyProtection="1">
      <alignment/>
      <protection locked="0"/>
    </xf>
    <xf numFmtId="3" fontId="6" fillId="0" borderId="10" xfId="0" applyFont="1" applyBorder="1" applyAlignment="1" applyProtection="1">
      <alignment/>
      <protection locked="0"/>
    </xf>
    <xf numFmtId="10" fontId="6" fillId="0" borderId="10" xfId="0" applyNumberFormat="1" applyFont="1" applyBorder="1" applyAlignment="1" applyProtection="1">
      <alignment/>
      <protection locked="0"/>
    </xf>
    <xf numFmtId="10" fontId="6" fillId="0" borderId="11" xfId="0" applyNumberFormat="1" applyFont="1" applyBorder="1" applyAlignment="1" applyProtection="1">
      <alignment/>
      <protection locked="0"/>
    </xf>
    <xf numFmtId="3" fontId="4" fillId="2" borderId="6" xfId="0" applyFont="1" applyFill="1" applyBorder="1" applyAlignment="1">
      <alignment/>
    </xf>
    <xf numFmtId="3" fontId="4" fillId="2" borderId="12" xfId="0" applyFont="1" applyFill="1" applyBorder="1" applyAlignment="1">
      <alignment/>
    </xf>
    <xf numFmtId="3" fontId="4" fillId="2" borderId="7" xfId="0" applyFont="1" applyFill="1" applyBorder="1" applyAlignment="1">
      <alignment/>
    </xf>
    <xf numFmtId="10" fontId="4" fillId="0" borderId="0" xfId="0" applyNumberFormat="1" applyFont="1" applyAlignment="1" applyProtection="1">
      <alignment/>
      <protection locked="0"/>
    </xf>
    <xf numFmtId="3" fontId="4" fillId="0" borderId="12" xfId="0" applyFont="1" applyBorder="1" applyAlignment="1">
      <alignment/>
    </xf>
    <xf numFmtId="3" fontId="5" fillId="0" borderId="4" xfId="0" applyFont="1" applyBorder="1" applyAlignment="1">
      <alignment horizontal="centerContinuous"/>
    </xf>
    <xf numFmtId="3" fontId="4" fillId="0" borderId="0" xfId="0" applyFont="1" applyAlignment="1">
      <alignment horizontal="centerContinuous"/>
    </xf>
    <xf numFmtId="3" fontId="4" fillId="0" borderId="5" xfId="0" applyFont="1" applyBorder="1" applyAlignment="1">
      <alignment horizontal="centerContinuous"/>
    </xf>
    <xf numFmtId="10" fontId="4" fillId="0" borderId="5" xfId="0" applyNumberFormat="1" applyFont="1" applyBorder="1" applyAlignment="1">
      <alignment/>
    </xf>
    <xf numFmtId="3" fontId="4" fillId="0" borderId="0" xfId="0" applyFont="1" applyAlignment="1" applyProtection="1">
      <alignment/>
      <protection locked="0"/>
    </xf>
    <xf numFmtId="3" fontId="7" fillId="0" borderId="0" xfId="0" applyFont="1" applyAlignment="1">
      <alignment/>
    </xf>
    <xf numFmtId="3" fontId="5" fillId="0" borderId="8" xfId="0" applyFont="1" applyBorder="1" applyAlignment="1">
      <alignment/>
    </xf>
    <xf numFmtId="3" fontId="4" fillId="3" borderId="0" xfId="0" applyFont="1" applyFill="1" applyAlignment="1">
      <alignment/>
    </xf>
    <xf numFmtId="3" fontId="4" fillId="3" borderId="5" xfId="0" applyFont="1" applyFill="1" applyBorder="1" applyAlignment="1">
      <alignment/>
    </xf>
    <xf numFmtId="10" fontId="4" fillId="0" borderId="0" xfId="0" applyNumberFormat="1" applyFont="1" applyAlignment="1">
      <alignment/>
    </xf>
    <xf numFmtId="3" fontId="4" fillId="4" borderId="4" xfId="0" applyFont="1" applyFill="1" applyBorder="1" applyAlignment="1">
      <alignment/>
    </xf>
    <xf numFmtId="3" fontId="4" fillId="4" borderId="0" xfId="0" applyFont="1" applyFill="1" applyAlignment="1">
      <alignment/>
    </xf>
    <xf numFmtId="3" fontId="4" fillId="4" borderId="5" xfId="0" applyFont="1" applyFill="1" applyBorder="1" applyAlignment="1">
      <alignment/>
    </xf>
    <xf numFmtId="3" fontId="5" fillId="0" borderId="0" xfId="0" applyFont="1" applyAlignment="1">
      <alignment/>
    </xf>
    <xf numFmtId="3" fontId="4" fillId="0" borderId="13" xfId="0" applyFont="1" applyBorder="1" applyAlignment="1">
      <alignment/>
    </xf>
    <xf numFmtId="3" fontId="4" fillId="0" borderId="14" xfId="0" applyFont="1" applyBorder="1" applyAlignment="1">
      <alignment/>
    </xf>
    <xf numFmtId="3" fontId="4" fillId="0" borderId="15" xfId="0" applyFont="1" applyBorder="1" applyAlignment="1">
      <alignment/>
    </xf>
    <xf numFmtId="3" fontId="4" fillId="0" borderId="16" xfId="0" applyFont="1" applyBorder="1" applyAlignment="1">
      <alignment/>
    </xf>
    <xf numFmtId="3" fontId="4" fillId="0" borderId="17" xfId="0" applyFont="1" applyBorder="1" applyAlignment="1">
      <alignment/>
    </xf>
    <xf numFmtId="3" fontId="4" fillId="2" borderId="16" xfId="0" applyFont="1" applyFill="1" applyBorder="1" applyAlignment="1">
      <alignment/>
    </xf>
    <xf numFmtId="3" fontId="4" fillId="2" borderId="17" xfId="0" applyFont="1" applyFill="1" applyBorder="1" applyAlignment="1">
      <alignment/>
    </xf>
    <xf numFmtId="9" fontId="4" fillId="0" borderId="0" xfId="0" applyNumberFormat="1" applyFont="1" applyAlignment="1">
      <alignment/>
    </xf>
    <xf numFmtId="3" fontId="4" fillId="0" borderId="18" xfId="0" applyFont="1" applyBorder="1" applyAlignment="1">
      <alignment/>
    </xf>
    <xf numFmtId="3" fontId="4" fillId="0" borderId="19" xfId="0" applyFont="1" applyBorder="1" applyAlignment="1">
      <alignment/>
    </xf>
    <xf numFmtId="3" fontId="4" fillId="0" borderId="20" xfId="0" applyFont="1" applyBorder="1" applyAlignment="1">
      <alignment/>
    </xf>
    <xf numFmtId="3" fontId="5" fillId="0" borderId="0" xfId="0" applyFont="1" applyAlignment="1">
      <alignment/>
    </xf>
    <xf numFmtId="3" fontId="8" fillId="0" borderId="0" xfId="0" applyFont="1" applyAlignment="1">
      <alignment/>
    </xf>
    <xf numFmtId="3" fontId="9" fillId="0" borderId="21" xfId="0" applyFont="1" applyBorder="1" applyAlignment="1">
      <alignment/>
    </xf>
    <xf numFmtId="3" fontId="9" fillId="0" borderId="22" xfId="0" applyFont="1" applyBorder="1" applyAlignment="1">
      <alignment/>
    </xf>
    <xf numFmtId="3" fontId="10" fillId="0" borderId="22" xfId="0" applyFont="1" applyBorder="1" applyAlignment="1">
      <alignment/>
    </xf>
    <xf numFmtId="3" fontId="10" fillId="0" borderId="23" xfId="0" applyFont="1" applyBorder="1" applyAlignment="1">
      <alignment/>
    </xf>
    <xf numFmtId="3" fontId="9" fillId="0" borderId="24" xfId="0" applyFont="1" applyBorder="1" applyAlignment="1">
      <alignment/>
    </xf>
    <xf numFmtId="3" fontId="9" fillId="0" borderId="0" xfId="0" applyFont="1" applyBorder="1" applyAlignment="1">
      <alignment/>
    </xf>
    <xf numFmtId="3" fontId="10" fillId="0" borderId="0" xfId="0" applyFont="1" applyBorder="1" applyAlignment="1">
      <alignment/>
    </xf>
    <xf numFmtId="3" fontId="10" fillId="0" borderId="25" xfId="0" applyFont="1" applyBorder="1" applyAlignment="1">
      <alignment/>
    </xf>
    <xf numFmtId="3" fontId="9" fillId="0" borderId="26" xfId="0" applyFont="1" applyBorder="1" applyAlignment="1">
      <alignment/>
    </xf>
    <xf numFmtId="3" fontId="9" fillId="0" borderId="27" xfId="0" applyFont="1" applyBorder="1" applyAlignment="1">
      <alignment/>
    </xf>
    <xf numFmtId="3" fontId="10" fillId="0" borderId="27" xfId="0" applyFont="1" applyBorder="1" applyAlignment="1">
      <alignment/>
    </xf>
    <xf numFmtId="3" fontId="10" fillId="0" borderId="28" xfId="0" applyFont="1" applyBorder="1" applyAlignment="1">
      <alignment/>
    </xf>
    <xf numFmtId="3" fontId="11" fillId="0" borderId="0" xfId="0" applyFont="1" applyAlignment="1">
      <alignment/>
    </xf>
    <xf numFmtId="3" fontId="12" fillId="0" borderId="0" xfId="0" applyFont="1" applyAlignment="1">
      <alignment/>
    </xf>
    <xf numFmtId="3" fontId="13" fillId="0" borderId="0" xfId="0" applyFont="1" applyAlignment="1">
      <alignment/>
    </xf>
    <xf numFmtId="8" fontId="4" fillId="0" borderId="5" xfId="0" applyNumberFormat="1" applyFont="1" applyBorder="1" applyAlignment="1">
      <alignment horizontal="center"/>
    </xf>
    <xf numFmtId="6" fontId="4" fillId="0" borderId="0" xfId="0" applyNumberFormat="1" applyFont="1" applyAlignment="1">
      <alignment horizontal="center"/>
    </xf>
    <xf numFmtId="3" fontId="4" fillId="0" borderId="0" xfId="0" applyFont="1" applyBorder="1" applyAlignment="1">
      <alignment/>
    </xf>
    <xf numFmtId="3" fontId="5" fillId="0" borderId="29" xfId="0" applyFont="1" applyBorder="1" applyAlignment="1">
      <alignment/>
    </xf>
    <xf numFmtId="3" fontId="5" fillId="0" borderId="30" xfId="0" applyFont="1" applyBorder="1" applyAlignment="1">
      <alignment/>
    </xf>
    <xf numFmtId="3" fontId="5" fillId="0" borderId="31" xfId="0" applyFont="1" applyBorder="1" applyAlignment="1">
      <alignment/>
    </xf>
    <xf numFmtId="3" fontId="5" fillId="0" borderId="32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showGridLines="0" workbookViewId="0" topLeftCell="A1">
      <selection activeCell="A8" sqref="A8"/>
    </sheetView>
  </sheetViews>
  <sheetFormatPr defaultColWidth="9.140625" defaultRowHeight="12.75"/>
  <cols>
    <col min="2" max="2" width="27.7109375" style="0" customWidth="1"/>
  </cols>
  <sheetData>
    <row r="1" spans="1:3" ht="13.5">
      <c r="A1" s="14"/>
      <c r="B1" s="50" t="s">
        <v>0</v>
      </c>
      <c r="C1" s="14"/>
    </row>
    <row r="2" spans="1:3" ht="12.75">
      <c r="A2" s="14"/>
      <c r="B2" s="14" t="s">
        <v>1</v>
      </c>
      <c r="C2" s="14"/>
    </row>
    <row r="3" spans="1:3" ht="12.75">
      <c r="A3" s="14"/>
      <c r="B3" s="14" t="s">
        <v>2</v>
      </c>
      <c r="C3" s="14"/>
    </row>
    <row r="4" spans="1:3" ht="13.5" thickBot="1">
      <c r="A4" s="14"/>
      <c r="B4" s="14" t="s">
        <v>3</v>
      </c>
      <c r="C4" s="14"/>
    </row>
    <row r="5" spans="1:6" ht="12.75">
      <c r="A5" s="14"/>
      <c r="B5" s="51" t="s">
        <v>4</v>
      </c>
      <c r="C5" s="52"/>
      <c r="D5" s="53"/>
      <c r="E5" s="53"/>
      <c r="F5" s="54"/>
    </row>
    <row r="6" spans="1:6" ht="12.75">
      <c r="A6" s="14"/>
      <c r="B6" s="55" t="s">
        <v>5</v>
      </c>
      <c r="C6" s="56"/>
      <c r="D6" s="57"/>
      <c r="E6" s="57"/>
      <c r="F6" s="58"/>
    </row>
    <row r="7" spans="1:6" ht="13.5" thickBot="1">
      <c r="A7" s="14"/>
      <c r="B7" s="59" t="s">
        <v>6</v>
      </c>
      <c r="C7" s="60"/>
      <c r="D7" s="61"/>
      <c r="E7" s="61"/>
      <c r="F7" s="62"/>
    </row>
    <row r="8" spans="1:3" ht="12.75">
      <c r="A8" s="14"/>
      <c r="B8" s="14"/>
      <c r="C8" s="14"/>
    </row>
    <row r="9" spans="1:6" ht="12.75">
      <c r="A9" s="14"/>
      <c r="B9" s="63" t="s">
        <v>7</v>
      </c>
      <c r="C9" s="63"/>
      <c r="D9" s="64"/>
      <c r="E9" s="64"/>
      <c r="F9" s="64"/>
    </row>
    <row r="10" spans="1:3" ht="12.75">
      <c r="A10" s="14"/>
      <c r="B10" s="14"/>
      <c r="C10" s="14"/>
    </row>
    <row r="11" spans="1:3" ht="12.75">
      <c r="A11" s="14"/>
      <c r="B11" s="14" t="s">
        <v>8</v>
      </c>
      <c r="C11" s="14"/>
    </row>
    <row r="12" spans="1:3" ht="12.75">
      <c r="A12" s="14"/>
      <c r="B12" s="14" t="s">
        <v>9</v>
      </c>
      <c r="C12" s="14"/>
    </row>
    <row r="13" spans="1:3" ht="12.75">
      <c r="A13" s="14"/>
      <c r="B13" s="14" t="s">
        <v>10</v>
      </c>
      <c r="C13" s="14"/>
    </row>
    <row r="14" spans="1:3" ht="12.75">
      <c r="A14" s="14"/>
      <c r="B14" s="14" t="s">
        <v>11</v>
      </c>
      <c r="C14" s="14"/>
    </row>
    <row r="15" spans="1:3" ht="12.75">
      <c r="A15" s="14"/>
      <c r="B15" s="14" t="s">
        <v>12</v>
      </c>
      <c r="C15" s="14"/>
    </row>
    <row r="16" spans="1:3" ht="12.75">
      <c r="A16" s="14"/>
      <c r="B16" s="14" t="s">
        <v>13</v>
      </c>
      <c r="C16" s="14"/>
    </row>
    <row r="17" spans="1:3" ht="12.75">
      <c r="A17" s="14"/>
      <c r="B17" s="14" t="s">
        <v>14</v>
      </c>
      <c r="C17" s="14"/>
    </row>
    <row r="18" spans="1:3" ht="12.75">
      <c r="A18" s="14"/>
      <c r="B18" s="14"/>
      <c r="C18" s="14"/>
    </row>
    <row r="19" spans="1:3" ht="12.75">
      <c r="A19" s="14"/>
      <c r="B19" s="49" t="s">
        <v>15</v>
      </c>
      <c r="C19" s="14"/>
    </row>
    <row r="20" spans="1:3" ht="12.75">
      <c r="A20" s="14"/>
      <c r="B20" s="14"/>
      <c r="C20" s="14"/>
    </row>
    <row r="21" spans="1:3" ht="12.75">
      <c r="A21" s="14"/>
      <c r="B21" s="14" t="s">
        <v>16</v>
      </c>
      <c r="C21" s="14"/>
    </row>
    <row r="22" spans="1:3" ht="12.75">
      <c r="A22" s="14"/>
      <c r="B22" s="14" t="s">
        <v>200</v>
      </c>
      <c r="C22" s="14"/>
    </row>
    <row r="23" spans="1:3" ht="12.75">
      <c r="A23" s="14"/>
      <c r="B23" s="14" t="s">
        <v>201</v>
      </c>
      <c r="C23" s="14"/>
    </row>
    <row r="24" spans="1:3" ht="12.75">
      <c r="A24" s="14"/>
      <c r="B24" s="14" t="s">
        <v>19</v>
      </c>
      <c r="C24" s="14"/>
    </row>
    <row r="25" spans="1:3" ht="12.75">
      <c r="A25" s="14"/>
      <c r="B25" s="14" t="s">
        <v>20</v>
      </c>
      <c r="C25" s="14"/>
    </row>
    <row r="26" spans="1:3" ht="12.75">
      <c r="A26" s="14"/>
      <c r="B26" s="14"/>
      <c r="C26" s="14"/>
    </row>
    <row r="27" spans="1:3" ht="12.75">
      <c r="A27" s="14"/>
      <c r="B27" s="49" t="s">
        <v>21</v>
      </c>
      <c r="C27" s="14"/>
    </row>
    <row r="28" spans="1:3" ht="12.75">
      <c r="A28" s="14"/>
      <c r="B28" s="14"/>
      <c r="C28" s="14"/>
    </row>
    <row r="29" spans="1:3" ht="12.75">
      <c r="A29" s="14"/>
      <c r="B29" s="14" t="s">
        <v>202</v>
      </c>
      <c r="C29" s="14"/>
    </row>
    <row r="30" spans="1:3" ht="12.75">
      <c r="A30" s="14"/>
      <c r="B30" s="14" t="s">
        <v>203</v>
      </c>
      <c r="C30" s="14"/>
    </row>
    <row r="31" spans="1:3" ht="12.75">
      <c r="A31" s="14"/>
      <c r="B31" s="14" t="s">
        <v>24</v>
      </c>
      <c r="C31" s="14"/>
    </row>
    <row r="32" spans="1:3" ht="12.75">
      <c r="A32" s="14"/>
      <c r="B32" s="14" t="s">
        <v>25</v>
      </c>
      <c r="C32" s="14"/>
    </row>
    <row r="33" spans="1:3" ht="12.75">
      <c r="A33" s="14"/>
      <c r="B33" s="14" t="s">
        <v>26</v>
      </c>
      <c r="C33" s="14"/>
    </row>
    <row r="34" spans="1:3" ht="12.75">
      <c r="A34" s="14"/>
      <c r="B34" s="14" t="s">
        <v>27</v>
      </c>
      <c r="C34" s="14"/>
    </row>
    <row r="35" spans="1:3" ht="12.75">
      <c r="A35" s="14"/>
      <c r="B35" s="14"/>
      <c r="C35" s="14"/>
    </row>
    <row r="36" spans="1:3" ht="12.75">
      <c r="A36" s="14"/>
      <c r="B36" s="14" t="s">
        <v>28</v>
      </c>
      <c r="C36" s="14"/>
    </row>
    <row r="37" spans="1:3" ht="12.75">
      <c r="A37" s="14"/>
      <c r="B37" s="14" t="s">
        <v>204</v>
      </c>
      <c r="C37" s="14"/>
    </row>
    <row r="38" spans="1:3" ht="12.75">
      <c r="A38" s="14"/>
      <c r="B38" s="14" t="s">
        <v>205</v>
      </c>
      <c r="C38" s="14"/>
    </row>
    <row r="39" spans="1:3" ht="12.75">
      <c r="A39" s="14"/>
      <c r="B39" s="14"/>
      <c r="C39" s="14"/>
    </row>
    <row r="40" spans="1:3" ht="12.75">
      <c r="A40" s="14"/>
      <c r="B40" s="14" t="s">
        <v>29</v>
      </c>
      <c r="C40" s="14"/>
    </row>
    <row r="41" spans="1:3" ht="12.75">
      <c r="A41" s="14"/>
      <c r="B41" s="14" t="s">
        <v>30</v>
      </c>
      <c r="C41" s="14"/>
    </row>
    <row r="42" spans="1:3" ht="12.75">
      <c r="A42" s="14"/>
      <c r="B42" s="14" t="s">
        <v>31</v>
      </c>
      <c r="C42" s="14"/>
    </row>
    <row r="43" spans="1:3" ht="12.75">
      <c r="A43" s="14"/>
      <c r="B43" s="14"/>
      <c r="C43" s="14"/>
    </row>
    <row r="44" spans="1:3" ht="12.75">
      <c r="A44" s="14"/>
      <c r="B44" s="14" t="s">
        <v>32</v>
      </c>
      <c r="C44" s="14"/>
    </row>
    <row r="45" spans="1:3" ht="12.75">
      <c r="A45" s="14"/>
      <c r="B45" s="14" t="s">
        <v>33</v>
      </c>
      <c r="C45" s="14"/>
    </row>
    <row r="46" spans="1:3" ht="12.75">
      <c r="A46" s="14"/>
      <c r="B46" s="14" t="s">
        <v>34</v>
      </c>
      <c r="C46" s="14"/>
    </row>
    <row r="47" spans="1:3" ht="12.75">
      <c r="A47" s="14"/>
      <c r="B47" s="14"/>
      <c r="C47" s="14"/>
    </row>
    <row r="48" spans="1:3" ht="12.75">
      <c r="A48" s="14"/>
      <c r="B48" s="14" t="s">
        <v>35</v>
      </c>
      <c r="C48" s="14"/>
    </row>
    <row r="49" spans="1:3" ht="12.75">
      <c r="A49" s="14"/>
      <c r="B49" s="14" t="s">
        <v>36</v>
      </c>
      <c r="C49" s="14"/>
    </row>
    <row r="50" spans="1:3" ht="12.75">
      <c r="A50" s="14"/>
      <c r="B50" s="14" t="s">
        <v>37</v>
      </c>
      <c r="C50" s="14"/>
    </row>
    <row r="51" spans="1:3" ht="12.75">
      <c r="A51" s="14"/>
      <c r="B51" s="14"/>
      <c r="C51" s="14"/>
    </row>
    <row r="52" spans="1:3" ht="12.75">
      <c r="A52" s="14"/>
      <c r="B52" s="14" t="s">
        <v>38</v>
      </c>
      <c r="C52" s="14"/>
    </row>
    <row r="53" spans="1:3" ht="12.75">
      <c r="A53" s="14"/>
      <c r="B53" s="14" t="s">
        <v>39</v>
      </c>
      <c r="C53" s="14"/>
    </row>
    <row r="54" spans="1:3" ht="12.75">
      <c r="A54" s="14"/>
      <c r="B54" s="14" t="s">
        <v>40</v>
      </c>
      <c r="C54" s="14"/>
    </row>
    <row r="55" spans="1:3" ht="12.75">
      <c r="A55" s="14"/>
      <c r="B55" s="14" t="s">
        <v>41</v>
      </c>
      <c r="C55" s="14"/>
    </row>
    <row r="56" spans="1:3" ht="12.75">
      <c r="A56" s="14"/>
      <c r="B56" s="14"/>
      <c r="C56" s="14"/>
    </row>
    <row r="57" spans="1:3" ht="12.75">
      <c r="A57" s="14"/>
      <c r="B57" s="14" t="s">
        <v>42</v>
      </c>
      <c r="C57" s="14"/>
    </row>
    <row r="58" spans="1:3" ht="12.75">
      <c r="A58" s="14"/>
      <c r="B58" s="14" t="s">
        <v>206</v>
      </c>
      <c r="C58" s="14"/>
    </row>
    <row r="59" spans="1:3" ht="12.75">
      <c r="A59" s="14"/>
      <c r="B59" s="14" t="s">
        <v>207</v>
      </c>
      <c r="C59" s="14"/>
    </row>
    <row r="60" spans="1:3" ht="12.75">
      <c r="A60" s="14"/>
      <c r="B60" s="14" t="s">
        <v>43</v>
      </c>
      <c r="C60" s="14"/>
    </row>
    <row r="61" spans="1:3" ht="12.75">
      <c r="A61" s="14"/>
      <c r="B61" s="14" t="s">
        <v>44</v>
      </c>
      <c r="C61" s="14"/>
    </row>
    <row r="62" spans="1:3" ht="12.75">
      <c r="A62" s="14"/>
      <c r="B62" s="14" t="s">
        <v>45</v>
      </c>
      <c r="C62" s="14"/>
    </row>
    <row r="63" spans="1:3" ht="12.75">
      <c r="A63" s="14"/>
      <c r="B63" s="14"/>
      <c r="C63" s="14"/>
    </row>
    <row r="64" spans="1:3" ht="12.75">
      <c r="A64" s="14"/>
      <c r="B64" s="14" t="s">
        <v>46</v>
      </c>
      <c r="C64" s="14"/>
    </row>
    <row r="65" spans="1:3" ht="12.75">
      <c r="A65" s="14"/>
      <c r="B65" s="14" t="s">
        <v>47</v>
      </c>
      <c r="C65" s="14"/>
    </row>
    <row r="66" spans="1:3" ht="12.75">
      <c r="A66" s="14"/>
      <c r="B66" s="14" t="s">
        <v>48</v>
      </c>
      <c r="C66" s="14"/>
    </row>
    <row r="67" spans="1:3" ht="12.75">
      <c r="A67" s="14"/>
      <c r="B67" s="14"/>
      <c r="C67" s="14"/>
    </row>
    <row r="68" spans="1:6" ht="12.75">
      <c r="A68" s="14"/>
      <c r="B68" s="69" t="s">
        <v>210</v>
      </c>
      <c r="C68" s="70" t="s">
        <v>211</v>
      </c>
      <c r="D68" s="71"/>
      <c r="E68" s="71"/>
      <c r="F68" s="72"/>
    </row>
    <row r="69" spans="1:3" ht="12.75">
      <c r="A69" s="14"/>
      <c r="B69" s="68" t="s">
        <v>138</v>
      </c>
      <c r="C69" s="14" t="s">
        <v>199</v>
      </c>
    </row>
    <row r="70" spans="1:3" ht="12.75">
      <c r="A70" s="14"/>
      <c r="B70" s="68" t="s">
        <v>143</v>
      </c>
      <c r="C70" s="14" t="s">
        <v>49</v>
      </c>
    </row>
    <row r="71" spans="1:3" ht="12.75">
      <c r="A71" s="14"/>
      <c r="B71" s="68" t="s">
        <v>146</v>
      </c>
      <c r="C71" s="14" t="s">
        <v>50</v>
      </c>
    </row>
    <row r="72" spans="1:3" ht="12.75">
      <c r="A72" s="14"/>
      <c r="B72" s="68" t="s">
        <v>150</v>
      </c>
      <c r="C72" s="14" t="s">
        <v>51</v>
      </c>
    </row>
    <row r="73" spans="1:3" ht="12.75">
      <c r="A73" s="14"/>
      <c r="B73" s="68" t="s">
        <v>154</v>
      </c>
      <c r="C73" s="14" t="s">
        <v>52</v>
      </c>
    </row>
    <row r="74" spans="1:3" ht="12.75">
      <c r="A74" s="14"/>
      <c r="B74" s="68" t="s">
        <v>155</v>
      </c>
      <c r="C74" s="14" t="s">
        <v>53</v>
      </c>
    </row>
    <row r="75" spans="1:3" ht="12.75">
      <c r="A75" s="14"/>
      <c r="B75" s="68" t="s">
        <v>156</v>
      </c>
      <c r="C75" s="14" t="s">
        <v>54</v>
      </c>
    </row>
    <row r="76" spans="1:3" ht="12.75">
      <c r="A76" s="14"/>
      <c r="B76" s="68" t="s">
        <v>157</v>
      </c>
      <c r="C76" s="14" t="s">
        <v>55</v>
      </c>
    </row>
    <row r="77" spans="1:3" ht="12.75">
      <c r="A77" s="14"/>
      <c r="B77" s="68" t="s">
        <v>158</v>
      </c>
      <c r="C77" s="14" t="s">
        <v>56</v>
      </c>
    </row>
    <row r="78" spans="1:3" ht="12.75">
      <c r="A78" s="14"/>
      <c r="B78" s="68" t="s">
        <v>160</v>
      </c>
      <c r="C78" s="14" t="s">
        <v>57</v>
      </c>
    </row>
    <row r="79" spans="1:3" ht="12.75">
      <c r="A79" s="14"/>
      <c r="B79" s="68" t="s">
        <v>161</v>
      </c>
      <c r="C79" s="14" t="s">
        <v>58</v>
      </c>
    </row>
    <row r="80" spans="1:3" ht="12.75">
      <c r="A80" s="14"/>
      <c r="B80" s="68" t="s">
        <v>164</v>
      </c>
      <c r="C80" s="14" t="s">
        <v>59</v>
      </c>
    </row>
    <row r="81" spans="1:3" ht="12.75">
      <c r="A81" s="14"/>
      <c r="B81" s="68" t="s">
        <v>165</v>
      </c>
      <c r="C81" s="14" t="s">
        <v>60</v>
      </c>
    </row>
    <row r="82" spans="1:3" ht="12.75">
      <c r="A82" s="14"/>
      <c r="B82" s="68" t="s">
        <v>170</v>
      </c>
      <c r="C82" s="14" t="s">
        <v>61</v>
      </c>
    </row>
    <row r="83" spans="1:3" ht="12.75">
      <c r="A83" s="14"/>
      <c r="B83" s="14"/>
      <c r="C83" s="14"/>
    </row>
    <row r="84" spans="1:3" ht="12.75">
      <c r="A84" s="14"/>
      <c r="B84" s="14" t="s">
        <v>62</v>
      </c>
      <c r="C84" s="14"/>
    </row>
    <row r="85" spans="1:3" ht="12.75">
      <c r="A85" s="14"/>
      <c r="B85" s="14"/>
      <c r="C85" s="14"/>
    </row>
    <row r="86" spans="1:3" ht="12.75">
      <c r="A86" s="14"/>
      <c r="B86" s="14"/>
      <c r="C86" s="49" t="s">
        <v>63</v>
      </c>
    </row>
    <row r="87" spans="1:3" ht="12.75">
      <c r="A87" s="14"/>
      <c r="B87" s="14"/>
      <c r="C87" s="14"/>
    </row>
    <row r="88" spans="1:3" ht="12.75">
      <c r="A88" s="14"/>
      <c r="B88" s="14" t="s">
        <v>64</v>
      </c>
      <c r="C88" s="14"/>
    </row>
    <row r="89" spans="1:3" ht="12.75">
      <c r="A89" s="14"/>
      <c r="B89" s="14" t="s">
        <v>65</v>
      </c>
      <c r="C89" s="14"/>
    </row>
    <row r="90" spans="1:3" ht="12.75">
      <c r="A90" s="14"/>
      <c r="B90" s="14" t="s">
        <v>66</v>
      </c>
      <c r="C90" s="14"/>
    </row>
    <row r="91" spans="1:3" ht="12.75">
      <c r="A91" s="14"/>
      <c r="B91" s="14" t="s">
        <v>67</v>
      </c>
      <c r="C91" s="14"/>
    </row>
    <row r="92" spans="1:3" ht="12.75">
      <c r="A92" s="14"/>
      <c r="B92" s="14" t="s">
        <v>68</v>
      </c>
      <c r="C92" s="14"/>
    </row>
    <row r="93" spans="1:3" ht="12.75">
      <c r="A93" s="14"/>
      <c r="B93" s="14" t="s">
        <v>69</v>
      </c>
      <c r="C93" s="14"/>
    </row>
    <row r="94" spans="1:3" ht="12.75">
      <c r="A94" s="14"/>
      <c r="B94" s="14" t="s">
        <v>70</v>
      </c>
      <c r="C94" s="14"/>
    </row>
    <row r="95" spans="1:3" ht="12.75">
      <c r="A95" s="14"/>
      <c r="B95" s="14" t="s">
        <v>71</v>
      </c>
      <c r="C95" s="14"/>
    </row>
    <row r="96" spans="1:3" ht="12.75">
      <c r="A96" s="14"/>
      <c r="B96" s="14" t="s">
        <v>72</v>
      </c>
      <c r="C96" s="14"/>
    </row>
    <row r="97" spans="1:3" ht="12.75">
      <c r="A97" s="14"/>
      <c r="B97" s="14" t="s">
        <v>73</v>
      </c>
      <c r="C97" s="14"/>
    </row>
    <row r="98" spans="1:3" ht="12.75">
      <c r="A98" s="14"/>
      <c r="B98" s="14"/>
      <c r="C98" s="14"/>
    </row>
    <row r="99" spans="1:3" ht="12.75">
      <c r="A99" s="14"/>
      <c r="B99" s="14"/>
      <c r="C99" s="49" t="s">
        <v>74</v>
      </c>
    </row>
    <row r="100" spans="1:3" ht="12.75">
      <c r="A100" s="14"/>
      <c r="B100" s="14"/>
      <c r="C100" s="14"/>
    </row>
    <row r="101" spans="1:3" ht="12.75">
      <c r="A101" s="14"/>
      <c r="B101" s="14" t="s">
        <v>75</v>
      </c>
      <c r="C101" s="14"/>
    </row>
    <row r="102" spans="1:3" ht="12.75">
      <c r="A102" s="14"/>
      <c r="B102" s="14"/>
      <c r="C102" s="14"/>
    </row>
    <row r="103" spans="1:3" ht="12.75">
      <c r="A103" s="14"/>
      <c r="B103" s="14" t="s">
        <v>76</v>
      </c>
      <c r="C103" s="14"/>
    </row>
    <row r="104" spans="1:3" ht="12.75">
      <c r="A104" s="14"/>
      <c r="B104" s="14" t="s">
        <v>77</v>
      </c>
      <c r="C104" s="14"/>
    </row>
    <row r="105" spans="1:3" ht="12.75">
      <c r="A105" s="14"/>
      <c r="B105" s="14" t="s">
        <v>78</v>
      </c>
      <c r="C105" s="14"/>
    </row>
    <row r="106" spans="1:3" ht="12.75">
      <c r="A106" s="14"/>
      <c r="B106" s="14"/>
      <c r="C106" s="14"/>
    </row>
    <row r="107" spans="1:3" ht="12.75">
      <c r="A107" s="14"/>
      <c r="B107" s="14"/>
      <c r="C107" s="14"/>
    </row>
    <row r="108" spans="1:3" ht="12.75">
      <c r="A108" s="14"/>
      <c r="B108" s="14" t="s">
        <v>79</v>
      </c>
      <c r="C108" s="14"/>
    </row>
    <row r="109" spans="1:3" ht="12.75">
      <c r="A109" s="14"/>
      <c r="B109" s="14" t="s">
        <v>208</v>
      </c>
      <c r="C109" s="14"/>
    </row>
    <row r="110" spans="1:3" ht="12.75">
      <c r="A110" s="14"/>
      <c r="B110" s="14" t="s">
        <v>209</v>
      </c>
      <c r="C110" s="14"/>
    </row>
    <row r="111" spans="1:3" ht="12.75">
      <c r="A111" s="14"/>
      <c r="B111" s="14"/>
      <c r="C111" s="14"/>
    </row>
    <row r="112" spans="1:3" ht="12.75">
      <c r="A112" s="14"/>
      <c r="B112" s="14"/>
      <c r="C112" s="49" t="s">
        <v>80</v>
      </c>
    </row>
    <row r="113" spans="1:3" ht="12.75">
      <c r="A113" s="14"/>
      <c r="B113" s="14"/>
      <c r="C113" s="14"/>
    </row>
    <row r="114" spans="1:3" ht="12.75">
      <c r="A114" s="14"/>
      <c r="B114" s="14" t="s">
        <v>81</v>
      </c>
      <c r="C114" s="14" t="s">
        <v>198</v>
      </c>
    </row>
    <row r="115" spans="1:3" ht="12.75">
      <c r="A115" s="14"/>
      <c r="B115" s="14" t="s">
        <v>82</v>
      </c>
      <c r="C115" s="14" t="s">
        <v>192</v>
      </c>
    </row>
    <row r="116" spans="1:3" ht="12.75">
      <c r="A116" s="14"/>
      <c r="B116" s="14" t="s">
        <v>83</v>
      </c>
      <c r="C116" s="14" t="s">
        <v>191</v>
      </c>
    </row>
    <row r="117" spans="1:3" ht="12.75">
      <c r="A117" s="14"/>
      <c r="B117" s="14"/>
      <c r="C117" s="14" t="s">
        <v>193</v>
      </c>
    </row>
    <row r="118" spans="1:3" ht="12.75">
      <c r="A118" s="14"/>
      <c r="B118" s="14"/>
      <c r="C118" s="14" t="s">
        <v>194</v>
      </c>
    </row>
    <row r="119" spans="1:3" ht="12.75">
      <c r="A119" s="14"/>
      <c r="B119" s="14" t="s">
        <v>84</v>
      </c>
      <c r="C119" s="14" t="s">
        <v>195</v>
      </c>
    </row>
    <row r="120" spans="1:3" ht="12.75">
      <c r="A120" s="14"/>
      <c r="B120" s="14" t="s">
        <v>85</v>
      </c>
      <c r="C120" s="14" t="s">
        <v>196</v>
      </c>
    </row>
    <row r="121" spans="1:3" ht="12.75">
      <c r="A121" s="14"/>
      <c r="B121" s="14" t="s">
        <v>86</v>
      </c>
      <c r="C121" s="14" t="s">
        <v>197</v>
      </c>
    </row>
    <row r="122" spans="1:3" ht="12.75">
      <c r="A122" s="14"/>
      <c r="B122" s="14"/>
      <c r="C122" s="14"/>
    </row>
    <row r="123" spans="1:3" ht="12.75">
      <c r="A123" s="14"/>
      <c r="B123" s="14"/>
      <c r="C123" s="14"/>
    </row>
    <row r="124" spans="1:3" ht="12.75">
      <c r="A124" s="14"/>
      <c r="B124" s="14"/>
      <c r="C124" s="14"/>
    </row>
    <row r="125" spans="1:3" ht="12.75">
      <c r="A125" s="14"/>
      <c r="B125" s="14"/>
      <c r="C125" s="14"/>
    </row>
    <row r="126" spans="1:3" ht="12.75">
      <c r="A126" s="14"/>
      <c r="B126" s="14"/>
      <c r="C126" s="14"/>
    </row>
    <row r="127" spans="1:3" ht="12.75">
      <c r="A127" s="14"/>
      <c r="B127" s="14"/>
      <c r="C127" s="14"/>
    </row>
    <row r="128" spans="1:3" ht="12.75">
      <c r="A128" s="14"/>
      <c r="B128" s="14"/>
      <c r="C128" s="14"/>
    </row>
    <row r="129" spans="1:3" ht="12.75">
      <c r="A129" s="14"/>
      <c r="B129" s="14"/>
      <c r="C129" s="14"/>
    </row>
    <row r="130" spans="1:3" ht="12.75">
      <c r="A130" s="14"/>
      <c r="B130" s="14"/>
      <c r="C130" s="14"/>
    </row>
    <row r="131" spans="1:3" ht="12.75">
      <c r="A131" s="14"/>
      <c r="B131" s="14"/>
      <c r="C131" s="14"/>
    </row>
    <row r="132" spans="1:3" ht="12.75">
      <c r="A132" s="14"/>
      <c r="B132" s="14"/>
      <c r="C132" s="14"/>
    </row>
    <row r="133" spans="1:3" ht="12.75">
      <c r="A133" s="14"/>
      <c r="B133" s="14"/>
      <c r="C133" s="14"/>
    </row>
    <row r="134" spans="1:3" ht="12.75">
      <c r="A134" s="14"/>
      <c r="B134" s="14"/>
      <c r="C134" s="14"/>
    </row>
    <row r="135" spans="1:3" ht="12.75">
      <c r="A135" s="14"/>
      <c r="B135" s="14"/>
      <c r="C135" s="14"/>
    </row>
    <row r="136" spans="1:3" ht="12.75">
      <c r="A136" s="14"/>
      <c r="B136" s="14"/>
      <c r="C136" s="14"/>
    </row>
    <row r="137" spans="1:3" ht="12.75">
      <c r="A137" s="14"/>
      <c r="B137" s="14"/>
      <c r="C137" s="14"/>
    </row>
    <row r="138" spans="1:3" ht="12.75">
      <c r="A138" s="14"/>
      <c r="B138" s="14"/>
      <c r="C138" s="14"/>
    </row>
    <row r="139" spans="1:3" ht="12.75">
      <c r="A139" s="14"/>
      <c r="B139" s="14"/>
      <c r="C139" s="14"/>
    </row>
    <row r="140" spans="1:3" ht="12.75">
      <c r="A140" s="14"/>
      <c r="B140" s="14"/>
      <c r="C140" s="14"/>
    </row>
    <row r="141" spans="1:3" ht="12.75">
      <c r="A141" s="14"/>
      <c r="B141" s="14"/>
      <c r="C141" s="14"/>
    </row>
    <row r="142" spans="1:3" ht="12.75">
      <c r="A142" s="14"/>
      <c r="B142" s="14"/>
      <c r="C142" s="14"/>
    </row>
    <row r="143" spans="1:3" ht="12.75">
      <c r="A143" s="14"/>
      <c r="B143" s="14"/>
      <c r="C143" s="14"/>
    </row>
    <row r="144" spans="1:3" ht="12.75">
      <c r="A144" s="14"/>
      <c r="B144" s="14"/>
      <c r="C144" s="14"/>
    </row>
    <row r="145" spans="1:3" ht="12.75">
      <c r="A145" s="14"/>
      <c r="B145" s="14"/>
      <c r="C145" s="14"/>
    </row>
    <row r="146" spans="1:3" ht="12.75">
      <c r="A146" s="14"/>
      <c r="B146" s="14"/>
      <c r="C146" s="14"/>
    </row>
    <row r="147" spans="1:3" ht="12.75">
      <c r="A147" s="14"/>
      <c r="B147" s="14"/>
      <c r="C147" s="14"/>
    </row>
    <row r="148" spans="1:3" ht="12.75">
      <c r="A148" s="14"/>
      <c r="B148" s="14"/>
      <c r="C148" s="14"/>
    </row>
    <row r="149" spans="1:3" ht="12.75">
      <c r="A149" s="14"/>
      <c r="B149" s="14"/>
      <c r="C149" s="14"/>
    </row>
    <row r="150" spans="1:3" ht="12.75">
      <c r="A150" s="14"/>
      <c r="B150" s="14"/>
      <c r="C150" s="14"/>
    </row>
    <row r="151" spans="1:3" ht="12.75">
      <c r="A151" s="14"/>
      <c r="B151" s="14"/>
      <c r="C151" s="14"/>
    </row>
    <row r="152" spans="1:3" ht="12.75">
      <c r="A152" s="14"/>
      <c r="B152" s="14"/>
      <c r="C152" s="14"/>
    </row>
    <row r="153" spans="1:3" ht="12.75">
      <c r="A153" s="14"/>
      <c r="B153" s="14"/>
      <c r="C153" s="14"/>
    </row>
    <row r="154" spans="1:3" ht="12.75">
      <c r="A154" s="14"/>
      <c r="B154" s="14"/>
      <c r="C154" s="14"/>
    </row>
    <row r="155" spans="1:3" ht="12.75">
      <c r="A155" s="14"/>
      <c r="B155" s="14"/>
      <c r="C155" s="14"/>
    </row>
    <row r="156" spans="1:3" ht="12.75">
      <c r="A156" s="14"/>
      <c r="B156" s="14"/>
      <c r="C156" s="14"/>
    </row>
    <row r="157" spans="1:3" ht="12.75">
      <c r="A157" s="14"/>
      <c r="B157" s="14"/>
      <c r="C157" s="14"/>
    </row>
    <row r="158" spans="1:3" ht="12.75">
      <c r="A158" s="14"/>
      <c r="B158" s="14"/>
      <c r="C158" s="14"/>
    </row>
    <row r="159" spans="1:3" ht="12.75">
      <c r="A159" s="14"/>
      <c r="B159" s="14"/>
      <c r="C159" s="14"/>
    </row>
    <row r="160" spans="1:3" ht="12.75">
      <c r="A160" s="14"/>
      <c r="B160" s="14"/>
      <c r="C160" s="14"/>
    </row>
    <row r="161" spans="1:3" ht="12.75">
      <c r="A161" s="14"/>
      <c r="B161" s="14"/>
      <c r="C161" s="14"/>
    </row>
    <row r="162" spans="1:3" ht="12.75">
      <c r="A162" s="14"/>
      <c r="B162" s="14"/>
      <c r="C162" s="14"/>
    </row>
    <row r="163" spans="1:3" ht="12.75">
      <c r="A163" s="14"/>
      <c r="B163" s="14"/>
      <c r="C163" s="14"/>
    </row>
    <row r="164" spans="1:3" ht="12.75">
      <c r="A164" s="14"/>
      <c r="B164" s="14"/>
      <c r="C164" s="14"/>
    </row>
    <row r="165" spans="1:3" ht="12.75">
      <c r="A165" s="14"/>
      <c r="B165" s="14"/>
      <c r="C165" s="14"/>
    </row>
    <row r="166" spans="1:3" ht="12.75">
      <c r="A166" s="14"/>
      <c r="B166" s="14"/>
      <c r="C166" s="14"/>
    </row>
    <row r="167" spans="1:3" ht="12.75">
      <c r="A167" s="14"/>
      <c r="B167" s="14"/>
      <c r="C167" s="14"/>
    </row>
    <row r="168" spans="1:3" ht="12.75">
      <c r="A168" s="14"/>
      <c r="B168" s="14"/>
      <c r="C168" s="14"/>
    </row>
    <row r="169" spans="1:3" ht="12.75">
      <c r="A169" s="14"/>
      <c r="B169" s="14"/>
      <c r="C169" s="14"/>
    </row>
    <row r="170" spans="1:3" ht="12.75">
      <c r="A170" s="14"/>
      <c r="B170" s="14"/>
      <c r="C170" s="14"/>
    </row>
    <row r="171" spans="1:3" ht="12.75">
      <c r="A171" s="14"/>
      <c r="B171" s="14"/>
      <c r="C171" s="14"/>
    </row>
    <row r="172" spans="1:3" ht="12.75">
      <c r="A172" s="14"/>
      <c r="B172" s="14"/>
      <c r="C172" s="14"/>
    </row>
    <row r="173" spans="1:3" ht="12.75">
      <c r="A173" s="14"/>
      <c r="B173" s="14"/>
      <c r="C173" s="14"/>
    </row>
    <row r="174" spans="1:3" ht="12.75">
      <c r="A174" s="14"/>
      <c r="B174" s="14"/>
      <c r="C174" s="14"/>
    </row>
    <row r="175" spans="1:3" ht="12.75">
      <c r="A175" s="14"/>
      <c r="B175" s="14"/>
      <c r="C175" s="14"/>
    </row>
    <row r="176" spans="1:3" ht="12.75">
      <c r="A176" s="14"/>
      <c r="B176" s="14"/>
      <c r="C176" s="14"/>
    </row>
    <row r="177" spans="1:3" ht="12.75">
      <c r="A177" s="14"/>
      <c r="B177" s="14"/>
      <c r="C177" s="14"/>
    </row>
    <row r="178" spans="1:3" ht="12.75">
      <c r="A178" s="14"/>
      <c r="B178" s="14"/>
      <c r="C178" s="14"/>
    </row>
    <row r="179" spans="1:3" ht="12.75">
      <c r="A179" s="14"/>
      <c r="B179" s="14"/>
      <c r="C179" s="14"/>
    </row>
    <row r="180" spans="1:3" ht="12.75">
      <c r="A180" s="14"/>
      <c r="B180" s="14"/>
      <c r="C180" s="14"/>
    </row>
    <row r="181" spans="1:3" ht="12.75">
      <c r="A181" s="14"/>
      <c r="B181" s="14"/>
      <c r="C181" s="14"/>
    </row>
    <row r="182" spans="1:3" ht="12.75">
      <c r="A182" s="14"/>
      <c r="B182" s="14"/>
      <c r="C182" s="14"/>
    </row>
    <row r="183" spans="1:3" ht="12.75">
      <c r="A183" s="14"/>
      <c r="B183" s="14"/>
      <c r="C183" s="14"/>
    </row>
    <row r="184" spans="1:3" ht="12.75">
      <c r="A184" s="14"/>
      <c r="B184" s="14"/>
      <c r="C184" s="14"/>
    </row>
    <row r="185" spans="1:3" ht="12.75">
      <c r="A185" s="14"/>
      <c r="B185" s="14"/>
      <c r="C185" s="14"/>
    </row>
    <row r="186" spans="1:3" ht="12.75">
      <c r="A186" s="14"/>
      <c r="B186" s="14"/>
      <c r="C186" s="14"/>
    </row>
    <row r="187" spans="1:3" ht="12.75">
      <c r="A187" s="14"/>
      <c r="B187" s="14"/>
      <c r="C187" s="14"/>
    </row>
    <row r="188" spans="1:3" ht="12.75">
      <c r="A188" s="14"/>
      <c r="B188" s="14"/>
      <c r="C188" s="14"/>
    </row>
    <row r="189" spans="1:3" ht="12.75">
      <c r="A189" s="14"/>
      <c r="B189" s="14"/>
      <c r="C189" s="14"/>
    </row>
    <row r="190" spans="1:3" ht="12.75">
      <c r="A190" s="14"/>
      <c r="B190" s="14"/>
      <c r="C190" s="14"/>
    </row>
    <row r="191" spans="1:3" ht="12.75">
      <c r="A191" s="14"/>
      <c r="B191" s="14"/>
      <c r="C191" s="14"/>
    </row>
    <row r="192" spans="1:3" ht="12.75">
      <c r="A192" s="14"/>
      <c r="B192" s="14"/>
      <c r="C192" s="14"/>
    </row>
    <row r="193" spans="1:3" ht="12.75">
      <c r="A193" s="14"/>
      <c r="B193" s="14"/>
      <c r="C193" s="14"/>
    </row>
    <row r="194" spans="1:3" ht="12.75">
      <c r="A194" s="14"/>
      <c r="B194" s="14"/>
      <c r="C194" s="14"/>
    </row>
    <row r="195" spans="1:3" ht="12.75">
      <c r="A195" s="14"/>
      <c r="B195" s="14"/>
      <c r="C195" s="14"/>
    </row>
    <row r="196" spans="1:3" ht="12.75">
      <c r="A196" s="14"/>
      <c r="B196" s="14"/>
      <c r="C196" s="14"/>
    </row>
    <row r="197" spans="1:3" ht="12.75">
      <c r="A197" s="14"/>
      <c r="B197" s="14"/>
      <c r="C197" s="14"/>
    </row>
    <row r="198" spans="1:3" ht="12.75">
      <c r="A198" s="14"/>
      <c r="B198" s="14"/>
      <c r="C198" s="14"/>
    </row>
    <row r="199" spans="1:3" ht="12.75">
      <c r="A199" s="14"/>
      <c r="B199" s="14"/>
      <c r="C199" s="14"/>
    </row>
    <row r="200" spans="1:3" ht="12.75">
      <c r="A200" s="14"/>
      <c r="B200" s="14"/>
      <c r="C200" s="14"/>
    </row>
    <row r="201" spans="1:3" ht="12.75">
      <c r="A201" s="14"/>
      <c r="B201" s="14"/>
      <c r="C201" s="14"/>
    </row>
    <row r="202" spans="1:3" ht="12.75">
      <c r="A202" s="14"/>
      <c r="B202" s="14"/>
      <c r="C202" s="14"/>
    </row>
    <row r="203" spans="1:3" ht="12.75">
      <c r="A203" s="14"/>
      <c r="B203" s="14"/>
      <c r="C203" s="14"/>
    </row>
    <row r="204" spans="1:3" ht="12.75">
      <c r="A204" s="14"/>
      <c r="B204" s="14"/>
      <c r="C204" s="14"/>
    </row>
    <row r="205" spans="1:3" ht="12.75">
      <c r="A205" s="14"/>
      <c r="B205" s="14"/>
      <c r="C205" s="14"/>
    </row>
    <row r="206" spans="1:3" ht="12.75">
      <c r="A206" s="14"/>
      <c r="B206" s="14"/>
      <c r="C206" s="14"/>
    </row>
    <row r="207" spans="1:3" ht="12.75">
      <c r="A207" s="14"/>
      <c r="B207" s="14"/>
      <c r="C207" s="14"/>
    </row>
    <row r="208" spans="1:3" ht="12.75">
      <c r="A208" s="14"/>
      <c r="B208" s="14"/>
      <c r="C208" s="14"/>
    </row>
    <row r="209" spans="1:3" ht="12.75">
      <c r="A209" s="14"/>
      <c r="B209" s="14"/>
      <c r="C209" s="14"/>
    </row>
    <row r="210" spans="1:3" ht="12.75">
      <c r="A210" s="14"/>
      <c r="B210" s="14"/>
      <c r="C210" s="14"/>
    </row>
    <row r="211" spans="1:3" ht="12.75">
      <c r="A211" s="14"/>
      <c r="B211" s="14"/>
      <c r="C211" s="14"/>
    </row>
    <row r="212" spans="1:3" ht="12.75">
      <c r="A212" s="14"/>
      <c r="B212" s="14"/>
      <c r="C212" s="14"/>
    </row>
    <row r="213" spans="1:3" ht="12.75">
      <c r="A213" s="14"/>
      <c r="B213" s="14"/>
      <c r="C213" s="14"/>
    </row>
    <row r="214" spans="1:3" ht="12.75">
      <c r="A214" s="14"/>
      <c r="B214" s="14"/>
      <c r="C214" s="14"/>
    </row>
    <row r="215" spans="1:3" ht="12.75">
      <c r="A215" s="14"/>
      <c r="B215" s="14"/>
      <c r="C215" s="14"/>
    </row>
    <row r="216" spans="1:3" ht="12.75">
      <c r="A216" s="14"/>
      <c r="B216" s="14"/>
      <c r="C216" s="14"/>
    </row>
    <row r="217" spans="1:3" ht="12.75">
      <c r="A217" s="14"/>
      <c r="B217" s="14"/>
      <c r="C217" s="14"/>
    </row>
    <row r="218" spans="1:3" ht="12.75">
      <c r="A218" s="14"/>
      <c r="B218" s="14"/>
      <c r="C218" s="14"/>
    </row>
    <row r="219" spans="1:3" ht="12.75">
      <c r="A219" s="14"/>
      <c r="B219" s="14"/>
      <c r="C219" s="14"/>
    </row>
    <row r="220" spans="1:3" ht="12.75">
      <c r="A220" s="14"/>
      <c r="B220" s="14"/>
      <c r="C220" s="14"/>
    </row>
    <row r="221" spans="1:3" ht="12.75">
      <c r="A221" s="14"/>
      <c r="B221" s="14"/>
      <c r="C221" s="14"/>
    </row>
    <row r="222" spans="1:3" ht="12.75">
      <c r="A222" s="14"/>
      <c r="B222" s="14"/>
      <c r="C222" s="14"/>
    </row>
    <row r="223" spans="1:3" ht="12.75">
      <c r="A223" s="14"/>
      <c r="B223" s="14"/>
      <c r="C223" s="14"/>
    </row>
    <row r="224" spans="1:3" ht="12.75">
      <c r="A224" s="14"/>
      <c r="B224" s="14"/>
      <c r="C224" s="14"/>
    </row>
    <row r="225" spans="1:3" ht="12.75">
      <c r="A225" s="14"/>
      <c r="B225" s="14"/>
      <c r="C225" s="14"/>
    </row>
    <row r="226" spans="1:3" ht="12.75">
      <c r="A226" s="14"/>
      <c r="B226" s="14"/>
      <c r="C226" s="14"/>
    </row>
    <row r="227" spans="1:3" ht="12.75">
      <c r="A227" s="14"/>
      <c r="B227" s="14"/>
      <c r="C227" s="14"/>
    </row>
    <row r="228" spans="1:3" ht="12.75">
      <c r="A228" s="14"/>
      <c r="B228" s="14"/>
      <c r="C228" s="14"/>
    </row>
    <row r="229" spans="1:3" ht="12.75">
      <c r="A229" s="14"/>
      <c r="B229" s="14"/>
      <c r="C229" s="14"/>
    </row>
    <row r="230" spans="1:3" ht="12.75">
      <c r="A230" s="14"/>
      <c r="B230" s="14"/>
      <c r="C230" s="14"/>
    </row>
    <row r="231" spans="1:3" ht="12.75">
      <c r="A231" s="14"/>
      <c r="B231" s="14"/>
      <c r="C231" s="14"/>
    </row>
    <row r="232" spans="1:3" ht="12.75">
      <c r="A232" s="14"/>
      <c r="B232" s="14"/>
      <c r="C232" s="14"/>
    </row>
    <row r="233" spans="1:3" ht="12.75">
      <c r="A233" s="14"/>
      <c r="B233" s="14"/>
      <c r="C233" s="14"/>
    </row>
    <row r="234" spans="1:3" ht="12.75">
      <c r="A234" s="14"/>
      <c r="B234" s="14"/>
      <c r="C234" s="14"/>
    </row>
    <row r="235" spans="1:3" ht="12.75">
      <c r="A235" s="14"/>
      <c r="B235" s="14"/>
      <c r="C235" s="14"/>
    </row>
    <row r="236" spans="1:3" ht="12.75">
      <c r="A236" s="14"/>
      <c r="B236" s="14"/>
      <c r="C236" s="14"/>
    </row>
    <row r="237" spans="1:3" ht="12.75">
      <c r="A237" s="14"/>
      <c r="B237" s="14"/>
      <c r="C237" s="14"/>
    </row>
    <row r="238" spans="1:3" ht="12.75">
      <c r="A238" s="14"/>
      <c r="B238" s="14"/>
      <c r="C238" s="14"/>
    </row>
    <row r="239" spans="1:3" ht="12.75">
      <c r="A239" s="14"/>
      <c r="B239" s="14"/>
      <c r="C239" s="14"/>
    </row>
    <row r="240" spans="1:3" ht="12.75">
      <c r="A240" s="14"/>
      <c r="B240" s="14"/>
      <c r="C240" s="14"/>
    </row>
    <row r="241" spans="1:3" ht="12.75">
      <c r="A241" s="14"/>
      <c r="B241" s="14"/>
      <c r="C241" s="14"/>
    </row>
    <row r="242" spans="1:3" ht="12.75">
      <c r="A242" s="14"/>
      <c r="B242" s="14"/>
      <c r="C242" s="14"/>
    </row>
    <row r="243" spans="1:3" ht="12.75">
      <c r="A243" s="14"/>
      <c r="B243" s="14"/>
      <c r="C243" s="14"/>
    </row>
    <row r="244" spans="1:3" ht="12.75">
      <c r="A244" s="14"/>
      <c r="B244" s="14"/>
      <c r="C244" s="14"/>
    </row>
    <row r="245" spans="1:3" ht="12.75">
      <c r="A245" s="14"/>
      <c r="B245" s="14"/>
      <c r="C245" s="14"/>
    </row>
    <row r="246" spans="1:3" ht="12.75">
      <c r="A246" s="14"/>
      <c r="B246" s="14"/>
      <c r="C246" s="14"/>
    </row>
    <row r="247" spans="1:3" ht="12.75">
      <c r="A247" s="14"/>
      <c r="B247" s="14"/>
      <c r="C247" s="14"/>
    </row>
    <row r="248" spans="1:3" ht="12.75">
      <c r="A248" s="14"/>
      <c r="B248" s="14"/>
      <c r="C248" s="14"/>
    </row>
    <row r="249" spans="1:3" ht="12.75">
      <c r="A249" s="14"/>
      <c r="B249" s="14"/>
      <c r="C249" s="14"/>
    </row>
    <row r="250" spans="1:3" ht="12.75">
      <c r="A250" s="14"/>
      <c r="B250" s="14"/>
      <c r="C250" s="14"/>
    </row>
    <row r="251" spans="1:3" ht="12.75">
      <c r="A251" s="14"/>
      <c r="B251" s="14"/>
      <c r="C251" s="14"/>
    </row>
    <row r="252" spans="1:3" ht="12.75">
      <c r="A252" s="14"/>
      <c r="B252" s="14"/>
      <c r="C252" s="14"/>
    </row>
    <row r="253" spans="1:3" ht="12.75">
      <c r="A253" s="14"/>
      <c r="B253" s="14"/>
      <c r="C253" s="14"/>
    </row>
    <row r="254" spans="1:3" ht="12.75">
      <c r="A254" s="14"/>
      <c r="B254" s="14"/>
      <c r="C254" s="14"/>
    </row>
    <row r="255" spans="1:3" ht="12.75">
      <c r="A255" s="14"/>
      <c r="B255" s="14"/>
      <c r="C255" s="14"/>
    </row>
    <row r="256" spans="1:3" ht="12.75">
      <c r="A256" s="14"/>
      <c r="B256" s="14"/>
      <c r="C256" s="14"/>
    </row>
    <row r="257" spans="1:3" ht="12.75">
      <c r="A257" s="14"/>
      <c r="B257" s="14"/>
      <c r="C257" s="14"/>
    </row>
    <row r="258" spans="1:3" ht="12.75">
      <c r="A258" s="14"/>
      <c r="B258" s="14"/>
      <c r="C258" s="14"/>
    </row>
    <row r="259" spans="1:3" ht="12.75">
      <c r="A259" s="14"/>
      <c r="B259" s="14"/>
      <c r="C259" s="14"/>
    </row>
    <row r="260" spans="1:3" ht="12.75">
      <c r="A260" s="14"/>
      <c r="B260" s="14"/>
      <c r="C260" s="14"/>
    </row>
    <row r="261" spans="1:3" ht="12.75">
      <c r="A261" s="14"/>
      <c r="B261" s="14"/>
      <c r="C261" s="14"/>
    </row>
    <row r="262" spans="1:3" ht="12.75">
      <c r="A262" s="14"/>
      <c r="B262" s="14"/>
      <c r="C262" s="14"/>
    </row>
    <row r="263" spans="1:3" ht="12.75">
      <c r="A263" s="14"/>
      <c r="B263" s="14"/>
      <c r="C263" s="14"/>
    </row>
    <row r="264" spans="1:3" ht="12.75">
      <c r="A264" s="14"/>
      <c r="B264" s="14"/>
      <c r="C264" s="14"/>
    </row>
    <row r="265" spans="1:3" ht="12.75">
      <c r="A265" s="14"/>
      <c r="B265" s="14"/>
      <c r="C265" s="14"/>
    </row>
    <row r="266" spans="1:3" ht="12.75">
      <c r="A266" s="14"/>
      <c r="B266" s="14"/>
      <c r="C266" s="14"/>
    </row>
    <row r="267" spans="1:3" ht="12.75">
      <c r="A267" s="14"/>
      <c r="B267" s="14"/>
      <c r="C267" s="14"/>
    </row>
    <row r="268" spans="1:3" ht="12.75">
      <c r="A268" s="14"/>
      <c r="B268" s="14"/>
      <c r="C268" s="14"/>
    </row>
    <row r="269" spans="1:3" ht="12.75">
      <c r="A269" s="14"/>
      <c r="B269" s="14"/>
      <c r="C269" s="14"/>
    </row>
    <row r="270" spans="1:3" ht="12.75">
      <c r="A270" s="14"/>
      <c r="B270" s="14"/>
      <c r="C270" s="14"/>
    </row>
    <row r="271" spans="1:3" ht="12.75">
      <c r="A271" s="14"/>
      <c r="B271" s="14"/>
      <c r="C271" s="14"/>
    </row>
    <row r="272" spans="1:3" ht="12.75">
      <c r="A272" s="14"/>
      <c r="B272" s="14"/>
      <c r="C272" s="14"/>
    </row>
    <row r="273" spans="1:3" ht="12.75">
      <c r="A273" s="14"/>
      <c r="B273" s="14"/>
      <c r="C273" s="14"/>
    </row>
    <row r="274" spans="1:3" ht="12.75">
      <c r="A274" s="14"/>
      <c r="B274" s="14"/>
      <c r="C274" s="14"/>
    </row>
    <row r="275" spans="1:3" ht="12.75">
      <c r="A275" s="14"/>
      <c r="B275" s="14"/>
      <c r="C275" s="14"/>
    </row>
    <row r="276" spans="1:3" ht="12.75">
      <c r="A276" s="14"/>
      <c r="B276" s="14"/>
      <c r="C276" s="14"/>
    </row>
    <row r="277" spans="1:3" ht="12.75">
      <c r="A277" s="14"/>
      <c r="B277" s="14"/>
      <c r="C277" s="14"/>
    </row>
    <row r="278" spans="1:3" ht="12.75">
      <c r="A278" s="14"/>
      <c r="B278" s="14"/>
      <c r="C278" s="14"/>
    </row>
    <row r="279" spans="1:3" ht="12.75">
      <c r="A279" s="14"/>
      <c r="B279" s="14"/>
      <c r="C279" s="14"/>
    </row>
    <row r="280" spans="1:3" ht="12.75">
      <c r="A280" s="14"/>
      <c r="B280" s="14"/>
      <c r="C280" s="14"/>
    </row>
    <row r="281" spans="1:3" ht="12.75">
      <c r="A281" s="14"/>
      <c r="B281" s="14"/>
      <c r="C281" s="14"/>
    </row>
    <row r="282" spans="1:3" ht="12.75">
      <c r="A282" s="14"/>
      <c r="B282" s="14"/>
      <c r="C282" s="14"/>
    </row>
    <row r="283" spans="1:3" ht="12.75">
      <c r="A283" s="14"/>
      <c r="B283" s="14"/>
      <c r="C283" s="14"/>
    </row>
    <row r="284" spans="1:3" ht="12.75">
      <c r="A284" s="14"/>
      <c r="B284" s="14"/>
      <c r="C284" s="14"/>
    </row>
    <row r="285" spans="1:3" ht="12.75">
      <c r="A285" s="14"/>
      <c r="B285" s="14"/>
      <c r="C285" s="14"/>
    </row>
    <row r="286" spans="1:3" ht="12.75">
      <c r="A286" s="14"/>
      <c r="B286" s="14"/>
      <c r="C286" s="14"/>
    </row>
    <row r="287" spans="1:3" ht="12.75">
      <c r="A287" s="14"/>
      <c r="B287" s="14"/>
      <c r="C287" s="14"/>
    </row>
    <row r="288" spans="1:3" ht="12.75">
      <c r="A288" s="14"/>
      <c r="B288" s="14"/>
      <c r="C288" s="14"/>
    </row>
    <row r="289" spans="1:3" ht="12.75">
      <c r="A289" s="28"/>
      <c r="B289" s="14"/>
      <c r="C289" s="14"/>
    </row>
    <row r="290" spans="1:3" ht="12.75">
      <c r="A290" s="14"/>
      <c r="B290" s="14"/>
      <c r="C290" s="14"/>
    </row>
    <row r="291" spans="1:3" ht="12.75">
      <c r="A291" s="14"/>
      <c r="B291" s="14"/>
      <c r="C291" s="14"/>
    </row>
    <row r="292" spans="1:3" ht="12.75">
      <c r="A292" s="28"/>
      <c r="B292" s="14"/>
      <c r="C292" s="14"/>
    </row>
    <row r="293" spans="1:3" ht="12.75">
      <c r="A293" s="14"/>
      <c r="B293" s="14"/>
      <c r="C293" s="14"/>
    </row>
    <row r="294" spans="1:3" ht="12.75">
      <c r="A294" s="14"/>
      <c r="B294" s="14"/>
      <c r="C294" s="14"/>
    </row>
    <row r="295" spans="1:3" ht="12.75">
      <c r="A295" s="14"/>
      <c r="B295" s="14"/>
      <c r="C295" s="14"/>
    </row>
    <row r="296" spans="1:3" ht="12.75">
      <c r="A296" s="14"/>
      <c r="B296" s="14"/>
      <c r="C296" s="14"/>
    </row>
    <row r="297" spans="1:3" ht="12.75">
      <c r="A297" s="14"/>
      <c r="B297" s="14"/>
      <c r="C297" s="14"/>
    </row>
    <row r="298" spans="1:3" ht="12.75">
      <c r="A298" s="14"/>
      <c r="B298" s="14"/>
      <c r="C298" s="14"/>
    </row>
    <row r="299" spans="1:3" ht="12.75">
      <c r="A299" s="14"/>
      <c r="B299" s="14"/>
      <c r="C299" s="14"/>
    </row>
    <row r="300" spans="1:3" ht="12.75">
      <c r="A300" s="14"/>
      <c r="B300" s="14"/>
      <c r="C300" s="14"/>
    </row>
    <row r="301" spans="1:3" ht="12.75">
      <c r="A301" s="14"/>
      <c r="B301" s="14"/>
      <c r="C301" s="14"/>
    </row>
    <row r="302" spans="1:3" ht="12.75">
      <c r="A302" s="14"/>
      <c r="B302" s="14"/>
      <c r="C302" s="14"/>
    </row>
    <row r="303" spans="1:3" ht="12.75">
      <c r="A303" s="14"/>
      <c r="B303" s="14"/>
      <c r="C303" s="14"/>
    </row>
    <row r="304" spans="1:3" ht="12.75">
      <c r="A304" s="14"/>
      <c r="B304" s="14"/>
      <c r="C304" s="14"/>
    </row>
    <row r="305" spans="1:3" ht="12.75">
      <c r="A305" s="14"/>
      <c r="B305" s="14"/>
      <c r="C305" s="14"/>
    </row>
    <row r="306" spans="1:3" ht="12.75">
      <c r="A306" s="14"/>
      <c r="B306" s="14"/>
      <c r="C306" s="14"/>
    </row>
    <row r="307" spans="1:3" ht="12.75">
      <c r="A307" s="14"/>
      <c r="B307" s="14"/>
      <c r="C307" s="14"/>
    </row>
    <row r="308" spans="1:3" ht="12.75">
      <c r="A308" s="14"/>
      <c r="B308" s="14"/>
      <c r="C308" s="14"/>
    </row>
    <row r="309" spans="1:3" ht="12.75">
      <c r="A309" s="14"/>
      <c r="B309" s="14"/>
      <c r="C309" s="14"/>
    </row>
    <row r="310" spans="1:3" ht="12.75">
      <c r="A310" s="14"/>
      <c r="B310" s="14"/>
      <c r="C310" s="14"/>
    </row>
    <row r="311" spans="1:3" ht="12.75">
      <c r="A311" s="14"/>
      <c r="B311" s="14"/>
      <c r="C311" s="14"/>
    </row>
    <row r="312" spans="1:3" ht="12.75">
      <c r="A312" s="14"/>
      <c r="B312" s="14"/>
      <c r="C312" s="14"/>
    </row>
    <row r="313" spans="1:3" ht="12.75">
      <c r="A313" s="14"/>
      <c r="B313" s="14"/>
      <c r="C313" s="14"/>
    </row>
    <row r="314" spans="1:3" ht="12.75">
      <c r="A314" s="14"/>
      <c r="B314" s="14"/>
      <c r="C314" s="14"/>
    </row>
  </sheetData>
  <mergeCells count="1">
    <mergeCell ref="C68:F68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Z826"/>
  <sheetViews>
    <sheetView showGridLines="0" tabSelected="1" zoomScale="80" zoomScaleNormal="8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4.7109375" style="0" customWidth="1"/>
    <col min="3" max="3" width="15.7109375" style="0" customWidth="1"/>
    <col min="4" max="4" width="29.7109375" style="0" customWidth="1"/>
    <col min="5" max="6" width="1.7109375" style="0" customWidth="1"/>
    <col min="7" max="7" width="11.140625" style="0" customWidth="1"/>
    <col min="8" max="8" width="12.7109375" style="0" customWidth="1"/>
    <col min="9" max="9" width="1.7109375" style="0" customWidth="1"/>
    <col min="10" max="10" width="15.7109375" style="0" customWidth="1"/>
    <col min="11" max="28" width="10.7109375" style="0" customWidth="1"/>
    <col min="29" max="31" width="9.7109375" style="0" customWidth="1"/>
    <col min="32" max="32" width="54.7109375" style="0" customWidth="1"/>
    <col min="33" max="33" width="3.7109375" style="0" customWidth="1"/>
    <col min="34" max="37" width="16.7109375" style="0" customWidth="1"/>
    <col min="38" max="38" width="3.7109375" style="0" customWidth="1"/>
    <col min="39" max="41" width="1.7109375" style="0" customWidth="1"/>
    <col min="42" max="42" width="3.7109375" style="0" customWidth="1"/>
    <col min="43" max="63" width="9.7109375" style="0" customWidth="1"/>
    <col min="64" max="64" width="1.7109375" style="0" customWidth="1"/>
    <col min="65" max="67" width="9.7109375" style="0" customWidth="1"/>
    <col min="68" max="74" width="36.7109375" style="0" customWidth="1"/>
    <col min="75" max="75" width="9.7109375" style="0" customWidth="1"/>
    <col min="76" max="77" width="12.7109375" style="0" customWidth="1"/>
    <col min="78" max="78" width="48.7109375" style="0" customWidth="1"/>
    <col min="79" max="16384" width="9.7109375" style="0" customWidth="1"/>
  </cols>
  <sheetData>
    <row r="1" spans="2:78" ht="16.5" thickTop="1">
      <c r="B1" s="29" t="s">
        <v>0</v>
      </c>
      <c r="C1" s="14"/>
      <c r="D1" s="14"/>
      <c r="E1" s="14"/>
      <c r="J1" s="1"/>
      <c r="K1" s="30" t="s">
        <v>15</v>
      </c>
      <c r="L1" s="8"/>
      <c r="M1" s="8" t="str">
        <f>C14</f>
        <v>Chopper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2"/>
      <c r="AF1" s="14"/>
      <c r="AH1" s="38" t="s">
        <v>87</v>
      </c>
      <c r="AI1" s="39"/>
      <c r="AJ1" s="39"/>
      <c r="AK1" s="40"/>
      <c r="AL1" s="14"/>
      <c r="AM1" s="14"/>
      <c r="AN1" s="14"/>
      <c r="AO1" s="14"/>
      <c r="AP1" s="14"/>
      <c r="AQ1" s="14" t="s">
        <v>88</v>
      </c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X1" t="s">
        <v>89</v>
      </c>
      <c r="BY1" t="s">
        <v>90</v>
      </c>
      <c r="BZ1" t="s">
        <v>91</v>
      </c>
    </row>
    <row r="2" spans="3:78" ht="12.75">
      <c r="C2" s="63" t="s">
        <v>92</v>
      </c>
      <c r="D2" s="14"/>
      <c r="E2" s="14"/>
      <c r="J2" s="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4"/>
      <c r="AF2" s="14"/>
      <c r="AH2" s="41"/>
      <c r="AI2" s="14"/>
      <c r="AJ2" s="14"/>
      <c r="AK2" s="42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X2" t="s">
        <v>93</v>
      </c>
      <c r="BY2" t="s">
        <v>94</v>
      </c>
      <c r="BZ2" t="s">
        <v>95</v>
      </c>
    </row>
    <row r="3" spans="2:78" ht="12.75">
      <c r="B3" s="14" t="s">
        <v>1</v>
      </c>
      <c r="C3" s="14"/>
      <c r="E3" s="14"/>
      <c r="J3" s="3"/>
      <c r="K3" s="14" t="s">
        <v>96</v>
      </c>
      <c r="L3" s="14" t="s">
        <v>96</v>
      </c>
      <c r="M3" s="14" t="s">
        <v>96</v>
      </c>
      <c r="N3" s="14" t="s">
        <v>96</v>
      </c>
      <c r="O3" s="14" t="s">
        <v>96</v>
      </c>
      <c r="P3" s="14" t="s">
        <v>96</v>
      </c>
      <c r="Q3" s="14" t="s">
        <v>96</v>
      </c>
      <c r="R3" s="14" t="s">
        <v>96</v>
      </c>
      <c r="S3" s="14" t="s">
        <v>96</v>
      </c>
      <c r="T3" s="14" t="s">
        <v>96</v>
      </c>
      <c r="U3" s="14" t="s">
        <v>96</v>
      </c>
      <c r="V3" s="14" t="s">
        <v>96</v>
      </c>
      <c r="W3" s="14" t="s">
        <v>96</v>
      </c>
      <c r="X3" s="14" t="s">
        <v>96</v>
      </c>
      <c r="Y3" s="14" t="s">
        <v>96</v>
      </c>
      <c r="Z3" s="14" t="s">
        <v>96</v>
      </c>
      <c r="AA3" s="14" t="s">
        <v>96</v>
      </c>
      <c r="AB3" s="14" t="s">
        <v>96</v>
      </c>
      <c r="AC3" s="14" t="s">
        <v>96</v>
      </c>
      <c r="AD3" s="14" t="s">
        <v>96</v>
      </c>
      <c r="AE3" s="4" t="s">
        <v>96</v>
      </c>
      <c r="AF3" s="14"/>
      <c r="AH3" s="41" t="s">
        <v>97</v>
      </c>
      <c r="AI3" s="14"/>
      <c r="AJ3" s="33">
        <f>(C24*(1-C21))+(C22*C21*(1-C20))</f>
        <v>0.0636</v>
      </c>
      <c r="AK3" s="42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X3" t="s">
        <v>98</v>
      </c>
      <c r="BY3" t="s">
        <v>99</v>
      </c>
      <c r="BZ3" t="s">
        <v>100</v>
      </c>
    </row>
    <row r="4" spans="2:78" ht="12.75">
      <c r="B4" s="14" t="s">
        <v>2</v>
      </c>
      <c r="C4" s="14"/>
      <c r="D4" s="14"/>
      <c r="E4" s="14"/>
      <c r="J4" s="3"/>
      <c r="K4" s="14">
        <v>0</v>
      </c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  <c r="R4" s="14">
        <v>7</v>
      </c>
      <c r="S4" s="14">
        <v>8</v>
      </c>
      <c r="T4" s="14">
        <v>9</v>
      </c>
      <c r="U4" s="14">
        <v>10</v>
      </c>
      <c r="V4" s="14">
        <v>11</v>
      </c>
      <c r="W4" s="14">
        <v>12</v>
      </c>
      <c r="X4" s="14">
        <v>13</v>
      </c>
      <c r="Y4" s="14">
        <v>14</v>
      </c>
      <c r="Z4" s="14">
        <v>15</v>
      </c>
      <c r="AA4" s="14">
        <v>16</v>
      </c>
      <c r="AB4" s="14">
        <v>17</v>
      </c>
      <c r="AC4" s="14">
        <v>18</v>
      </c>
      <c r="AD4" s="14">
        <v>19</v>
      </c>
      <c r="AE4" s="4">
        <v>20</v>
      </c>
      <c r="AF4" s="14"/>
      <c r="AH4" s="41"/>
      <c r="AI4" s="14"/>
      <c r="AJ4" s="14"/>
      <c r="AK4" s="42"/>
      <c r="AL4" s="14"/>
      <c r="AM4" s="14"/>
      <c r="AN4" s="14"/>
      <c r="AO4" s="14"/>
      <c r="AP4" s="14"/>
      <c r="AQ4" s="4" t="s">
        <v>101</v>
      </c>
      <c r="AR4" s="14" t="s">
        <v>96</v>
      </c>
      <c r="AS4" s="14" t="s">
        <v>96</v>
      </c>
      <c r="AT4" s="14" t="s">
        <v>96</v>
      </c>
      <c r="AU4" s="14" t="s">
        <v>96</v>
      </c>
      <c r="AV4" s="14" t="s">
        <v>96</v>
      </c>
      <c r="AW4" s="14" t="s">
        <v>96</v>
      </c>
      <c r="AX4" s="14" t="s">
        <v>96</v>
      </c>
      <c r="AY4" s="14" t="s">
        <v>96</v>
      </c>
      <c r="AZ4" s="14" t="s">
        <v>96</v>
      </c>
      <c r="BA4" s="14" t="s">
        <v>96</v>
      </c>
      <c r="BB4" s="14" t="s">
        <v>96</v>
      </c>
      <c r="BC4" s="14" t="s">
        <v>96</v>
      </c>
      <c r="BD4" s="14" t="s">
        <v>96</v>
      </c>
      <c r="BE4" s="14" t="s">
        <v>96</v>
      </c>
      <c r="BF4" s="14" t="s">
        <v>96</v>
      </c>
      <c r="BG4" s="14" t="s">
        <v>96</v>
      </c>
      <c r="BH4" s="14" t="s">
        <v>96</v>
      </c>
      <c r="BI4" s="14" t="s">
        <v>96</v>
      </c>
      <c r="BJ4" s="14" t="s">
        <v>96</v>
      </c>
      <c r="BK4" s="14" t="s">
        <v>96</v>
      </c>
      <c r="BL4" s="14"/>
      <c r="BM4" s="3"/>
      <c r="BN4" s="14"/>
      <c r="BO4" s="14"/>
      <c r="BP4" s="14"/>
      <c r="BQ4" s="14"/>
      <c r="BR4" s="14"/>
      <c r="BS4" s="14"/>
      <c r="BT4" s="14"/>
      <c r="BU4" s="14"/>
      <c r="BV4" s="14"/>
      <c r="BX4" t="s">
        <v>102</v>
      </c>
      <c r="BY4" t="s">
        <v>103</v>
      </c>
      <c r="BZ4" t="s">
        <v>104</v>
      </c>
    </row>
    <row r="5" spans="2:78" ht="12.75">
      <c r="B5" s="14" t="s">
        <v>3</v>
      </c>
      <c r="C5" s="14"/>
      <c r="D5" s="14"/>
      <c r="E5" s="14" t="s">
        <v>105</v>
      </c>
      <c r="J5" s="3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14"/>
      <c r="AH5" s="43"/>
      <c r="AI5" s="11"/>
      <c r="AJ5" s="11"/>
      <c r="AK5" s="44"/>
      <c r="AL5" s="14"/>
      <c r="AM5" s="14"/>
      <c r="AN5" s="14"/>
      <c r="AO5" s="14"/>
      <c r="AP5" s="14"/>
      <c r="AQ5" s="6" t="s">
        <v>106</v>
      </c>
      <c r="AR5" s="23">
        <v>1</v>
      </c>
      <c r="AS5" s="23">
        <v>2</v>
      </c>
      <c r="AT5" s="23">
        <v>3</v>
      </c>
      <c r="AU5" s="23">
        <v>4</v>
      </c>
      <c r="AV5" s="23">
        <v>5</v>
      </c>
      <c r="AW5" s="23">
        <v>6</v>
      </c>
      <c r="AX5" s="23">
        <v>7</v>
      </c>
      <c r="AY5" s="23">
        <v>8</v>
      </c>
      <c r="AZ5" s="23">
        <v>9</v>
      </c>
      <c r="BA5" s="23">
        <v>10</v>
      </c>
      <c r="BB5" s="23">
        <v>11</v>
      </c>
      <c r="BC5" s="23">
        <v>12</v>
      </c>
      <c r="BD5" s="23">
        <v>13</v>
      </c>
      <c r="BE5" s="23">
        <v>14</v>
      </c>
      <c r="BF5" s="23">
        <v>15</v>
      </c>
      <c r="BG5" s="23">
        <v>16</v>
      </c>
      <c r="BH5" s="23">
        <v>17</v>
      </c>
      <c r="BI5" s="23">
        <v>18</v>
      </c>
      <c r="BJ5" s="23">
        <v>19</v>
      </c>
      <c r="BK5" s="23">
        <v>20</v>
      </c>
      <c r="BL5" s="23"/>
      <c r="BM5" s="5" t="s">
        <v>107</v>
      </c>
      <c r="BN5" s="14"/>
      <c r="BO5" s="14"/>
      <c r="BP5" s="14"/>
      <c r="BQ5" s="14"/>
      <c r="BR5" s="14"/>
      <c r="BS5" s="14"/>
      <c r="BT5" s="14"/>
      <c r="BU5" s="14"/>
      <c r="BV5" s="14"/>
      <c r="BX5" t="s">
        <v>108</v>
      </c>
      <c r="BY5" t="s">
        <v>109</v>
      </c>
      <c r="BZ5" t="s">
        <v>110</v>
      </c>
    </row>
    <row r="6" spans="2:78" ht="12.75">
      <c r="B6" s="14"/>
      <c r="C6" s="14"/>
      <c r="D6" s="14"/>
      <c r="E6" s="14"/>
      <c r="J6" s="3" t="s">
        <v>111</v>
      </c>
      <c r="K6" s="14">
        <v>0</v>
      </c>
      <c r="L6" s="14">
        <f>IF($C$18&gt;=L4,C25,0)</f>
        <v>0</v>
      </c>
      <c r="M6" s="14">
        <f aca="true" t="shared" si="0" ref="M6:V6">IF($C$18&gt;=M$4,L6*(1+$C$27),0)</f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aca="true" t="shared" si="1" ref="W6:AE6">IF($C$18&gt;=W$4,V6*(1+$C$27),0)</f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4">
        <f t="shared" si="1"/>
        <v>0</v>
      </c>
      <c r="AF6" s="14"/>
      <c r="AH6" s="41"/>
      <c r="AI6" s="14"/>
      <c r="AJ6" s="14"/>
      <c r="AK6" s="42"/>
      <c r="AL6" s="14"/>
      <c r="AM6" s="14"/>
      <c r="AN6" s="14"/>
      <c r="AO6" s="14"/>
      <c r="AP6" s="14"/>
      <c r="AQ6" s="4">
        <v>3</v>
      </c>
      <c r="AR6" s="14">
        <f>IF($C$17=AQ6,($C$15*2)/$AQ6,0)</f>
        <v>0</v>
      </c>
      <c r="AS6" s="14">
        <f>IF($C$17=3,(($C$15-SUM($AR6))*2)/3,0)</f>
        <v>0</v>
      </c>
      <c r="AT6" s="14">
        <f>IF($C$17=3,C15-SUM($AR$6:AS6),0)</f>
        <v>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3">
        <f>SUM(AR6:BK6)</f>
        <v>0</v>
      </c>
      <c r="BN6" s="14"/>
      <c r="BO6" s="14"/>
      <c r="BP6" s="14"/>
      <c r="BQ6" s="14"/>
      <c r="BR6" s="14"/>
      <c r="BS6" s="14"/>
      <c r="BT6" s="14"/>
      <c r="BU6" s="14"/>
      <c r="BV6" s="14"/>
      <c r="BX6" t="s">
        <v>112</v>
      </c>
      <c r="BY6" t="s">
        <v>113</v>
      </c>
      <c r="BZ6" t="s">
        <v>114</v>
      </c>
    </row>
    <row r="7" spans="2:78" ht="12.75">
      <c r="B7" s="1" t="s">
        <v>4</v>
      </c>
      <c r="C7" s="2"/>
      <c r="D7" s="14"/>
      <c r="E7" s="14"/>
      <c r="J7" s="3" t="s">
        <v>115</v>
      </c>
      <c r="K7" s="23">
        <v>0</v>
      </c>
      <c r="L7" s="23">
        <f aca="true" t="shared" si="2" ref="L7:U7">IF($C$18=L4,$C$16,0)</f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2000</v>
      </c>
      <c r="V7" s="23">
        <f aca="true" t="shared" si="3" ref="V7:AE7">IF($C$18=V4,$C$16,0)</f>
        <v>0</v>
      </c>
      <c r="W7" s="23">
        <f t="shared" si="3"/>
        <v>0</v>
      </c>
      <c r="X7" s="23">
        <f t="shared" si="3"/>
        <v>0</v>
      </c>
      <c r="Y7" s="23">
        <f t="shared" si="3"/>
        <v>0</v>
      </c>
      <c r="Z7" s="23">
        <f t="shared" si="3"/>
        <v>0</v>
      </c>
      <c r="AA7" s="23">
        <f t="shared" si="3"/>
        <v>0</v>
      </c>
      <c r="AB7" s="23">
        <f t="shared" si="3"/>
        <v>0</v>
      </c>
      <c r="AC7" s="23">
        <f t="shared" si="3"/>
        <v>0</v>
      </c>
      <c r="AD7" s="23">
        <f t="shared" si="3"/>
        <v>0</v>
      </c>
      <c r="AE7" s="6">
        <f t="shared" si="3"/>
        <v>0</v>
      </c>
      <c r="AF7" s="14"/>
      <c r="AH7" s="41"/>
      <c r="AI7" s="14"/>
      <c r="AJ7" s="14"/>
      <c r="AK7" s="42"/>
      <c r="AL7" s="14"/>
      <c r="AM7" s="14"/>
      <c r="AN7" s="14"/>
      <c r="AO7" s="14"/>
      <c r="AP7" s="14"/>
      <c r="AQ7" s="4">
        <v>5</v>
      </c>
      <c r="AR7" s="14">
        <f>IF($C$17=AQ7,($C$15*2)/AQ$7,0)</f>
        <v>0</v>
      </c>
      <c r="AS7" s="14">
        <f>IF($C$17=$AQ7,(($C$15-SUM($AR7:AR7))*2)/5,0)</f>
        <v>0</v>
      </c>
      <c r="AT7" s="14">
        <f>IF($C$17=$AQ7,(($C$15-SUM($AR7:AS7))*2)/5,0)</f>
        <v>0</v>
      </c>
      <c r="AU7" s="14">
        <f>IF($C$17=$AQ7,(($C$15-SUM($AR7:AT7))*2)/5,0)</f>
        <v>0</v>
      </c>
      <c r="AV7" s="14">
        <f>IF($C$17=5,C15-SUM($AR$7:AU7),0)</f>
        <v>0</v>
      </c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3">
        <f>SUM(AR7:BK7)</f>
        <v>0</v>
      </c>
      <c r="BN7" s="14"/>
      <c r="BO7" s="14"/>
      <c r="BP7" s="14"/>
      <c r="BQ7" s="14"/>
      <c r="BR7" s="14"/>
      <c r="BS7" s="14"/>
      <c r="BT7" s="14"/>
      <c r="BU7" s="14"/>
      <c r="BV7" s="14"/>
      <c r="BX7" t="s">
        <v>116</v>
      </c>
      <c r="BY7" t="s">
        <v>117</v>
      </c>
      <c r="BZ7" t="s">
        <v>118</v>
      </c>
    </row>
    <row r="8" spans="2:78" ht="12.75">
      <c r="B8" s="3" t="s">
        <v>5</v>
      </c>
      <c r="C8" s="4"/>
      <c r="D8" s="14"/>
      <c r="E8" s="14"/>
      <c r="J8" s="3" t="s">
        <v>119</v>
      </c>
      <c r="K8" s="14">
        <f aca="true" t="shared" si="4" ref="K8:T8">SUM(K6:K7)</f>
        <v>0</v>
      </c>
      <c r="L8" s="14">
        <f t="shared" si="4"/>
        <v>0</v>
      </c>
      <c r="M8" s="14">
        <f t="shared" si="4"/>
        <v>0</v>
      </c>
      <c r="N8" s="14">
        <f t="shared" si="4"/>
        <v>0</v>
      </c>
      <c r="O8" s="14">
        <f t="shared" si="4"/>
        <v>0</v>
      </c>
      <c r="P8" s="14">
        <f t="shared" si="4"/>
        <v>0</v>
      </c>
      <c r="Q8" s="14">
        <f t="shared" si="4"/>
        <v>0</v>
      </c>
      <c r="R8" s="14">
        <f t="shared" si="4"/>
        <v>0</v>
      </c>
      <c r="S8" s="14">
        <f t="shared" si="4"/>
        <v>0</v>
      </c>
      <c r="T8" s="14">
        <f t="shared" si="4"/>
        <v>0</v>
      </c>
      <c r="U8" s="14">
        <f aca="true" t="shared" si="5" ref="U8:AE8">SUM(U6:U7)</f>
        <v>2000</v>
      </c>
      <c r="V8" s="14">
        <f t="shared" si="5"/>
        <v>0</v>
      </c>
      <c r="W8" s="14">
        <f t="shared" si="5"/>
        <v>0</v>
      </c>
      <c r="X8" s="14">
        <f t="shared" si="5"/>
        <v>0</v>
      </c>
      <c r="Y8" s="14">
        <f t="shared" si="5"/>
        <v>0</v>
      </c>
      <c r="Z8" s="14">
        <f t="shared" si="5"/>
        <v>0</v>
      </c>
      <c r="AA8" s="14">
        <f t="shared" si="5"/>
        <v>0</v>
      </c>
      <c r="AB8" s="14">
        <f t="shared" si="5"/>
        <v>0</v>
      </c>
      <c r="AC8" s="14">
        <f t="shared" si="5"/>
        <v>0</v>
      </c>
      <c r="AD8" s="14">
        <f t="shared" si="5"/>
        <v>0</v>
      </c>
      <c r="AE8" s="4">
        <f t="shared" si="5"/>
        <v>0</v>
      </c>
      <c r="AF8" s="14"/>
      <c r="AH8" s="41"/>
      <c r="AI8" s="14"/>
      <c r="AJ8" s="14"/>
      <c r="AK8" s="42"/>
      <c r="AL8" s="14"/>
      <c r="AM8" s="14"/>
      <c r="AN8" s="14"/>
      <c r="AO8" s="14"/>
      <c r="AP8" s="14"/>
      <c r="AQ8" s="4">
        <v>7</v>
      </c>
      <c r="AR8" s="14">
        <f>IF($C$17=$AQ8,($C$15*2)/$AQ8,0)</f>
        <v>6857.142857142857</v>
      </c>
      <c r="AS8" s="14">
        <f>IF($C$17=$AQ8,(($C$15-SUM($AR8:AR8))*2)/$AQ8,0)</f>
        <v>4897.95918367347</v>
      </c>
      <c r="AT8" s="14">
        <f>IF($C$17=$AQ8,(($C$15-SUM($AR8:AS8))*2)/$AQ8,0)</f>
        <v>3498.5422740524778</v>
      </c>
      <c r="AU8" s="14">
        <f>IF($C$17=$AQ8,(($C$15-SUM($AR8:AT8))*2)/$AQ8,0)</f>
        <v>2498.9587671803415</v>
      </c>
      <c r="AV8" s="14">
        <f>IF($C$17=$AQ8,(($C$15-SUM($AR8:AU8))*2)/$AQ8,0)</f>
        <v>1784.970547985958</v>
      </c>
      <c r="AW8" s="14">
        <f>IF($C$17=$AQ8,(($C$15-SUM($AR8:AV8))*2)/$AQ8,0)</f>
        <v>1274.9789628471128</v>
      </c>
      <c r="AX8" s="14">
        <f>IF($C$17=AQ8,C15-SUM($AR$8:AW8),0)</f>
        <v>3187.447407117783</v>
      </c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3">
        <f>SUM(AR8:BK8)</f>
        <v>24000</v>
      </c>
      <c r="BN8" s="14"/>
      <c r="BO8" s="14"/>
      <c r="BP8" s="14"/>
      <c r="BQ8" s="14"/>
      <c r="BR8" s="14"/>
      <c r="BS8" s="14"/>
      <c r="BT8" s="14"/>
      <c r="BU8" s="14"/>
      <c r="BV8" s="14"/>
      <c r="BX8" t="s">
        <v>120</v>
      </c>
      <c r="BY8" t="s">
        <v>121</v>
      </c>
      <c r="BZ8" t="s">
        <v>122</v>
      </c>
    </row>
    <row r="9" spans="2:74" ht="12.75">
      <c r="B9" s="5" t="s">
        <v>6</v>
      </c>
      <c r="C9" s="6"/>
      <c r="D9" s="14"/>
      <c r="E9" s="14"/>
      <c r="J9" s="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4"/>
      <c r="AF9" s="14"/>
      <c r="AH9" s="41" t="s">
        <v>123</v>
      </c>
      <c r="AI9" s="14"/>
      <c r="AJ9" s="14"/>
      <c r="AK9" s="42"/>
      <c r="AL9" s="14"/>
      <c r="AM9" s="14"/>
      <c r="AN9" s="14"/>
      <c r="AO9" s="14"/>
      <c r="AP9" s="14"/>
      <c r="AQ9" s="4">
        <v>15</v>
      </c>
      <c r="AR9" s="14">
        <f>IF($C$17=$AQ9,($C$15*1.5)/AQ9,0)</f>
        <v>0</v>
      </c>
      <c r="AS9" s="14">
        <f>IF($C$17=$AQ9,(($C$15-SUM($AR9:AR9))*1.5)/$AQ9,0)</f>
        <v>0</v>
      </c>
      <c r="AT9" s="14">
        <f>IF($C$17=$AQ9,(($C$15-SUM($AR9:AS9))*1.5)/$AQ9,0)</f>
        <v>0</v>
      </c>
      <c r="AU9" s="14">
        <f>IF($C$17=$AQ9,(($C$15-SUM($AR9:AT9))*1.5)/$AQ9,0)</f>
        <v>0</v>
      </c>
      <c r="AV9" s="14">
        <f>IF($C$17=$AQ9,(($C$15-SUM($AR9:AU9))*1.5)/$AQ9,0)</f>
        <v>0</v>
      </c>
      <c r="AW9" s="14">
        <f>IF($C$17=$AQ9,(($C$15-SUM($AR9:AV9))*1.5)/$AQ9,0)</f>
        <v>0</v>
      </c>
      <c r="AX9" s="14">
        <f>IF($C$17=$AQ9,(($C$15-SUM($AR9:AW9))*1.5)/$AQ9,0)</f>
        <v>0</v>
      </c>
      <c r="AY9" s="14">
        <f>IF($C$17=$AQ9,(($C$15-SUM($AR9:AX9))*1.5)/$AQ9,0)</f>
        <v>0</v>
      </c>
      <c r="AZ9" s="14">
        <f>IF($C$17=$AQ9,(($C$15-SUM($AR9:AY9))*1.5)/$AQ9,0)</f>
        <v>0</v>
      </c>
      <c r="BA9" s="14">
        <f>IF($C$17=$AQ9,(($C$15-SUM($AR9:AZ9))*1.5)/$AQ9,0)</f>
        <v>0</v>
      </c>
      <c r="BB9" s="14">
        <f>IF($C$17=$AQ9,(($C$15-SUM($AR9:BA9))*1.5)/$AQ9,0)</f>
        <v>0</v>
      </c>
      <c r="BC9" s="14">
        <f>IF($C$17=$AQ9,(($C$15-SUM($AR9:BB9))*1.5)/$AQ9,0)</f>
        <v>0</v>
      </c>
      <c r="BD9" s="14">
        <f>IF($C$17=$AQ9,(($C$15-SUM($AR9:BC9))*1.5)/$AQ9,0)</f>
        <v>0</v>
      </c>
      <c r="BE9" s="14">
        <f>IF($C$17=$AQ9,(($C$15-SUM($AR9:BD9))*1.5)/$AQ9,0)</f>
        <v>0</v>
      </c>
      <c r="BF9" s="14">
        <f>IF($C$17=$AQ$9,C15-SUM($AR$9:BE9),0)</f>
        <v>0</v>
      </c>
      <c r="BG9" s="14"/>
      <c r="BH9" s="14"/>
      <c r="BI9" s="14"/>
      <c r="BJ9" s="14"/>
      <c r="BK9" s="14"/>
      <c r="BL9" s="14"/>
      <c r="BM9" s="3">
        <f>SUM(AR9:BK9)</f>
        <v>0</v>
      </c>
      <c r="BN9" s="14"/>
      <c r="BO9" s="14"/>
      <c r="BP9" s="14"/>
      <c r="BQ9" s="14"/>
      <c r="BR9" s="14"/>
      <c r="BS9" s="14"/>
      <c r="BT9" s="14"/>
      <c r="BU9" s="14"/>
      <c r="BV9" s="14"/>
    </row>
    <row r="10" spans="2:74" ht="12.75">
      <c r="B10" s="14"/>
      <c r="C10" s="14"/>
      <c r="D10" s="14"/>
      <c r="E10" s="14"/>
      <c r="J10" s="3" t="s">
        <v>124</v>
      </c>
      <c r="K10" s="14">
        <f>C15</f>
        <v>24000</v>
      </c>
      <c r="L10" s="14">
        <f>C26</f>
        <v>1240</v>
      </c>
      <c r="M10" s="14">
        <f aca="true" t="shared" si="6" ref="M10:V10">IF($C$18&gt;=M$4,L10*(1+$C$27),0)</f>
        <v>1302</v>
      </c>
      <c r="N10" s="14">
        <f t="shared" si="6"/>
        <v>1367.1000000000001</v>
      </c>
      <c r="O10" s="14">
        <f t="shared" si="6"/>
        <v>1435.4550000000002</v>
      </c>
      <c r="P10" s="14">
        <f t="shared" si="6"/>
        <v>1507.2277500000002</v>
      </c>
      <c r="Q10" s="14">
        <f t="shared" si="6"/>
        <v>1582.5891375000003</v>
      </c>
      <c r="R10" s="14">
        <f t="shared" si="6"/>
        <v>1661.7185943750005</v>
      </c>
      <c r="S10" s="14">
        <f t="shared" si="6"/>
        <v>1744.8045240937506</v>
      </c>
      <c r="T10" s="14">
        <f t="shared" si="6"/>
        <v>1832.0447502984382</v>
      </c>
      <c r="U10" s="14">
        <f t="shared" si="6"/>
        <v>1923.6469878133603</v>
      </c>
      <c r="V10" s="14">
        <f t="shared" si="6"/>
        <v>0</v>
      </c>
      <c r="W10" s="14">
        <f aca="true" t="shared" si="7" ref="W10:AE10">IF($C$18&gt;=W$4,V10*(1+$C$27),0)</f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4">
        <f t="shared" si="7"/>
        <v>0</v>
      </c>
      <c r="AF10" s="14"/>
      <c r="AH10" s="41" t="s">
        <v>125</v>
      </c>
      <c r="AI10" s="14" t="s">
        <v>125</v>
      </c>
      <c r="AJ10" s="14" t="s">
        <v>125</v>
      </c>
      <c r="AK10" s="42"/>
      <c r="AL10" s="14"/>
      <c r="AM10" s="14"/>
      <c r="AN10" s="14"/>
      <c r="AO10" s="14"/>
      <c r="AP10" s="14"/>
      <c r="AQ10" s="6">
        <v>20</v>
      </c>
      <c r="AR10" s="23">
        <f>IF($C$17=$AQ10,($C$15*1.5)/$AQ10,0)</f>
        <v>0</v>
      </c>
      <c r="AS10" s="23">
        <f>IF($C$17=$AQ10,(($C$15-SUM($AR10:AR10))*1.5)/$AQ$10,0)</f>
        <v>0</v>
      </c>
      <c r="AT10" s="23">
        <f>IF($C$17=$AQ10,(($C$15-SUM($AR10:AS10))*1.5)/$AQ$10,0)</f>
        <v>0</v>
      </c>
      <c r="AU10" s="23">
        <f>IF($C$17=$AQ10,(($C$15-SUM($AR10:AT10))*1.5)/$AQ$10,0)</f>
        <v>0</v>
      </c>
      <c r="AV10" s="23">
        <f>IF($C$17=$AQ10,(($C$15-SUM($AR10:AU10))*1.5)/$AQ$10,0)</f>
        <v>0</v>
      </c>
      <c r="AW10" s="23">
        <f>IF($C$17=$AQ10,(($C$15-SUM($AR10:AV10))*1.5)/$AQ$10,0)</f>
        <v>0</v>
      </c>
      <c r="AX10" s="23">
        <f>IF($C$17=$AQ10,(($C$15-SUM($AR10:AW10))*1.5)/$AQ$10,0)</f>
        <v>0</v>
      </c>
      <c r="AY10" s="23">
        <f>IF($C$17=$AQ10,(($C$15-SUM($AR10:AX10))*1.5)/$AQ$10,0)</f>
        <v>0</v>
      </c>
      <c r="AZ10" s="23">
        <f>IF($C$17=$AQ10,(($C$15-SUM($AR10:AY10))*1.5)/$AQ$10,0)</f>
        <v>0</v>
      </c>
      <c r="BA10" s="23">
        <f>IF($C$17=$AQ10,(($C$15-SUM($AR10:AZ10))*1.5)/$AQ$10,0)</f>
        <v>0</v>
      </c>
      <c r="BB10" s="23">
        <f>IF($C$17=$AQ10,(($C$15-SUM($AR10:BA10))*1.5)/$AQ$10,0)</f>
        <v>0</v>
      </c>
      <c r="BC10" s="23">
        <f>IF($C$17=$AQ10,(($C$15-SUM($AR10:BB10))*1.5)/$AQ$10,0)</f>
        <v>0</v>
      </c>
      <c r="BD10" s="23">
        <f>IF($C$17=$AQ10,(($C$15-SUM($AR10:BC10))*1.5)/$AQ$10,0)</f>
        <v>0</v>
      </c>
      <c r="BE10" s="23">
        <f>IF($C$17=$AQ10,(($C$15-SUM($AR10:BD10))*1.5)/$AQ$10,0)</f>
        <v>0</v>
      </c>
      <c r="BF10" s="23">
        <f>IF($C$17=$AQ10,(($C$15-SUM($AR10:BE10))*1.5)/$AQ$10,0)</f>
        <v>0</v>
      </c>
      <c r="BG10" s="23">
        <f>IF($C$17=$AQ10,(($C$15-SUM($AR10:BF10))*1.5)/$AQ$10,0)</f>
        <v>0</v>
      </c>
      <c r="BH10" s="23">
        <f>IF($C$17=$AQ10,(($C$15-SUM($AR10:BG10))*1.5)/$AQ$10,0)</f>
        <v>0</v>
      </c>
      <c r="BI10" s="23">
        <f>IF($C$17=$AQ10,(($C$15-SUM($AR10:BH10))*1.5)/$AQ$10,0)</f>
        <v>0</v>
      </c>
      <c r="BJ10" s="23">
        <f>IF($C$17=$AQ10,(($C$15-SUM($AR10:BI10))*1.5)/$AQ$10,0)</f>
        <v>0</v>
      </c>
      <c r="BK10" s="23">
        <f>IF($C$17=$AQ10,C15-SUM($AR10:BJ10),0)</f>
        <v>0</v>
      </c>
      <c r="BL10" s="23"/>
      <c r="BM10" s="5">
        <f>SUM(AR10:BK10)</f>
        <v>0</v>
      </c>
      <c r="BN10" s="14"/>
      <c r="BO10" s="14"/>
      <c r="BP10" s="14"/>
      <c r="BQ10" s="14"/>
      <c r="BR10" s="14"/>
      <c r="BS10" s="14"/>
      <c r="BT10" s="14"/>
      <c r="BU10" s="14"/>
      <c r="BV10" s="14"/>
    </row>
    <row r="11" spans="2:74" ht="15.75">
      <c r="B11" s="65" t="s">
        <v>126</v>
      </c>
      <c r="C11" s="14"/>
      <c r="E11" s="14"/>
      <c r="J11" s="3" t="s">
        <v>127</v>
      </c>
      <c r="K11" s="23">
        <v>0</v>
      </c>
      <c r="L11" s="23">
        <f>IF($C$18&gt;=L4,(L8-L10-AR12-$C$19)*$C$20,0)</f>
        <v>-2267.2000000000003</v>
      </c>
      <c r="M11" s="23">
        <f aca="true" t="shared" si="8" ref="M11:V11">IF($C$18&gt;=M4,(M8-M10-AS12)*$C$20,0)</f>
        <v>-1735.9885714285717</v>
      </c>
      <c r="N11" s="23">
        <f t="shared" si="8"/>
        <v>-1362.379836734694</v>
      </c>
      <c r="O11" s="23">
        <f t="shared" si="8"/>
        <v>-1101.6358548104959</v>
      </c>
      <c r="P11" s="23">
        <f t="shared" si="8"/>
        <v>-921.8155234360685</v>
      </c>
      <c r="Q11" s="23">
        <f t="shared" si="8"/>
        <v>-800.1190680971918</v>
      </c>
      <c r="R11" s="23">
        <f t="shared" si="8"/>
        <v>-1357.7664804179797</v>
      </c>
      <c r="S11" s="23">
        <f t="shared" si="8"/>
        <v>-488.5452667462502</v>
      </c>
      <c r="T11" s="23">
        <f t="shared" si="8"/>
        <v>-512.9725300835628</v>
      </c>
      <c r="U11" s="23">
        <f t="shared" si="8"/>
        <v>21.378843412259123</v>
      </c>
      <c r="V11" s="23">
        <f t="shared" si="8"/>
        <v>0</v>
      </c>
      <c r="W11" s="23">
        <f aca="true" t="shared" si="9" ref="W11:AE11">IF($C$18&gt;=W4,(W8-W10-BC12)*$C$20,0)</f>
        <v>0</v>
      </c>
      <c r="X11" s="23">
        <f t="shared" si="9"/>
        <v>0</v>
      </c>
      <c r="Y11" s="23">
        <f t="shared" si="9"/>
        <v>0</v>
      </c>
      <c r="Z11" s="23">
        <f t="shared" si="9"/>
        <v>0</v>
      </c>
      <c r="AA11" s="23">
        <f t="shared" si="9"/>
        <v>0</v>
      </c>
      <c r="AB11" s="23">
        <f t="shared" si="9"/>
        <v>0</v>
      </c>
      <c r="AC11" s="23">
        <f t="shared" si="9"/>
        <v>0</v>
      </c>
      <c r="AD11" s="23">
        <f t="shared" si="9"/>
        <v>0</v>
      </c>
      <c r="AE11" s="6">
        <f t="shared" si="9"/>
        <v>0</v>
      </c>
      <c r="AF11" s="14"/>
      <c r="AH11" s="41" t="s">
        <v>128</v>
      </c>
      <c r="AI11" s="45"/>
      <c r="AJ11" s="14" t="s">
        <v>129</v>
      </c>
      <c r="AK11" s="42"/>
      <c r="AL11" s="14"/>
      <c r="AM11" s="14"/>
      <c r="AN11" s="14"/>
      <c r="AO11" s="14"/>
      <c r="AP11" s="14"/>
      <c r="AQ11" s="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3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2:74" ht="12.75">
      <c r="B12" s="7" t="s">
        <v>130</v>
      </c>
      <c r="C12" s="8"/>
      <c r="D12" s="9" t="s">
        <v>131</v>
      </c>
      <c r="E12" s="14"/>
      <c r="J12" s="3" t="s">
        <v>132</v>
      </c>
      <c r="K12" s="14">
        <f aca="true" t="shared" si="10" ref="K12:T12">SUM(K10:K11)</f>
        <v>24000</v>
      </c>
      <c r="L12" s="14">
        <f t="shared" si="10"/>
        <v>-1027.2000000000003</v>
      </c>
      <c r="M12" s="14">
        <f t="shared" si="10"/>
        <v>-433.98857142857173</v>
      </c>
      <c r="N12" s="14">
        <f t="shared" si="10"/>
        <v>4.720163265306155</v>
      </c>
      <c r="O12" s="14">
        <f t="shared" si="10"/>
        <v>333.8191451895043</v>
      </c>
      <c r="P12" s="14">
        <f t="shared" si="10"/>
        <v>585.4122265639318</v>
      </c>
      <c r="Q12" s="14">
        <f t="shared" si="10"/>
        <v>782.4700694028086</v>
      </c>
      <c r="R12" s="14">
        <f t="shared" si="10"/>
        <v>303.95211395702086</v>
      </c>
      <c r="S12" s="14">
        <f t="shared" si="10"/>
        <v>1256.2592573475004</v>
      </c>
      <c r="T12" s="14">
        <f t="shared" si="10"/>
        <v>1319.0722202148754</v>
      </c>
      <c r="U12" s="14">
        <f aca="true" t="shared" si="11" ref="U12:AE12">SUM(U10:U11)</f>
        <v>1945.0258312256194</v>
      </c>
      <c r="V12" s="14">
        <f t="shared" si="11"/>
        <v>0</v>
      </c>
      <c r="W12" s="14">
        <f t="shared" si="11"/>
        <v>0</v>
      </c>
      <c r="X12" s="14">
        <f t="shared" si="11"/>
        <v>0</v>
      </c>
      <c r="Y12" s="14">
        <f t="shared" si="11"/>
        <v>0</v>
      </c>
      <c r="Z12" s="14">
        <f t="shared" si="11"/>
        <v>0</v>
      </c>
      <c r="AA12" s="14">
        <f t="shared" si="11"/>
        <v>0</v>
      </c>
      <c r="AB12" s="14">
        <f t="shared" si="11"/>
        <v>0</v>
      </c>
      <c r="AC12" s="14">
        <f t="shared" si="11"/>
        <v>0</v>
      </c>
      <c r="AD12" s="14">
        <f t="shared" si="11"/>
        <v>0</v>
      </c>
      <c r="AE12" s="4">
        <f t="shared" si="11"/>
        <v>0</v>
      </c>
      <c r="AF12" s="14"/>
      <c r="AH12" s="41" t="s">
        <v>133</v>
      </c>
      <c r="AI12" s="45"/>
      <c r="AJ12" s="14" t="s">
        <v>134</v>
      </c>
      <c r="AK12" s="42"/>
      <c r="AL12" s="14"/>
      <c r="AM12" s="14"/>
      <c r="AN12" s="14"/>
      <c r="AO12" s="14"/>
      <c r="AP12" s="14"/>
      <c r="AQ12" s="4" t="s">
        <v>135</v>
      </c>
      <c r="AR12" s="14">
        <f aca="true" t="shared" si="12" ref="AR12:BA12">SUM(AR6:AR10)</f>
        <v>6857.142857142857</v>
      </c>
      <c r="AS12" s="14">
        <f t="shared" si="12"/>
        <v>4897.95918367347</v>
      </c>
      <c r="AT12" s="14">
        <f t="shared" si="12"/>
        <v>3498.5422740524778</v>
      </c>
      <c r="AU12" s="14">
        <f t="shared" si="12"/>
        <v>2498.9587671803415</v>
      </c>
      <c r="AV12" s="14">
        <f t="shared" si="12"/>
        <v>1784.970547985958</v>
      </c>
      <c r="AW12" s="14">
        <f t="shared" si="12"/>
        <v>1274.9789628471128</v>
      </c>
      <c r="AX12" s="14">
        <f t="shared" si="12"/>
        <v>3187.447407117783</v>
      </c>
      <c r="AY12" s="14">
        <f t="shared" si="12"/>
        <v>0</v>
      </c>
      <c r="AZ12" s="14">
        <f t="shared" si="12"/>
        <v>0</v>
      </c>
      <c r="BA12" s="14">
        <f t="shared" si="12"/>
        <v>0</v>
      </c>
      <c r="BB12" s="14">
        <f aca="true" t="shared" si="13" ref="BB12:BK12">SUM(BB6:BB10)</f>
        <v>0</v>
      </c>
      <c r="BC12" s="14">
        <f t="shared" si="13"/>
        <v>0</v>
      </c>
      <c r="BD12" s="14">
        <f t="shared" si="13"/>
        <v>0</v>
      </c>
      <c r="BE12" s="14">
        <f t="shared" si="13"/>
        <v>0</v>
      </c>
      <c r="BF12" s="14">
        <f t="shared" si="13"/>
        <v>0</v>
      </c>
      <c r="BG12" s="14">
        <f t="shared" si="13"/>
        <v>0</v>
      </c>
      <c r="BH12" s="14">
        <f t="shared" si="13"/>
        <v>0</v>
      </c>
      <c r="BI12" s="14">
        <f t="shared" si="13"/>
        <v>0</v>
      </c>
      <c r="BJ12" s="14">
        <f t="shared" si="13"/>
        <v>0</v>
      </c>
      <c r="BK12" s="14">
        <f t="shared" si="13"/>
        <v>0</v>
      </c>
      <c r="BL12" s="14"/>
      <c r="BM12" s="3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2:74" ht="12.75">
      <c r="B13" s="10"/>
      <c r="C13" s="11"/>
      <c r="D13" s="12"/>
      <c r="E13" s="14"/>
      <c r="J13" s="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"/>
      <c r="AF13" s="14"/>
      <c r="AH13" s="41" t="s">
        <v>136</v>
      </c>
      <c r="AI13" s="45"/>
      <c r="AJ13" s="14" t="s">
        <v>137</v>
      </c>
      <c r="AK13" s="42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2:74" ht="12.75">
      <c r="B14" s="3" t="s">
        <v>138</v>
      </c>
      <c r="C14" s="13" t="s">
        <v>139</v>
      </c>
      <c r="D14" s="4"/>
      <c r="E14" s="14"/>
      <c r="J14" s="3" t="s">
        <v>140</v>
      </c>
      <c r="K14" s="14">
        <f aca="true" t="shared" si="14" ref="K14:T14">K8-K12</f>
        <v>-24000</v>
      </c>
      <c r="L14" s="14">
        <f t="shared" si="14"/>
        <v>1027.2000000000003</v>
      </c>
      <c r="M14" s="14">
        <f t="shared" si="14"/>
        <v>433.98857142857173</v>
      </c>
      <c r="N14" s="14">
        <f t="shared" si="14"/>
        <v>-4.720163265306155</v>
      </c>
      <c r="O14" s="14">
        <f t="shared" si="14"/>
        <v>-333.8191451895043</v>
      </c>
      <c r="P14" s="14">
        <f t="shared" si="14"/>
        <v>-585.4122265639318</v>
      </c>
      <c r="Q14" s="14">
        <f t="shared" si="14"/>
        <v>-782.4700694028086</v>
      </c>
      <c r="R14" s="14">
        <f t="shared" si="14"/>
        <v>-303.95211395702086</v>
      </c>
      <c r="S14" s="14">
        <f t="shared" si="14"/>
        <v>-1256.2592573475004</v>
      </c>
      <c r="T14" s="14">
        <f t="shared" si="14"/>
        <v>-1319.0722202148754</v>
      </c>
      <c r="U14" s="14">
        <f aca="true" t="shared" si="15" ref="U14:AE14">U8-U12</f>
        <v>54.97416877438059</v>
      </c>
      <c r="V14" s="14">
        <f t="shared" si="15"/>
        <v>0</v>
      </c>
      <c r="W14" s="14">
        <f t="shared" si="15"/>
        <v>0</v>
      </c>
      <c r="X14" s="14">
        <f t="shared" si="15"/>
        <v>0</v>
      </c>
      <c r="Y14" s="14">
        <f t="shared" si="15"/>
        <v>0</v>
      </c>
      <c r="Z14" s="14">
        <f t="shared" si="15"/>
        <v>0</v>
      </c>
      <c r="AA14" s="14">
        <f t="shared" si="15"/>
        <v>0</v>
      </c>
      <c r="AB14" s="14">
        <f t="shared" si="15"/>
        <v>0</v>
      </c>
      <c r="AC14" s="14">
        <f t="shared" si="15"/>
        <v>0</v>
      </c>
      <c r="AD14" s="14">
        <f t="shared" si="15"/>
        <v>0</v>
      </c>
      <c r="AE14" s="4">
        <f t="shared" si="15"/>
        <v>0</v>
      </c>
      <c r="AF14" s="14"/>
      <c r="AH14" s="41" t="s">
        <v>141</v>
      </c>
      <c r="AI14" s="45"/>
      <c r="AJ14" s="14" t="s">
        <v>142</v>
      </c>
      <c r="AK14" s="42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2:74" ht="12.75">
      <c r="B15" s="3" t="s">
        <v>143</v>
      </c>
      <c r="C15" s="15">
        <v>24000</v>
      </c>
      <c r="D15" s="4"/>
      <c r="E15" s="14"/>
      <c r="J15" s="3"/>
      <c r="K15" s="3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4"/>
      <c r="AF15" s="14"/>
      <c r="AH15" s="41" t="s">
        <v>144</v>
      </c>
      <c r="AI15" s="14"/>
      <c r="AJ15" s="14" t="s">
        <v>145</v>
      </c>
      <c r="AK15" s="42"/>
      <c r="AL15" s="14"/>
      <c r="AM15" s="14"/>
      <c r="AN15" s="14"/>
      <c r="AO15" s="14"/>
      <c r="AP15" s="14"/>
      <c r="AQ15" s="14"/>
      <c r="AR15" s="33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2:74" ht="12.75">
      <c r="B16" s="3" t="s">
        <v>146</v>
      </c>
      <c r="C16" s="15">
        <v>2000</v>
      </c>
      <c r="D16" s="4">
        <f>IF(C16&gt;C15,AH11,E5)</f>
      </c>
      <c r="E16" s="14"/>
      <c r="J16" s="3"/>
      <c r="K16" s="14" t="s">
        <v>147</v>
      </c>
      <c r="L16" s="67">
        <f>NPV(AJ3,L14:AE14)+K14</f>
        <v>-25578.08999895191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"/>
      <c r="AF16" s="14"/>
      <c r="AH16" s="41" t="s">
        <v>148</v>
      </c>
      <c r="AI16" s="14"/>
      <c r="AJ16" s="14" t="s">
        <v>149</v>
      </c>
      <c r="AK16" s="42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2:74" ht="12.75">
      <c r="B17" s="3" t="s">
        <v>150</v>
      </c>
      <c r="C17" s="16">
        <v>7</v>
      </c>
      <c r="D17" s="4">
        <f>IF(OR(OR(OR(OR(C17=3,C17=5),C17=7),C17=15),C17=20),E5,AH12)</f>
      </c>
      <c r="E17" s="14"/>
      <c r="J17" s="3"/>
      <c r="K17" s="14" t="s">
        <v>151</v>
      </c>
      <c r="L17" s="33" t="e">
        <f>IRR(K14:AE14,0.09)</f>
        <v>#DIV/0!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"/>
      <c r="AF17" s="14"/>
      <c r="AH17" s="41" t="s">
        <v>152</v>
      </c>
      <c r="AI17" s="14"/>
      <c r="AJ17" s="14" t="s">
        <v>153</v>
      </c>
      <c r="AK17" s="42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2:74" ht="12.75">
      <c r="B18" s="3" t="s">
        <v>154</v>
      </c>
      <c r="C18" s="16">
        <v>10</v>
      </c>
      <c r="D18" s="4">
        <f>IF(OR(C18&lt;2,C18&gt;20),AH13,IF(C18&lt;C17,AH17,E5))</f>
      </c>
      <c r="E18" s="1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14"/>
      <c r="AH18" s="41"/>
      <c r="AI18" s="14"/>
      <c r="AJ18" s="14"/>
      <c r="AK18" s="42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2:74" ht="12.75">
      <c r="B19" s="3" t="s">
        <v>155</v>
      </c>
      <c r="C19" s="15">
        <v>0</v>
      </c>
      <c r="D19" s="4">
        <f>IF(C19&gt;10000,AH14,E5)</f>
      </c>
      <c r="E19" s="14"/>
      <c r="J19" s="3"/>
      <c r="K19" s="37" t="s">
        <v>21</v>
      </c>
      <c r="L19" s="37"/>
      <c r="M19" s="14"/>
      <c r="N19" s="14" t="str">
        <f>C14</f>
        <v>Chopper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"/>
      <c r="AF19" s="14"/>
      <c r="AH19" s="41"/>
      <c r="AI19" s="14"/>
      <c r="AJ19" s="14"/>
      <c r="AK19" s="42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2:74" ht="12.75">
      <c r="B20" s="3" t="s">
        <v>156</v>
      </c>
      <c r="C20" s="17">
        <v>0.28</v>
      </c>
      <c r="D20" s="4">
        <f>IF(C20&gt;0.4,AH15,E5)</f>
      </c>
      <c r="E20" s="14"/>
      <c r="J20" s="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"/>
      <c r="AF20" s="14"/>
      <c r="AH20" s="43"/>
      <c r="AI20" s="11"/>
      <c r="AJ20" s="11"/>
      <c r="AK20" s="4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2:74" ht="12.75">
      <c r="B21" s="3" t="s">
        <v>157</v>
      </c>
      <c r="C21" s="17">
        <v>0.75</v>
      </c>
      <c r="D21" s="4">
        <f>IF(C21&gt;1,AH16,E5)</f>
      </c>
      <c r="E21" s="14"/>
      <c r="J21" s="3"/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14" t="s">
        <v>96</v>
      </c>
      <c r="Q21" s="14" t="s">
        <v>96</v>
      </c>
      <c r="R21" s="14" t="s">
        <v>96</v>
      </c>
      <c r="S21" s="14" t="s">
        <v>96</v>
      </c>
      <c r="T21" s="14" t="s">
        <v>96</v>
      </c>
      <c r="U21" s="14" t="s">
        <v>96</v>
      </c>
      <c r="V21" s="14" t="s">
        <v>96</v>
      </c>
      <c r="W21" s="14" t="s">
        <v>96</v>
      </c>
      <c r="X21" s="14" t="s">
        <v>96</v>
      </c>
      <c r="Y21" s="14" t="s">
        <v>96</v>
      </c>
      <c r="Z21" s="14" t="s">
        <v>96</v>
      </c>
      <c r="AA21" s="14" t="s">
        <v>96</v>
      </c>
      <c r="AB21" s="14" t="s">
        <v>96</v>
      </c>
      <c r="AC21" s="14" t="s">
        <v>96</v>
      </c>
      <c r="AD21" s="14" t="s">
        <v>96</v>
      </c>
      <c r="AE21" s="4" t="s">
        <v>96</v>
      </c>
      <c r="AF21" s="14"/>
      <c r="AH21" s="41"/>
      <c r="AI21" s="14"/>
      <c r="AJ21" s="14"/>
      <c r="AK21" s="42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2:74" ht="12.75">
      <c r="B22" s="3" t="s">
        <v>158</v>
      </c>
      <c r="C22" s="17">
        <v>0.09</v>
      </c>
      <c r="D22" s="4">
        <f>IF(C22&gt;0.3,AJ11,E5)</f>
      </c>
      <c r="E22" s="14"/>
      <c r="J22" s="3"/>
      <c r="K22" s="14">
        <v>0</v>
      </c>
      <c r="L22" s="14">
        <v>1</v>
      </c>
      <c r="M22" s="14">
        <v>2</v>
      </c>
      <c r="N22" s="14">
        <v>3</v>
      </c>
      <c r="O22" s="14">
        <v>4</v>
      </c>
      <c r="P22" s="14">
        <v>5</v>
      </c>
      <c r="Q22" s="14">
        <v>6</v>
      </c>
      <c r="R22" s="14">
        <v>7</v>
      </c>
      <c r="S22" s="14">
        <v>8</v>
      </c>
      <c r="T22" s="14">
        <v>9</v>
      </c>
      <c r="U22" s="14">
        <v>10</v>
      </c>
      <c r="V22" s="14">
        <v>11</v>
      </c>
      <c r="W22" s="14">
        <v>12</v>
      </c>
      <c r="X22" s="14">
        <v>13</v>
      </c>
      <c r="Y22" s="14">
        <v>14</v>
      </c>
      <c r="Z22" s="14">
        <v>15</v>
      </c>
      <c r="AA22" s="14">
        <v>16</v>
      </c>
      <c r="AB22" s="14">
        <v>17</v>
      </c>
      <c r="AC22" s="14">
        <v>18</v>
      </c>
      <c r="AD22" s="14">
        <v>19</v>
      </c>
      <c r="AE22" s="4">
        <v>20</v>
      </c>
      <c r="AF22" s="14"/>
      <c r="AH22" s="41" t="s">
        <v>159</v>
      </c>
      <c r="AI22" s="14"/>
      <c r="AJ22" s="14"/>
      <c r="AK22" s="42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2:74" ht="12.75">
      <c r="B23" s="3" t="s">
        <v>160</v>
      </c>
      <c r="C23" s="16">
        <v>5</v>
      </c>
      <c r="D23" s="4">
        <f>IF(C23&gt;20,AJ12,IF(C23&gt;C18,AJ17,E5))</f>
      </c>
      <c r="E23" s="14"/>
      <c r="J23" s="3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14"/>
      <c r="AH23" s="41"/>
      <c r="AI23" s="14"/>
      <c r="AJ23" s="14"/>
      <c r="AK23" s="42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2:74" ht="12.75">
      <c r="B24" s="3" t="s">
        <v>161</v>
      </c>
      <c r="C24" s="17">
        <v>0.06</v>
      </c>
      <c r="D24" s="4">
        <f>IF(C24&gt;0.3,AJ13,E5)</f>
      </c>
      <c r="E24" s="14"/>
      <c r="J24" s="3" t="s">
        <v>162</v>
      </c>
      <c r="K24" s="14">
        <f>K14*(1-C21)</f>
        <v>-6000</v>
      </c>
      <c r="L24" s="14">
        <f aca="true" t="shared" si="16" ref="L24:AE24">L14</f>
        <v>1027.2000000000003</v>
      </c>
      <c r="M24" s="14">
        <f t="shared" si="16"/>
        <v>433.98857142857173</v>
      </c>
      <c r="N24" s="14">
        <f t="shared" si="16"/>
        <v>-4.720163265306155</v>
      </c>
      <c r="O24" s="14">
        <f t="shared" si="16"/>
        <v>-333.8191451895043</v>
      </c>
      <c r="P24" s="14">
        <f t="shared" si="16"/>
        <v>-585.4122265639318</v>
      </c>
      <c r="Q24" s="14">
        <f t="shared" si="16"/>
        <v>-782.4700694028086</v>
      </c>
      <c r="R24" s="14">
        <f t="shared" si="16"/>
        <v>-303.95211395702086</v>
      </c>
      <c r="S24" s="14">
        <f t="shared" si="16"/>
        <v>-1256.2592573475004</v>
      </c>
      <c r="T24" s="14">
        <f t="shared" si="16"/>
        <v>-1319.0722202148754</v>
      </c>
      <c r="U24" s="14">
        <f t="shared" si="16"/>
        <v>54.97416877438059</v>
      </c>
      <c r="V24" s="14">
        <f t="shared" si="16"/>
        <v>0</v>
      </c>
      <c r="W24" s="14">
        <f t="shared" si="16"/>
        <v>0</v>
      </c>
      <c r="X24" s="14">
        <f t="shared" si="16"/>
        <v>0</v>
      </c>
      <c r="Y24" s="14">
        <f t="shared" si="16"/>
        <v>0</v>
      </c>
      <c r="Z24" s="14">
        <f t="shared" si="16"/>
        <v>0</v>
      </c>
      <c r="AA24" s="14">
        <f t="shared" si="16"/>
        <v>0</v>
      </c>
      <c r="AB24" s="14">
        <f t="shared" si="16"/>
        <v>0</v>
      </c>
      <c r="AC24" s="14">
        <f t="shared" si="16"/>
        <v>0</v>
      </c>
      <c r="AD24" s="14">
        <f t="shared" si="16"/>
        <v>0</v>
      </c>
      <c r="AE24" s="4">
        <f t="shared" si="16"/>
        <v>0</v>
      </c>
      <c r="AF24" s="14"/>
      <c r="AH24" s="41"/>
      <c r="AI24" s="14"/>
      <c r="AJ24" s="14" t="s">
        <v>163</v>
      </c>
      <c r="AK24" s="42">
        <f>PMT($C$22,$C$23,-($C$15*$C$21))</f>
        <v>4627.664225221407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2:74" ht="12.75">
      <c r="B25" s="3" t="s">
        <v>164</v>
      </c>
      <c r="C25" s="15">
        <v>0</v>
      </c>
      <c r="D25" s="4">
        <f>IF(C25&gt;C15,AJ14,E5)</f>
      </c>
      <c r="E25" s="14"/>
      <c r="J25" s="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"/>
      <c r="AF25" s="14"/>
      <c r="AH25" s="41"/>
      <c r="AI25" s="14"/>
      <c r="AJ25" s="14"/>
      <c r="AK25" s="42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2:74" ht="12.75">
      <c r="B26" s="3" t="s">
        <v>165</v>
      </c>
      <c r="C26" s="15">
        <v>1240</v>
      </c>
      <c r="D26" s="4">
        <f>IF(C26&gt;C15,AJ15,E5)</f>
      </c>
      <c r="E26" s="14"/>
      <c r="J26" s="3" t="s">
        <v>166</v>
      </c>
      <c r="K26" s="14">
        <v>0</v>
      </c>
      <c r="L26" s="14">
        <f>AK28</f>
        <v>3007.664225221407</v>
      </c>
      <c r="M26" s="14">
        <f>AK29</f>
        <v>3278.3540054913337</v>
      </c>
      <c r="N26" s="14">
        <f>AK30</f>
        <v>3573.4058659855536</v>
      </c>
      <c r="O26" s="14">
        <f>AK31</f>
        <v>3895.0123939242535</v>
      </c>
      <c r="P26" s="14">
        <f>AK32</f>
        <v>4245.563509377436</v>
      </c>
      <c r="Q26" s="14">
        <f>AK33</f>
        <v>0</v>
      </c>
      <c r="R26" s="14">
        <f>AK34</f>
        <v>0</v>
      </c>
      <c r="S26" s="14">
        <f>AK35</f>
        <v>0</v>
      </c>
      <c r="T26" s="14">
        <f>AK36</f>
        <v>0</v>
      </c>
      <c r="U26" s="14">
        <f>AK37</f>
        <v>0</v>
      </c>
      <c r="V26" s="14">
        <f>AK38</f>
        <v>0</v>
      </c>
      <c r="W26" s="14">
        <f>AK39</f>
        <v>0</v>
      </c>
      <c r="X26" s="14">
        <f>AK40</f>
        <v>0</v>
      </c>
      <c r="Y26" s="14">
        <f>AK41</f>
        <v>0</v>
      </c>
      <c r="Z26" s="14">
        <f>AK42</f>
        <v>0</v>
      </c>
      <c r="AA26" s="14">
        <f>AK43</f>
        <v>0</v>
      </c>
      <c r="AB26" s="14">
        <f>AK44</f>
        <v>0</v>
      </c>
      <c r="AC26" s="14">
        <f>AK45</f>
        <v>0</v>
      </c>
      <c r="AD26" s="14">
        <f>AK46</f>
        <v>0</v>
      </c>
      <c r="AE26" s="4">
        <f>AK47</f>
        <v>0</v>
      </c>
      <c r="AF26" s="14"/>
      <c r="AH26" s="41" t="s">
        <v>96</v>
      </c>
      <c r="AI26" s="14" t="s">
        <v>167</v>
      </c>
      <c r="AJ26" s="14" t="s">
        <v>168</v>
      </c>
      <c r="AK26" s="42" t="s">
        <v>169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ht="12.75">
      <c r="B27" s="3" t="s">
        <v>170</v>
      </c>
      <c r="C27" s="18">
        <v>0.05</v>
      </c>
      <c r="D27" s="4">
        <f>IF(C27&gt;0.3,AJ16,E5)</f>
      </c>
      <c r="E27" s="14"/>
      <c r="J27" s="3" t="s">
        <v>171</v>
      </c>
      <c r="K27" s="23">
        <v>0</v>
      </c>
      <c r="L27" s="23">
        <f>AJ28</f>
        <v>1620</v>
      </c>
      <c r="M27" s="23">
        <f>AJ29</f>
        <v>1349.3102197300732</v>
      </c>
      <c r="N27" s="23">
        <f>AJ30</f>
        <v>1054.2583592358533</v>
      </c>
      <c r="O27" s="23">
        <f>AJ31</f>
        <v>732.6518312971534</v>
      </c>
      <c r="P27" s="23">
        <f>AJ32</f>
        <v>382.10071584397053</v>
      </c>
      <c r="Q27" s="23">
        <f>AJ33</f>
        <v>1.3096723705530166E-12</v>
      </c>
      <c r="R27" s="23">
        <f>AJ34</f>
        <v>1.3096723705530166E-12</v>
      </c>
      <c r="S27" s="23">
        <f>AJ35</f>
        <v>1.3096723705530166E-12</v>
      </c>
      <c r="T27" s="23">
        <f>AJ36</f>
        <v>1.3096723705530166E-12</v>
      </c>
      <c r="U27" s="23">
        <f>AJ37</f>
        <v>1.3096723705530166E-12</v>
      </c>
      <c r="V27" s="23">
        <f>AJ38</f>
        <v>1.3096723705530166E-12</v>
      </c>
      <c r="W27" s="23">
        <f>AJ39</f>
        <v>1.3096723705530166E-12</v>
      </c>
      <c r="X27" s="23">
        <f>AJ40</f>
        <v>1.3096723705530166E-12</v>
      </c>
      <c r="Y27" s="23">
        <f>AJ41</f>
        <v>1.3096723705530166E-12</v>
      </c>
      <c r="Z27" s="23">
        <f>AJ42</f>
        <v>1.3096723705530166E-12</v>
      </c>
      <c r="AA27" s="23">
        <f>AJ43</f>
        <v>1.3096723705530166E-12</v>
      </c>
      <c r="AB27" s="23">
        <f>AJ44</f>
        <v>1.3096723705530166E-12</v>
      </c>
      <c r="AC27" s="23">
        <f>AJ45</f>
        <v>1.3096723705530166E-12</v>
      </c>
      <c r="AD27" s="23">
        <f>AJ46</f>
        <v>1.3096723705530166E-12</v>
      </c>
      <c r="AE27" s="6">
        <f>AJ47</f>
        <v>1.3096723705530166E-12</v>
      </c>
      <c r="AF27" s="14"/>
      <c r="AH27" s="43"/>
      <c r="AI27" s="11"/>
      <c r="AJ27" s="11"/>
      <c r="AK27" s="4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74" ht="12.75">
      <c r="B28" s="19"/>
      <c r="C28" s="20"/>
      <c r="D28" s="21"/>
      <c r="E28" s="14"/>
      <c r="J28" s="3" t="s">
        <v>172</v>
      </c>
      <c r="K28" s="14">
        <v>0</v>
      </c>
      <c r="L28" s="14">
        <f aca="true" t="shared" si="17" ref="L28:U28">L26+L27</f>
        <v>4627.664225221407</v>
      </c>
      <c r="M28" s="14">
        <f t="shared" si="17"/>
        <v>4627.664225221407</v>
      </c>
      <c r="N28" s="14">
        <f t="shared" si="17"/>
        <v>4627.664225221407</v>
      </c>
      <c r="O28" s="14">
        <f t="shared" si="17"/>
        <v>4627.664225221407</v>
      </c>
      <c r="P28" s="14">
        <f t="shared" si="17"/>
        <v>4627.664225221407</v>
      </c>
      <c r="Q28" s="14">
        <f t="shared" si="17"/>
        <v>1.3096723705530166E-12</v>
      </c>
      <c r="R28" s="14">
        <f t="shared" si="17"/>
        <v>1.3096723705530166E-12</v>
      </c>
      <c r="S28" s="14">
        <f t="shared" si="17"/>
        <v>1.3096723705530166E-12</v>
      </c>
      <c r="T28" s="14">
        <f t="shared" si="17"/>
        <v>1.3096723705530166E-12</v>
      </c>
      <c r="U28" s="14">
        <f t="shared" si="17"/>
        <v>1.3096723705530166E-12</v>
      </c>
      <c r="V28" s="14">
        <f aca="true" t="shared" si="18" ref="V28:AE28">V26+V27</f>
        <v>1.3096723705530166E-12</v>
      </c>
      <c r="W28" s="14">
        <f t="shared" si="18"/>
        <v>1.3096723705530166E-12</v>
      </c>
      <c r="X28" s="14">
        <f t="shared" si="18"/>
        <v>1.3096723705530166E-12</v>
      </c>
      <c r="Y28" s="14">
        <f t="shared" si="18"/>
        <v>1.3096723705530166E-12</v>
      </c>
      <c r="Z28" s="14">
        <f t="shared" si="18"/>
        <v>1.3096723705530166E-12</v>
      </c>
      <c r="AA28" s="14">
        <f t="shared" si="18"/>
        <v>1.3096723705530166E-12</v>
      </c>
      <c r="AB28" s="14">
        <f t="shared" si="18"/>
        <v>1.3096723705530166E-12</v>
      </c>
      <c r="AC28" s="14">
        <f t="shared" si="18"/>
        <v>1.3096723705530166E-12</v>
      </c>
      <c r="AD28" s="14">
        <f t="shared" si="18"/>
        <v>1.3096723705530166E-12</v>
      </c>
      <c r="AE28" s="4">
        <f t="shared" si="18"/>
        <v>1.3096723705530166E-12</v>
      </c>
      <c r="AF28" s="14"/>
      <c r="AH28" s="41">
        <v>1</v>
      </c>
      <c r="AI28" s="14">
        <f>IF(($C$15*$C$21)&gt;0,($C$15*$C$21),0)</f>
        <v>18000</v>
      </c>
      <c r="AJ28" s="14">
        <f aca="true" t="shared" si="19" ref="AJ28:AJ47">AI28*$C$22</f>
        <v>1620</v>
      </c>
      <c r="AK28" s="42">
        <f aca="true" t="shared" si="20" ref="AK28:AK47">IF((AI28&gt;0.5),($AK$24-AJ28),0)</f>
        <v>3007.664225221407</v>
      </c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2:74" ht="12.75">
      <c r="B29" s="14"/>
      <c r="C29" s="22"/>
      <c r="D29" s="14"/>
      <c r="E29" s="14"/>
      <c r="J29" s="3" t="s">
        <v>173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"/>
      <c r="AF29" s="14"/>
      <c r="AH29" s="41">
        <f aca="true" t="shared" si="21" ref="AH29:AH47">AH28+1</f>
        <v>2</v>
      </c>
      <c r="AI29" s="14">
        <f aca="true" t="shared" si="22" ref="AI29:AI47">IF((AI28-AK28)&gt;0,(AI28-AK28),0)</f>
        <v>14992.335774778592</v>
      </c>
      <c r="AJ29" s="14">
        <f t="shared" si="19"/>
        <v>1349.3102197300732</v>
      </c>
      <c r="AK29" s="42">
        <f t="shared" si="20"/>
        <v>3278.3540054913337</v>
      </c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2:74" ht="12.75">
      <c r="B30" s="14"/>
      <c r="C30" s="23"/>
      <c r="D30" s="14"/>
      <c r="E30" s="14"/>
      <c r="J30" s="3" t="s">
        <v>174</v>
      </c>
      <c r="K30" s="23">
        <v>0</v>
      </c>
      <c r="L30" s="23">
        <f aca="true" t="shared" si="23" ref="L30:U30">L27*$C$20</f>
        <v>453.6</v>
      </c>
      <c r="M30" s="23">
        <f t="shared" si="23"/>
        <v>377.8068615244205</v>
      </c>
      <c r="N30" s="23">
        <f t="shared" si="23"/>
        <v>295.19234058603894</v>
      </c>
      <c r="O30" s="23">
        <f t="shared" si="23"/>
        <v>205.14251276320297</v>
      </c>
      <c r="P30" s="23">
        <f t="shared" si="23"/>
        <v>106.98820043631176</v>
      </c>
      <c r="Q30" s="23">
        <f t="shared" si="23"/>
        <v>3.6670826375484467E-13</v>
      </c>
      <c r="R30" s="23">
        <f t="shared" si="23"/>
        <v>3.6670826375484467E-13</v>
      </c>
      <c r="S30" s="23">
        <f t="shared" si="23"/>
        <v>3.6670826375484467E-13</v>
      </c>
      <c r="T30" s="23">
        <f t="shared" si="23"/>
        <v>3.6670826375484467E-13</v>
      </c>
      <c r="U30" s="23">
        <f t="shared" si="23"/>
        <v>3.6670826375484467E-13</v>
      </c>
      <c r="V30" s="23">
        <f aca="true" t="shared" si="24" ref="V30:AE30">V27*$C$20</f>
        <v>3.6670826375484467E-13</v>
      </c>
      <c r="W30" s="23">
        <f t="shared" si="24"/>
        <v>3.6670826375484467E-13</v>
      </c>
      <c r="X30" s="23">
        <f t="shared" si="24"/>
        <v>3.6670826375484467E-13</v>
      </c>
      <c r="Y30" s="23">
        <f t="shared" si="24"/>
        <v>3.6670826375484467E-13</v>
      </c>
      <c r="Z30" s="23">
        <f t="shared" si="24"/>
        <v>3.6670826375484467E-13</v>
      </c>
      <c r="AA30" s="23">
        <f t="shared" si="24"/>
        <v>3.6670826375484467E-13</v>
      </c>
      <c r="AB30" s="23">
        <f t="shared" si="24"/>
        <v>3.6670826375484467E-13</v>
      </c>
      <c r="AC30" s="23">
        <f t="shared" si="24"/>
        <v>3.6670826375484467E-13</v>
      </c>
      <c r="AD30" s="23">
        <f t="shared" si="24"/>
        <v>3.6670826375484467E-13</v>
      </c>
      <c r="AE30" s="6">
        <f t="shared" si="24"/>
        <v>3.6670826375484467E-13</v>
      </c>
      <c r="AF30" s="14"/>
      <c r="AH30" s="41">
        <f t="shared" si="21"/>
        <v>3</v>
      </c>
      <c r="AI30" s="14">
        <f t="shared" si="22"/>
        <v>11713.981769287258</v>
      </c>
      <c r="AJ30" s="14">
        <f t="shared" si="19"/>
        <v>1054.2583592358533</v>
      </c>
      <c r="AK30" s="42">
        <f t="shared" si="20"/>
        <v>3573.4058659855536</v>
      </c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</row>
    <row r="31" spans="2:74" ht="12.75">
      <c r="B31" s="1"/>
      <c r="C31" s="8"/>
      <c r="D31" s="2"/>
      <c r="E31" s="14"/>
      <c r="J31" s="3" t="s">
        <v>175</v>
      </c>
      <c r="K31" s="14">
        <v>0</v>
      </c>
      <c r="L31" s="14">
        <f aca="true" t="shared" si="25" ref="L31:U31">L28-L30</f>
        <v>4174.064225221407</v>
      </c>
      <c r="M31" s="14">
        <f t="shared" si="25"/>
        <v>4249.857363696987</v>
      </c>
      <c r="N31" s="14">
        <f t="shared" si="25"/>
        <v>4332.471884635368</v>
      </c>
      <c r="O31" s="14">
        <f t="shared" si="25"/>
        <v>4422.521712458204</v>
      </c>
      <c r="P31" s="14">
        <f t="shared" si="25"/>
        <v>4520.676024785095</v>
      </c>
      <c r="Q31" s="14">
        <f t="shared" si="25"/>
        <v>9.42964106798172E-13</v>
      </c>
      <c r="R31" s="14">
        <f t="shared" si="25"/>
        <v>9.42964106798172E-13</v>
      </c>
      <c r="S31" s="14">
        <f t="shared" si="25"/>
        <v>9.42964106798172E-13</v>
      </c>
      <c r="T31" s="14">
        <f t="shared" si="25"/>
        <v>9.42964106798172E-13</v>
      </c>
      <c r="U31" s="14">
        <f t="shared" si="25"/>
        <v>9.42964106798172E-13</v>
      </c>
      <c r="V31" s="14">
        <f aca="true" t="shared" si="26" ref="V31:AE31">V28-V30</f>
        <v>9.42964106798172E-13</v>
      </c>
      <c r="W31" s="14">
        <f t="shared" si="26"/>
        <v>9.42964106798172E-13</v>
      </c>
      <c r="X31" s="14">
        <f t="shared" si="26"/>
        <v>9.42964106798172E-13</v>
      </c>
      <c r="Y31" s="14">
        <f t="shared" si="26"/>
        <v>9.42964106798172E-13</v>
      </c>
      <c r="Z31" s="14">
        <f t="shared" si="26"/>
        <v>9.42964106798172E-13</v>
      </c>
      <c r="AA31" s="14">
        <f t="shared" si="26"/>
        <v>9.42964106798172E-13</v>
      </c>
      <c r="AB31" s="14">
        <f t="shared" si="26"/>
        <v>9.42964106798172E-13</v>
      </c>
      <c r="AC31" s="14">
        <f t="shared" si="26"/>
        <v>9.42964106798172E-13</v>
      </c>
      <c r="AD31" s="14">
        <f t="shared" si="26"/>
        <v>9.42964106798172E-13</v>
      </c>
      <c r="AE31" s="4">
        <f t="shared" si="26"/>
        <v>9.42964106798172E-13</v>
      </c>
      <c r="AF31" s="14"/>
      <c r="AH31" s="41">
        <f t="shared" si="21"/>
        <v>4</v>
      </c>
      <c r="AI31" s="14">
        <f t="shared" si="22"/>
        <v>8140.575903301705</v>
      </c>
      <c r="AJ31" s="14">
        <f t="shared" si="19"/>
        <v>732.6518312971534</v>
      </c>
      <c r="AK31" s="42">
        <f t="shared" si="20"/>
        <v>3895.0123939242535</v>
      </c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</row>
    <row r="32" spans="2:74" ht="12.75">
      <c r="B32" s="24" t="s">
        <v>176</v>
      </c>
      <c r="C32" s="25"/>
      <c r="D32" s="26"/>
      <c r="E32" s="14"/>
      <c r="J32" s="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"/>
      <c r="AF32" s="14"/>
      <c r="AH32" s="41">
        <f t="shared" si="21"/>
        <v>5</v>
      </c>
      <c r="AI32" s="14">
        <f t="shared" si="22"/>
        <v>4245.563509377451</v>
      </c>
      <c r="AJ32" s="14">
        <f t="shared" si="19"/>
        <v>382.10071584397053</v>
      </c>
      <c r="AK32" s="42">
        <f t="shared" si="20"/>
        <v>4245.563509377436</v>
      </c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28"/>
      <c r="BV32" s="28"/>
    </row>
    <row r="33" spans="2:74" ht="12.75">
      <c r="B33" s="10"/>
      <c r="C33" s="11"/>
      <c r="D33" s="12"/>
      <c r="E33" s="14"/>
      <c r="J33" s="3" t="s">
        <v>177</v>
      </c>
      <c r="K33" s="14">
        <f aca="true" t="shared" si="27" ref="K33:T33">K24-K31</f>
        <v>-6000</v>
      </c>
      <c r="L33" s="14">
        <f t="shared" si="27"/>
        <v>-3146.8642252214063</v>
      </c>
      <c r="M33" s="14">
        <f t="shared" si="27"/>
        <v>-3815.868792268415</v>
      </c>
      <c r="N33" s="14">
        <f t="shared" si="27"/>
        <v>-4337.192047900674</v>
      </c>
      <c r="O33" s="14">
        <f t="shared" si="27"/>
        <v>-4756.340857647709</v>
      </c>
      <c r="P33" s="14">
        <f t="shared" si="27"/>
        <v>-5106.088251349027</v>
      </c>
      <c r="Q33" s="14">
        <f t="shared" si="27"/>
        <v>-782.4700694028095</v>
      </c>
      <c r="R33" s="14">
        <f t="shared" si="27"/>
        <v>-303.9521139570218</v>
      </c>
      <c r="S33" s="14">
        <f t="shared" si="27"/>
        <v>-1256.2592573475013</v>
      </c>
      <c r="T33" s="14">
        <f t="shared" si="27"/>
        <v>-1319.0722202148763</v>
      </c>
      <c r="U33" s="14">
        <f aca="true" t="shared" si="28" ref="U33:AE33">U24-U31</f>
        <v>54.97416877437964</v>
      </c>
      <c r="V33" s="14">
        <f t="shared" si="28"/>
        <v>-9.42964106798172E-13</v>
      </c>
      <c r="W33" s="14">
        <f t="shared" si="28"/>
        <v>-9.42964106798172E-13</v>
      </c>
      <c r="X33" s="14">
        <f t="shared" si="28"/>
        <v>-9.42964106798172E-13</v>
      </c>
      <c r="Y33" s="14">
        <f t="shared" si="28"/>
        <v>-9.42964106798172E-13</v>
      </c>
      <c r="Z33" s="14">
        <f t="shared" si="28"/>
        <v>-9.42964106798172E-13</v>
      </c>
      <c r="AA33" s="14">
        <f t="shared" si="28"/>
        <v>-9.42964106798172E-13</v>
      </c>
      <c r="AB33" s="14">
        <f t="shared" si="28"/>
        <v>-9.42964106798172E-13</v>
      </c>
      <c r="AC33" s="14">
        <f t="shared" si="28"/>
        <v>-9.42964106798172E-13</v>
      </c>
      <c r="AD33" s="14">
        <f t="shared" si="28"/>
        <v>-9.42964106798172E-13</v>
      </c>
      <c r="AE33" s="4">
        <f t="shared" si="28"/>
        <v>-9.42964106798172E-13</v>
      </c>
      <c r="AF33" s="14"/>
      <c r="AH33" s="41">
        <f t="shared" si="21"/>
        <v>6</v>
      </c>
      <c r="AI33" s="14">
        <f t="shared" si="22"/>
        <v>1.4551915228366852E-11</v>
      </c>
      <c r="AJ33" s="14">
        <f t="shared" si="19"/>
        <v>1.3096723705530166E-12</v>
      </c>
      <c r="AK33" s="42">
        <f t="shared" si="20"/>
        <v>0</v>
      </c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</row>
    <row r="34" spans="2:74" ht="12.75">
      <c r="B34" s="3"/>
      <c r="C34" s="14"/>
      <c r="D34" s="4"/>
      <c r="E34" s="14"/>
      <c r="J34" s="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6"/>
      <c r="AF34" s="14"/>
      <c r="AH34" s="41">
        <f t="shared" si="21"/>
        <v>7</v>
      </c>
      <c r="AI34" s="14">
        <f t="shared" si="22"/>
        <v>1.4551915228366852E-11</v>
      </c>
      <c r="AJ34" s="14">
        <f t="shared" si="19"/>
        <v>1.3096723705530166E-12</v>
      </c>
      <c r="AK34" s="42">
        <f t="shared" si="20"/>
        <v>0</v>
      </c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</row>
    <row r="35" spans="2:74" ht="12.75">
      <c r="B35" s="3" t="s">
        <v>178</v>
      </c>
      <c r="C35" s="14"/>
      <c r="D35" s="66">
        <f>L16</f>
        <v>-25578.08999895191</v>
      </c>
      <c r="E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H35" s="41">
        <f t="shared" si="21"/>
        <v>8</v>
      </c>
      <c r="AI35" s="14">
        <f t="shared" si="22"/>
        <v>1.4551915228366852E-11</v>
      </c>
      <c r="AJ35" s="14">
        <f t="shared" si="19"/>
        <v>1.3096723705530166E-12</v>
      </c>
      <c r="AK35" s="42">
        <f t="shared" si="20"/>
        <v>0</v>
      </c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</row>
    <row r="36" spans="2:74" ht="12.75">
      <c r="B36" s="3"/>
      <c r="C36" s="14"/>
      <c r="D36" s="4"/>
      <c r="E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H36" s="41">
        <f t="shared" si="21"/>
        <v>9</v>
      </c>
      <c r="AI36" s="14">
        <f t="shared" si="22"/>
        <v>1.4551915228366852E-11</v>
      </c>
      <c r="AJ36" s="14">
        <f t="shared" si="19"/>
        <v>1.3096723705530166E-12</v>
      </c>
      <c r="AK36" s="42">
        <f t="shared" si="20"/>
        <v>0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</row>
    <row r="37" spans="2:74" ht="12.75">
      <c r="B37" s="3" t="s">
        <v>179</v>
      </c>
      <c r="C37" s="14"/>
      <c r="D37" s="27" t="e">
        <f>L17</f>
        <v>#DIV/0!</v>
      </c>
      <c r="E37" s="14"/>
      <c r="J37" s="37" t="s">
        <v>15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37" t="s">
        <v>21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H37" s="41">
        <f t="shared" si="21"/>
        <v>10</v>
      </c>
      <c r="AI37" s="14">
        <f t="shared" si="22"/>
        <v>1.4551915228366852E-11</v>
      </c>
      <c r="AJ37" s="14">
        <f t="shared" si="19"/>
        <v>1.3096723705530166E-12</v>
      </c>
      <c r="AK37" s="42">
        <f t="shared" si="20"/>
        <v>0</v>
      </c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</row>
    <row r="38" spans="2:74" ht="12.75">
      <c r="B38" s="3"/>
      <c r="C38" s="14"/>
      <c r="D38" s="4"/>
      <c r="E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H38" s="41">
        <f t="shared" si="21"/>
        <v>11</v>
      </c>
      <c r="AI38" s="14">
        <f t="shared" si="22"/>
        <v>1.4551915228366852E-11</v>
      </c>
      <c r="AJ38" s="14">
        <f t="shared" si="19"/>
        <v>1.3096723705530166E-12</v>
      </c>
      <c r="AK38" s="42">
        <f t="shared" si="20"/>
        <v>0</v>
      </c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</row>
    <row r="39" spans="2:74" ht="12.75">
      <c r="B39" s="3" t="s">
        <v>180</v>
      </c>
      <c r="C39" s="14"/>
      <c r="D39" s="4"/>
      <c r="E39" s="14"/>
      <c r="J39" s="14" t="s">
        <v>16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 t="s">
        <v>22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H39" s="41">
        <f t="shared" si="21"/>
        <v>12</v>
      </c>
      <c r="AI39" s="14">
        <f t="shared" si="22"/>
        <v>1.4551915228366852E-11</v>
      </c>
      <c r="AJ39" s="14">
        <f t="shared" si="19"/>
        <v>1.3096723705530166E-12</v>
      </c>
      <c r="AK39" s="42">
        <f t="shared" si="20"/>
        <v>0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</row>
    <row r="40" spans="2:74" ht="12.75">
      <c r="B40" s="3" t="s">
        <v>181</v>
      </c>
      <c r="C40" s="14"/>
      <c r="D40" s="4"/>
      <c r="E40" s="14"/>
      <c r="J40" s="14" t="s">
        <v>17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 t="s">
        <v>23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H40" s="41">
        <f t="shared" si="21"/>
        <v>13</v>
      </c>
      <c r="AI40" s="14">
        <f t="shared" si="22"/>
        <v>1.4551915228366852E-11</v>
      </c>
      <c r="AJ40" s="14">
        <f t="shared" si="19"/>
        <v>1.3096723705530166E-12</v>
      </c>
      <c r="AK40" s="42">
        <f t="shared" si="20"/>
        <v>0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</row>
    <row r="41" spans="2:74" ht="12.75">
      <c r="B41" s="3" t="s">
        <v>182</v>
      </c>
      <c r="C41" s="14"/>
      <c r="D41" s="4"/>
      <c r="E41" s="14"/>
      <c r="J41" s="14" t="s">
        <v>18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 t="s">
        <v>24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H41" s="41">
        <f t="shared" si="21"/>
        <v>14</v>
      </c>
      <c r="AI41" s="14">
        <f t="shared" si="22"/>
        <v>1.4551915228366852E-11</v>
      </c>
      <c r="AJ41" s="14">
        <f t="shared" si="19"/>
        <v>1.3096723705530166E-12</v>
      </c>
      <c r="AK41" s="42">
        <f t="shared" si="20"/>
        <v>0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</row>
    <row r="42" spans="2:74" ht="12.75">
      <c r="B42" s="3" t="s">
        <v>183</v>
      </c>
      <c r="C42" s="14"/>
      <c r="D42" s="4"/>
      <c r="E42" s="14"/>
      <c r="J42" s="14" t="s">
        <v>19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 t="s">
        <v>25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H42" s="41">
        <f t="shared" si="21"/>
        <v>15</v>
      </c>
      <c r="AI42" s="14">
        <f t="shared" si="22"/>
        <v>1.4551915228366852E-11</v>
      </c>
      <c r="AJ42" s="14">
        <f t="shared" si="19"/>
        <v>1.3096723705530166E-12</v>
      </c>
      <c r="AK42" s="42">
        <f t="shared" si="20"/>
        <v>0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</row>
    <row r="43" spans="2:74" ht="12.75">
      <c r="B43" s="3" t="s">
        <v>184</v>
      </c>
      <c r="C43" s="14"/>
      <c r="D43" s="4"/>
      <c r="E43" s="14"/>
      <c r="J43" s="14" t="s">
        <v>20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 t="s">
        <v>26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H43" s="41">
        <f t="shared" si="21"/>
        <v>16</v>
      </c>
      <c r="AI43" s="14">
        <f t="shared" si="22"/>
        <v>1.4551915228366852E-11</v>
      </c>
      <c r="AJ43" s="14">
        <f t="shared" si="19"/>
        <v>1.3096723705530166E-12</v>
      </c>
      <c r="AK43" s="42">
        <f t="shared" si="20"/>
        <v>0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</row>
    <row r="44" spans="2:74" ht="12.75">
      <c r="B44" s="3" t="s">
        <v>185</v>
      </c>
      <c r="C44" s="14"/>
      <c r="D44" s="4"/>
      <c r="E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 t="s">
        <v>27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H44" s="41">
        <f t="shared" si="21"/>
        <v>17</v>
      </c>
      <c r="AI44" s="14">
        <f t="shared" si="22"/>
        <v>1.4551915228366852E-11</v>
      </c>
      <c r="AJ44" s="14">
        <f t="shared" si="19"/>
        <v>1.3096723705530166E-12</v>
      </c>
      <c r="AK44" s="42">
        <f t="shared" si="20"/>
        <v>0</v>
      </c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</row>
    <row r="45" spans="2:74" ht="12.75">
      <c r="B45" s="3"/>
      <c r="C45" s="14"/>
      <c r="D45" s="4"/>
      <c r="E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H45" s="41">
        <f t="shared" si="21"/>
        <v>18</v>
      </c>
      <c r="AI45" s="14">
        <f t="shared" si="22"/>
        <v>1.4551915228366852E-11</v>
      </c>
      <c r="AJ45" s="14">
        <f t="shared" si="19"/>
        <v>1.3096723705530166E-12</v>
      </c>
      <c r="AK45" s="42">
        <f t="shared" si="20"/>
        <v>0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</row>
    <row r="46" spans="2:74" ht="12.75">
      <c r="B46" s="3" t="s">
        <v>186</v>
      </c>
      <c r="C46" s="14"/>
      <c r="D46" s="4"/>
      <c r="E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H46" s="41">
        <f t="shared" si="21"/>
        <v>19</v>
      </c>
      <c r="AI46" s="14">
        <f t="shared" si="22"/>
        <v>1.4551915228366852E-11</v>
      </c>
      <c r="AJ46" s="14">
        <f t="shared" si="19"/>
        <v>1.3096723705530166E-12</v>
      </c>
      <c r="AK46" s="42">
        <f t="shared" si="20"/>
        <v>0</v>
      </c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</row>
    <row r="47" spans="2:74" ht="12.75">
      <c r="B47" s="3" t="s">
        <v>187</v>
      </c>
      <c r="C47" s="14"/>
      <c r="D47" s="4"/>
      <c r="E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H47" s="41">
        <f t="shared" si="21"/>
        <v>20</v>
      </c>
      <c r="AI47" s="14">
        <f t="shared" si="22"/>
        <v>1.4551915228366852E-11</v>
      </c>
      <c r="AJ47" s="14">
        <f t="shared" si="19"/>
        <v>1.3096723705530166E-12</v>
      </c>
      <c r="AK47" s="42">
        <f t="shared" si="20"/>
        <v>0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</row>
    <row r="48" spans="2:74" ht="12.75">
      <c r="B48" s="3" t="s">
        <v>188</v>
      </c>
      <c r="C48" s="14"/>
      <c r="D48" s="4"/>
      <c r="E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H48" s="43"/>
      <c r="AI48" s="11"/>
      <c r="AJ48" s="11"/>
      <c r="AK48" s="4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</row>
    <row r="49" spans="2:74" ht="13.5" thickBot="1">
      <c r="B49" s="3" t="s">
        <v>189</v>
      </c>
      <c r="C49" s="14"/>
      <c r="D49" s="4"/>
      <c r="E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H49" s="46"/>
      <c r="AI49" s="47" t="s">
        <v>190</v>
      </c>
      <c r="AJ49" s="47"/>
      <c r="AK49" s="48">
        <f>SUM(AK28:AK48)</f>
        <v>17999.999999999985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</row>
    <row r="50" spans="2:74" ht="13.5" thickTop="1">
      <c r="B50" s="19"/>
      <c r="C50" s="20"/>
      <c r="D50" s="21"/>
      <c r="E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</row>
    <row r="51" spans="2:74" ht="12.75">
      <c r="B51" s="14"/>
      <c r="C51" s="8"/>
      <c r="D51" s="14"/>
      <c r="E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</row>
    <row r="52" spans="2:74" ht="12.75">
      <c r="B52" s="14"/>
      <c r="C52" s="14"/>
      <c r="D52" s="14"/>
      <c r="E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</row>
    <row r="53" spans="2:74" ht="12.75">
      <c r="B53" s="14"/>
      <c r="C53" s="14"/>
      <c r="D53" s="14"/>
      <c r="E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</row>
    <row r="54" spans="2:74" ht="12.75">
      <c r="B54" s="14"/>
      <c r="C54" s="14"/>
      <c r="D54" s="14"/>
      <c r="E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</row>
    <row r="55" spans="2:74" ht="12.75">
      <c r="B55" s="14"/>
      <c r="C55" s="14"/>
      <c r="D55" s="14"/>
      <c r="E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</row>
    <row r="56" spans="2:74" ht="12.75">
      <c r="B56" s="14"/>
      <c r="C56" s="14"/>
      <c r="D56" s="14"/>
      <c r="E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</row>
    <row r="57" spans="2:74" ht="12.75">
      <c r="B57" s="14"/>
      <c r="C57" s="14"/>
      <c r="D57" s="14"/>
      <c r="E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</row>
    <row r="58" spans="2:74" ht="12.75">
      <c r="B58" s="14"/>
      <c r="C58" s="14"/>
      <c r="D58" s="14"/>
      <c r="E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</row>
    <row r="59" spans="2:74" ht="12.75">
      <c r="B59" s="14"/>
      <c r="C59" s="14"/>
      <c r="D59" s="14"/>
      <c r="E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</row>
    <row r="60" spans="2:74" ht="12.75">
      <c r="B60" s="14"/>
      <c r="C60" s="14"/>
      <c r="D60" s="14"/>
      <c r="E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</row>
    <row r="61" spans="2:74" ht="12.75">
      <c r="B61" s="14"/>
      <c r="C61" s="14"/>
      <c r="D61" s="14"/>
      <c r="E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</row>
    <row r="62" spans="2:74" ht="12.75">
      <c r="B62" s="14"/>
      <c r="C62" s="14"/>
      <c r="D62" s="14"/>
      <c r="E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</row>
    <row r="63" spans="2:74" ht="12.75">
      <c r="B63" s="14"/>
      <c r="C63" s="14"/>
      <c r="D63" s="14"/>
      <c r="E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</row>
    <row r="64" spans="2:74" ht="12.75">
      <c r="B64" s="14"/>
      <c r="C64" s="14"/>
      <c r="D64" s="14"/>
      <c r="E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</row>
    <row r="65" spans="2:74" ht="12.75">
      <c r="B65" s="14"/>
      <c r="C65" s="14"/>
      <c r="D65" s="14"/>
      <c r="E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</row>
    <row r="66" spans="2:74" ht="12.75">
      <c r="B66" s="14"/>
      <c r="C66" s="14"/>
      <c r="D66" s="14"/>
      <c r="E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</row>
    <row r="67" spans="2:74" ht="12.75">
      <c r="B67" s="14"/>
      <c r="C67" s="14"/>
      <c r="D67" s="14"/>
      <c r="E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</row>
    <row r="68" spans="2:74" ht="12.75">
      <c r="B68" s="14"/>
      <c r="C68" s="14"/>
      <c r="D68" s="14"/>
      <c r="E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</row>
    <row r="69" spans="2:74" ht="12.75">
      <c r="B69" s="14"/>
      <c r="C69" s="14"/>
      <c r="D69" s="14"/>
      <c r="E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</row>
    <row r="70" spans="2:74" ht="12.75">
      <c r="B70" s="14"/>
      <c r="C70" s="14"/>
      <c r="D70" s="14"/>
      <c r="E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</row>
    <row r="71" spans="2:74" ht="12.75">
      <c r="B71" s="14"/>
      <c r="C71" s="14"/>
      <c r="D71" s="14"/>
      <c r="E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</row>
    <row r="72" spans="2:74" ht="12.75">
      <c r="B72" s="14"/>
      <c r="C72" s="14"/>
      <c r="D72" s="14"/>
      <c r="E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</row>
    <row r="73" spans="2:74" ht="12.75">
      <c r="B73" s="14"/>
      <c r="C73" s="14"/>
      <c r="D73" s="14"/>
      <c r="E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</row>
    <row r="74" spans="2:74" ht="12.75">
      <c r="B74" s="14"/>
      <c r="C74" s="14"/>
      <c r="D74" s="14"/>
      <c r="E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</row>
    <row r="75" spans="2:74" ht="12.75">
      <c r="B75" s="14"/>
      <c r="C75" s="14"/>
      <c r="D75" s="14"/>
      <c r="E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</row>
    <row r="76" spans="2:74" ht="12.75">
      <c r="B76" s="14"/>
      <c r="C76" s="14"/>
      <c r="D76" s="14"/>
      <c r="E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</row>
    <row r="77" spans="5:74" ht="12.75">
      <c r="E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</row>
    <row r="78" spans="5:74" ht="12.75">
      <c r="E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</row>
    <row r="79" spans="5:74" ht="12.75">
      <c r="E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</row>
    <row r="80" spans="5:74" ht="12.75">
      <c r="E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</row>
    <row r="81" spans="5:74" ht="12.75">
      <c r="E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</row>
    <row r="82" spans="5:74" ht="12.75">
      <c r="E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</row>
    <row r="83" spans="5:74" ht="12.75">
      <c r="E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</row>
    <row r="84" spans="5:74" ht="12.75">
      <c r="E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</row>
    <row r="85" spans="5:74" ht="12.75">
      <c r="E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</row>
    <row r="86" spans="5:74" ht="12.75">
      <c r="E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</row>
    <row r="87" spans="5:74" ht="12.75">
      <c r="E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</row>
    <row r="88" spans="5:74" ht="12.75">
      <c r="E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</row>
    <row r="89" spans="5:74" ht="12.75">
      <c r="E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</row>
    <row r="90" spans="5:74" ht="12.75">
      <c r="E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</row>
    <row r="91" spans="5:74" ht="12.75">
      <c r="E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</row>
    <row r="92" spans="5:74" ht="12.75">
      <c r="E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</row>
    <row r="93" spans="5:74" ht="12.75">
      <c r="E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</row>
    <row r="94" spans="5:74" ht="12.75">
      <c r="E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</row>
    <row r="95" spans="5:74" ht="12.75">
      <c r="E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</row>
    <row r="96" spans="5:74" ht="12.75">
      <c r="E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</row>
    <row r="97" spans="5:74" ht="12.75">
      <c r="E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</row>
    <row r="98" spans="5:74" ht="12.75">
      <c r="E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</row>
    <row r="99" spans="5:74" ht="12.75">
      <c r="E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</row>
    <row r="100" spans="5:74" ht="12.75">
      <c r="E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spans="2:5" ht="12.75">
      <c r="B390" s="14"/>
      <c r="C390" s="14"/>
      <c r="D390" s="14"/>
      <c r="E390" s="14"/>
    </row>
    <row r="391" spans="2:5" ht="12.75">
      <c r="B391" s="14"/>
      <c r="C391" s="14"/>
      <c r="D391" s="14"/>
      <c r="E391" s="14"/>
    </row>
    <row r="392" spans="2:5" ht="12.75">
      <c r="B392" s="14"/>
      <c r="C392" s="14"/>
      <c r="D392" s="14"/>
      <c r="E392" s="14"/>
    </row>
    <row r="393" spans="2:5" ht="12.75">
      <c r="B393" s="14"/>
      <c r="C393" s="14"/>
      <c r="D393" s="14"/>
      <c r="E393" s="14"/>
    </row>
    <row r="394" spans="2:5" ht="12.75">
      <c r="B394" s="14"/>
      <c r="C394" s="14"/>
      <c r="D394" s="14"/>
      <c r="E394" s="14"/>
    </row>
    <row r="395" spans="2:5" ht="12.75">
      <c r="B395" s="14"/>
      <c r="C395" s="14"/>
      <c r="D395" s="14"/>
      <c r="E395" s="14"/>
    </row>
    <row r="396" spans="2:5" ht="12.75">
      <c r="B396" s="14"/>
      <c r="C396" s="14"/>
      <c r="D396" s="14"/>
      <c r="E396" s="14"/>
    </row>
    <row r="397" spans="2:5" ht="12.75">
      <c r="B397" s="14"/>
      <c r="C397" s="14"/>
      <c r="D397" s="14"/>
      <c r="E397" s="14"/>
    </row>
    <row r="398" spans="2:5" ht="12.75">
      <c r="B398" s="14"/>
      <c r="C398" s="14"/>
      <c r="D398" s="14"/>
      <c r="E398" s="14"/>
    </row>
    <row r="399" spans="2:5" ht="12.75">
      <c r="B399" s="14"/>
      <c r="C399" s="14"/>
      <c r="D399" s="14"/>
      <c r="E399" s="14"/>
    </row>
    <row r="400" spans="2:5" ht="12.75">
      <c r="B400" s="14"/>
      <c r="C400" s="14"/>
      <c r="D400" s="14"/>
      <c r="E400" s="14"/>
    </row>
    <row r="401" spans="2:5" ht="12.75">
      <c r="B401" s="14"/>
      <c r="C401" s="14"/>
      <c r="D401" s="14"/>
      <c r="E401" s="14"/>
    </row>
    <row r="402" spans="2:5" ht="12.75">
      <c r="B402" s="14"/>
      <c r="C402" s="14"/>
      <c r="D402" s="14"/>
      <c r="E402" s="14"/>
    </row>
    <row r="403" spans="2:5" ht="12.75">
      <c r="B403" s="14"/>
      <c r="C403" s="14"/>
      <c r="D403" s="14"/>
      <c r="E403" s="14"/>
    </row>
    <row r="404" spans="2:5" ht="12.75">
      <c r="B404" s="14"/>
      <c r="C404" s="14"/>
      <c r="D404" s="14"/>
      <c r="E404" s="14"/>
    </row>
    <row r="405" spans="2:5" ht="12.75">
      <c r="B405" s="14"/>
      <c r="C405" s="14"/>
      <c r="D405" s="14"/>
      <c r="E405" s="14"/>
    </row>
    <row r="406" spans="2:5" ht="12.75">
      <c r="B406" s="14"/>
      <c r="C406" s="14"/>
      <c r="D406" s="14"/>
      <c r="E406" s="14"/>
    </row>
    <row r="407" spans="2:5" ht="12.75">
      <c r="B407" s="14"/>
      <c r="C407" s="14"/>
      <c r="D407" s="14"/>
      <c r="E407" s="14"/>
    </row>
    <row r="408" spans="2:5" ht="12.75">
      <c r="B408" s="14"/>
      <c r="C408" s="14"/>
      <c r="D408" s="14"/>
      <c r="E408" s="14"/>
    </row>
    <row r="409" spans="2:5" ht="12.75">
      <c r="B409" s="14"/>
      <c r="C409" s="14"/>
      <c r="D409" s="14"/>
      <c r="E409" s="14"/>
    </row>
    <row r="410" spans="2:5" ht="12.75">
      <c r="B410" s="14"/>
      <c r="C410" s="14"/>
      <c r="D410" s="14"/>
      <c r="E410" s="14"/>
    </row>
    <row r="411" spans="2:5" ht="12.75">
      <c r="B411" s="14"/>
      <c r="C411" s="14"/>
      <c r="D411" s="14"/>
      <c r="E411" s="14"/>
    </row>
    <row r="412" spans="2:5" ht="12.75">
      <c r="B412" s="14"/>
      <c r="C412" s="14"/>
      <c r="D412" s="14"/>
      <c r="E412" s="14"/>
    </row>
    <row r="413" spans="2:5" ht="12.75">
      <c r="B413" s="14"/>
      <c r="C413" s="14"/>
      <c r="D413" s="14"/>
      <c r="E413" s="14"/>
    </row>
    <row r="414" spans="2:5" ht="12.75">
      <c r="B414" s="14"/>
      <c r="C414" s="14"/>
      <c r="D414" s="14"/>
      <c r="E414" s="14"/>
    </row>
    <row r="415" spans="2:5" ht="12.75">
      <c r="B415" s="14"/>
      <c r="C415" s="14"/>
      <c r="D415" s="14"/>
      <c r="E415" s="14"/>
    </row>
    <row r="416" spans="2:5" ht="12.75">
      <c r="B416" s="14"/>
      <c r="C416" s="14"/>
      <c r="D416" s="14"/>
      <c r="E416" s="14"/>
    </row>
    <row r="417" spans="2:5" ht="12.75">
      <c r="B417" s="14"/>
      <c r="C417" s="14"/>
      <c r="D417" s="14"/>
      <c r="E417" s="14"/>
    </row>
    <row r="418" spans="2:5" ht="12.75">
      <c r="B418" s="14"/>
      <c r="C418" s="14"/>
      <c r="D418" s="14"/>
      <c r="E418" s="14"/>
    </row>
    <row r="419" spans="2:5" ht="12.75">
      <c r="B419" s="14"/>
      <c r="C419" s="14"/>
      <c r="D419" s="14"/>
      <c r="E419" s="14"/>
    </row>
    <row r="420" spans="2:5" ht="12.75">
      <c r="B420" s="14"/>
      <c r="C420" s="14"/>
      <c r="D420" s="14"/>
      <c r="E420" s="14"/>
    </row>
    <row r="421" spans="2:5" ht="12.75">
      <c r="B421" s="14"/>
      <c r="C421" s="14"/>
      <c r="D421" s="14"/>
      <c r="E421" s="14"/>
    </row>
    <row r="422" spans="2:5" ht="12.75">
      <c r="B422" s="14"/>
      <c r="C422" s="14"/>
      <c r="D422" s="14"/>
      <c r="E422" s="14"/>
    </row>
    <row r="423" spans="2:5" ht="12.75">
      <c r="B423" s="14"/>
      <c r="C423" s="14"/>
      <c r="D423" s="14"/>
      <c r="E423" s="14"/>
    </row>
    <row r="424" spans="2:5" ht="12.75">
      <c r="B424" s="14"/>
      <c r="C424" s="14"/>
      <c r="D424" s="14"/>
      <c r="E424" s="14"/>
    </row>
    <row r="425" spans="2:5" ht="12.75">
      <c r="B425" s="14"/>
      <c r="C425" s="14"/>
      <c r="D425" s="14"/>
      <c r="E425" s="14"/>
    </row>
    <row r="426" spans="2:5" ht="12.75">
      <c r="B426" s="14"/>
      <c r="C426" s="14"/>
      <c r="D426" s="14"/>
      <c r="E426" s="14"/>
    </row>
    <row r="427" spans="2:5" ht="12.75">
      <c r="B427" s="14"/>
      <c r="C427" s="14"/>
      <c r="D427" s="14"/>
      <c r="E427" s="14"/>
    </row>
    <row r="428" spans="2:5" ht="12.75">
      <c r="B428" s="14"/>
      <c r="C428" s="14"/>
      <c r="D428" s="14"/>
      <c r="E428" s="14"/>
    </row>
    <row r="429" spans="2:5" ht="12.75">
      <c r="B429" s="14"/>
      <c r="C429" s="14"/>
      <c r="D429" s="14"/>
      <c r="E429" s="14"/>
    </row>
    <row r="430" spans="2:5" ht="12.75">
      <c r="B430" s="14"/>
      <c r="C430" s="14"/>
      <c r="D430" s="14"/>
      <c r="E430" s="14"/>
    </row>
    <row r="431" spans="2:5" ht="12.75">
      <c r="B431" s="14"/>
      <c r="C431" s="14"/>
      <c r="D431" s="14"/>
      <c r="E431" s="14"/>
    </row>
    <row r="432" spans="2:5" ht="12.75">
      <c r="B432" s="14"/>
      <c r="C432" s="14"/>
      <c r="D432" s="14"/>
      <c r="E432" s="14"/>
    </row>
    <row r="433" spans="2:5" ht="12.75">
      <c r="B433" s="14"/>
      <c r="C433" s="14"/>
      <c r="D433" s="14"/>
      <c r="E433" s="14"/>
    </row>
    <row r="434" spans="2:5" ht="12.75">
      <c r="B434" s="14"/>
      <c r="C434" s="14"/>
      <c r="D434" s="14"/>
      <c r="E434" s="14"/>
    </row>
    <row r="435" spans="2:5" ht="12.75">
      <c r="B435" s="14"/>
      <c r="C435" s="14"/>
      <c r="D435" s="14"/>
      <c r="E435" s="14"/>
    </row>
    <row r="436" spans="2:5" ht="12.75">
      <c r="B436" s="14"/>
      <c r="C436" s="14"/>
      <c r="D436" s="14"/>
      <c r="E436" s="14"/>
    </row>
    <row r="437" spans="2:5" ht="12.75">
      <c r="B437" s="14"/>
      <c r="C437" s="14"/>
      <c r="D437" s="14"/>
      <c r="E437" s="14"/>
    </row>
    <row r="438" spans="2:5" ht="12.75">
      <c r="B438" s="14"/>
      <c r="C438" s="14"/>
      <c r="D438" s="14"/>
      <c r="E438" s="14"/>
    </row>
    <row r="439" spans="2:5" ht="12.75">
      <c r="B439" s="14"/>
      <c r="C439" s="14"/>
      <c r="D439" s="14"/>
      <c r="E439" s="14"/>
    </row>
    <row r="440" spans="2:5" ht="12.75">
      <c r="B440" s="14"/>
      <c r="C440" s="14"/>
      <c r="D440" s="14"/>
      <c r="E440" s="14"/>
    </row>
    <row r="441" spans="2:5" ht="12.75">
      <c r="B441" s="14"/>
      <c r="C441" s="14"/>
      <c r="D441" s="14"/>
      <c r="E441" s="14"/>
    </row>
    <row r="442" spans="2:5" ht="12.75">
      <c r="B442" s="14"/>
      <c r="C442" s="14"/>
      <c r="D442" s="14"/>
      <c r="E442" s="14"/>
    </row>
    <row r="443" spans="2:5" ht="12.75">
      <c r="B443" s="14"/>
      <c r="C443" s="14"/>
      <c r="D443" s="14"/>
      <c r="E443" s="14"/>
    </row>
    <row r="444" spans="2:5" ht="12.75">
      <c r="B444" s="14"/>
      <c r="C444" s="14"/>
      <c r="D444" s="14"/>
      <c r="E444" s="14"/>
    </row>
    <row r="445" spans="2:5" ht="12.75">
      <c r="B445" s="14"/>
      <c r="C445" s="14"/>
      <c r="D445" s="14"/>
      <c r="E445" s="14"/>
    </row>
    <row r="446" spans="2:5" ht="12.75">
      <c r="B446" s="14"/>
      <c r="C446" s="14"/>
      <c r="D446" s="14"/>
      <c r="E446" s="14"/>
    </row>
    <row r="447" spans="2:5" ht="12.75">
      <c r="B447" s="14"/>
      <c r="C447" s="14"/>
      <c r="D447" s="14"/>
      <c r="E447" s="14"/>
    </row>
    <row r="448" spans="2:5" ht="12.75">
      <c r="B448" s="14"/>
      <c r="C448" s="14"/>
      <c r="D448" s="14"/>
      <c r="E448" s="14"/>
    </row>
    <row r="449" spans="2:5" ht="12.75">
      <c r="B449" s="14"/>
      <c r="C449" s="14"/>
      <c r="D449" s="14"/>
      <c r="E449" s="14"/>
    </row>
    <row r="450" spans="2:5" ht="12.75">
      <c r="B450" s="14"/>
      <c r="C450" s="14"/>
      <c r="D450" s="14"/>
      <c r="E450" s="14"/>
    </row>
    <row r="451" spans="2:5" ht="12.75">
      <c r="B451" s="14"/>
      <c r="C451" s="14"/>
      <c r="D451" s="14"/>
      <c r="E451" s="14"/>
    </row>
    <row r="452" spans="2:5" ht="12.75">
      <c r="B452" s="14"/>
      <c r="C452" s="14"/>
      <c r="D452" s="14"/>
      <c r="E452" s="14"/>
    </row>
    <row r="453" spans="2:5" ht="12.75">
      <c r="B453" s="14"/>
      <c r="C453" s="14"/>
      <c r="D453" s="14"/>
      <c r="E453" s="14"/>
    </row>
    <row r="454" spans="2:5" ht="12.75">
      <c r="B454" s="14"/>
      <c r="C454" s="14"/>
      <c r="D454" s="14"/>
      <c r="E454" s="14"/>
    </row>
    <row r="455" spans="2:5" ht="12.75">
      <c r="B455" s="14"/>
      <c r="C455" s="14"/>
      <c r="D455" s="14"/>
      <c r="E455" s="14"/>
    </row>
    <row r="456" spans="2:5" ht="12.75">
      <c r="B456" s="14"/>
      <c r="C456" s="14"/>
      <c r="D456" s="14"/>
      <c r="E456" s="14"/>
    </row>
    <row r="457" spans="2:5" ht="12.75">
      <c r="B457" s="14"/>
      <c r="C457" s="14"/>
      <c r="D457" s="14"/>
      <c r="E457" s="14"/>
    </row>
    <row r="458" spans="2:5" ht="12.75">
      <c r="B458" s="14"/>
      <c r="C458" s="14"/>
      <c r="D458" s="14"/>
      <c r="E458" s="14"/>
    </row>
    <row r="459" spans="2:5" ht="12.75">
      <c r="B459" s="14"/>
      <c r="C459" s="14"/>
      <c r="D459" s="14"/>
      <c r="E459" s="14"/>
    </row>
    <row r="460" spans="2:5" ht="12.75">
      <c r="B460" s="14"/>
      <c r="C460" s="14"/>
      <c r="D460" s="14"/>
      <c r="E460" s="14"/>
    </row>
    <row r="461" spans="2:5" ht="12.75">
      <c r="B461" s="14"/>
      <c r="C461" s="14"/>
      <c r="D461" s="14"/>
      <c r="E461" s="14"/>
    </row>
    <row r="462" spans="2:5" ht="12.75">
      <c r="B462" s="14"/>
      <c r="C462" s="14"/>
      <c r="D462" s="14"/>
      <c r="E462" s="14"/>
    </row>
    <row r="463" spans="2:5" ht="12.75">
      <c r="B463" s="14"/>
      <c r="C463" s="14"/>
      <c r="D463" s="14"/>
      <c r="E463" s="14"/>
    </row>
    <row r="464" spans="2:5" ht="12.75">
      <c r="B464" s="14"/>
      <c r="C464" s="14"/>
      <c r="D464" s="14"/>
      <c r="E464" s="14"/>
    </row>
    <row r="465" spans="2:5" ht="12.75">
      <c r="B465" s="14"/>
      <c r="C465" s="14"/>
      <c r="D465" s="14"/>
      <c r="E465" s="14"/>
    </row>
    <row r="466" spans="2:5" ht="12.75">
      <c r="B466" s="14"/>
      <c r="C466" s="14"/>
      <c r="D466" s="14"/>
      <c r="E466" s="14"/>
    </row>
    <row r="467" spans="2:5" ht="12.75">
      <c r="B467" s="14"/>
      <c r="C467" s="14"/>
      <c r="D467" s="14"/>
      <c r="E467" s="14"/>
    </row>
    <row r="468" spans="2:5" ht="12.75">
      <c r="B468" s="14"/>
      <c r="C468" s="14"/>
      <c r="D468" s="14"/>
      <c r="E468" s="14"/>
    </row>
    <row r="469" spans="2:5" ht="12.75">
      <c r="B469" s="14"/>
      <c r="C469" s="14"/>
      <c r="D469" s="14"/>
      <c r="E469" s="14"/>
    </row>
    <row r="470" spans="2:5" ht="12.75">
      <c r="B470" s="14"/>
      <c r="C470" s="14"/>
      <c r="D470" s="14"/>
      <c r="E470" s="14"/>
    </row>
    <row r="471" spans="2:5" ht="12.75">
      <c r="B471" s="14"/>
      <c r="C471" s="14"/>
      <c r="D471" s="14"/>
      <c r="E471" s="14"/>
    </row>
    <row r="472" spans="2:5" ht="12.75">
      <c r="B472" s="14"/>
      <c r="C472" s="14"/>
      <c r="D472" s="14"/>
      <c r="E472" s="14"/>
    </row>
    <row r="473" spans="2:5" ht="12.75">
      <c r="B473" s="14"/>
      <c r="C473" s="14"/>
      <c r="D473" s="14"/>
      <c r="E473" s="14"/>
    </row>
    <row r="474" spans="2:5" ht="12.75">
      <c r="B474" s="14"/>
      <c r="C474" s="14"/>
      <c r="D474" s="14"/>
      <c r="E474" s="14"/>
    </row>
    <row r="475" spans="2:5" ht="12.75">
      <c r="B475" s="14"/>
      <c r="C475" s="14"/>
      <c r="D475" s="14"/>
      <c r="E475" s="14"/>
    </row>
    <row r="476" spans="2:5" ht="12.75">
      <c r="B476" s="14"/>
      <c r="C476" s="14"/>
      <c r="D476" s="14"/>
      <c r="E476" s="14"/>
    </row>
    <row r="477" spans="2:5" ht="12.75">
      <c r="B477" s="14"/>
      <c r="C477" s="14"/>
      <c r="D477" s="14"/>
      <c r="E477" s="14"/>
    </row>
    <row r="478" spans="2:5" ht="12.75">
      <c r="B478" s="14"/>
      <c r="C478" s="14"/>
      <c r="D478" s="14"/>
      <c r="E478" s="14"/>
    </row>
    <row r="479" spans="2:5" ht="12.75">
      <c r="B479" s="14"/>
      <c r="C479" s="14"/>
      <c r="D479" s="14"/>
      <c r="E479" s="14"/>
    </row>
    <row r="480" spans="2:5" ht="12.75">
      <c r="B480" s="14"/>
      <c r="C480" s="14"/>
      <c r="D480" s="14"/>
      <c r="E480" s="14"/>
    </row>
    <row r="481" spans="2:5" ht="12.75">
      <c r="B481" s="14"/>
      <c r="C481" s="14"/>
      <c r="D481" s="14"/>
      <c r="E481" s="14"/>
    </row>
    <row r="482" spans="2:5" ht="12.75">
      <c r="B482" s="14"/>
      <c r="C482" s="14"/>
      <c r="D482" s="14"/>
      <c r="E482" s="14"/>
    </row>
    <row r="483" spans="2:5" ht="12.75">
      <c r="B483" s="14"/>
      <c r="C483" s="14"/>
      <c r="D483" s="14"/>
      <c r="E483" s="14"/>
    </row>
    <row r="484" spans="2:5" ht="12.75">
      <c r="B484" s="14"/>
      <c r="C484" s="14"/>
      <c r="D484" s="14"/>
      <c r="E484" s="14"/>
    </row>
    <row r="485" spans="2:5" ht="12.75">
      <c r="B485" s="14"/>
      <c r="C485" s="14"/>
      <c r="D485" s="14"/>
      <c r="E485" s="14"/>
    </row>
    <row r="486" spans="2:5" ht="12.75">
      <c r="B486" s="14"/>
      <c r="C486" s="14"/>
      <c r="D486" s="14"/>
      <c r="E486" s="14"/>
    </row>
    <row r="487" spans="2:5" ht="12.75">
      <c r="B487" s="14"/>
      <c r="C487" s="14"/>
      <c r="D487" s="14"/>
      <c r="E487" s="14"/>
    </row>
    <row r="488" spans="2:5" ht="12.75">
      <c r="B488" s="14"/>
      <c r="C488" s="14"/>
      <c r="D488" s="14"/>
      <c r="E488" s="14"/>
    </row>
    <row r="489" spans="2:5" ht="12.75">
      <c r="B489" s="14"/>
      <c r="C489" s="14"/>
      <c r="D489" s="14"/>
      <c r="E489" s="14"/>
    </row>
    <row r="490" spans="2:5" ht="12.75">
      <c r="B490" s="14"/>
      <c r="C490" s="14"/>
      <c r="D490" s="14"/>
      <c r="E490" s="14"/>
    </row>
    <row r="491" spans="2:5" ht="12.75">
      <c r="B491" s="14"/>
      <c r="C491" s="14"/>
      <c r="D491" s="14"/>
      <c r="E491" s="14"/>
    </row>
    <row r="492" spans="2:5" ht="12.75">
      <c r="B492" s="14"/>
      <c r="C492" s="14"/>
      <c r="D492" s="14"/>
      <c r="E492" s="14"/>
    </row>
    <row r="493" spans="2:5" ht="12.75">
      <c r="B493" s="14"/>
      <c r="C493" s="14"/>
      <c r="D493" s="14"/>
      <c r="E493" s="14"/>
    </row>
    <row r="494" spans="2:5" ht="12.75">
      <c r="B494" s="14"/>
      <c r="C494" s="14"/>
      <c r="D494" s="14"/>
      <c r="E494" s="14"/>
    </row>
    <row r="495" spans="2:5" ht="12.75">
      <c r="B495" s="14"/>
      <c r="C495" s="14"/>
      <c r="D495" s="14"/>
      <c r="E495" s="14"/>
    </row>
    <row r="496" spans="2:5" ht="12.75">
      <c r="B496" s="14"/>
      <c r="C496" s="14"/>
      <c r="D496" s="14"/>
      <c r="E496" s="14"/>
    </row>
    <row r="497" spans="2:5" ht="12.75">
      <c r="B497" s="14"/>
      <c r="C497" s="14"/>
      <c r="D497" s="14"/>
      <c r="E497" s="14"/>
    </row>
    <row r="498" spans="2:5" ht="12.75">
      <c r="B498" s="14"/>
      <c r="C498" s="14"/>
      <c r="D498" s="14"/>
      <c r="E498" s="14"/>
    </row>
    <row r="499" spans="2:5" ht="12.75">
      <c r="B499" s="14"/>
      <c r="C499" s="14"/>
      <c r="D499" s="14"/>
      <c r="E499" s="14"/>
    </row>
    <row r="500" spans="2:5" ht="12.75">
      <c r="B500" s="14"/>
      <c r="C500" s="14"/>
      <c r="D500" s="14"/>
      <c r="E500" s="14"/>
    </row>
    <row r="501" spans="2:5" ht="12.75">
      <c r="B501" s="14"/>
      <c r="C501" s="14"/>
      <c r="D501" s="14"/>
      <c r="E501" s="14"/>
    </row>
    <row r="502" spans="2:5" ht="12.75">
      <c r="B502" s="14"/>
      <c r="C502" s="14"/>
      <c r="D502" s="14"/>
      <c r="E502" s="14"/>
    </row>
    <row r="503" spans="2:5" ht="12.75">
      <c r="B503" s="14"/>
      <c r="C503" s="14"/>
      <c r="D503" s="14"/>
      <c r="E503" s="14"/>
    </row>
    <row r="504" spans="2:5" ht="12.75">
      <c r="B504" s="14"/>
      <c r="C504" s="14"/>
      <c r="D504" s="14"/>
      <c r="E504" s="14"/>
    </row>
    <row r="505" spans="2:5" ht="12.75">
      <c r="B505" s="14"/>
      <c r="C505" s="14"/>
      <c r="D505" s="14"/>
      <c r="E505" s="14"/>
    </row>
    <row r="506" spans="2:5" ht="12.75">
      <c r="B506" s="14"/>
      <c r="C506" s="14"/>
      <c r="D506" s="14"/>
      <c r="E506" s="14"/>
    </row>
    <row r="507" spans="2:5" ht="12.75">
      <c r="B507" s="14"/>
      <c r="C507" s="14"/>
      <c r="D507" s="14"/>
      <c r="E507" s="14"/>
    </row>
    <row r="508" spans="2:5" ht="12.75">
      <c r="B508" s="14"/>
      <c r="C508" s="14"/>
      <c r="D508" s="14"/>
      <c r="E508" s="14"/>
    </row>
    <row r="509" spans="2:5" ht="12.75">
      <c r="B509" s="14"/>
      <c r="C509" s="14"/>
      <c r="D509" s="14"/>
      <c r="E509" s="14"/>
    </row>
    <row r="510" spans="2:5" ht="12.75">
      <c r="B510" s="14"/>
      <c r="C510" s="14"/>
      <c r="D510" s="14"/>
      <c r="E510" s="14"/>
    </row>
    <row r="511" spans="2:5" ht="12.75">
      <c r="B511" s="14"/>
      <c r="C511" s="14"/>
      <c r="D511" s="14"/>
      <c r="E511" s="14"/>
    </row>
    <row r="512" spans="2:5" ht="12.75">
      <c r="B512" s="14"/>
      <c r="C512" s="14"/>
      <c r="D512" s="14"/>
      <c r="E512" s="14"/>
    </row>
    <row r="513" spans="2:5" ht="12.75">
      <c r="B513" s="14"/>
      <c r="C513" s="14"/>
      <c r="D513" s="14"/>
      <c r="E513" s="14"/>
    </row>
    <row r="514" spans="2:5" ht="12.75">
      <c r="B514" s="14"/>
      <c r="C514" s="14"/>
      <c r="D514" s="14"/>
      <c r="E514" s="14"/>
    </row>
    <row r="515" spans="2:5" ht="12.75">
      <c r="B515" s="14"/>
      <c r="C515" s="14"/>
      <c r="D515" s="14"/>
      <c r="E515" s="14"/>
    </row>
    <row r="516" spans="2:5" ht="12.75">
      <c r="B516" s="14"/>
      <c r="C516" s="14"/>
      <c r="D516" s="14"/>
      <c r="E516" s="14"/>
    </row>
    <row r="517" spans="2:5" ht="12.75">
      <c r="B517" s="14"/>
      <c r="C517" s="14"/>
      <c r="D517" s="14"/>
      <c r="E517" s="14"/>
    </row>
    <row r="518" spans="2:5" ht="12.75">
      <c r="B518" s="14"/>
      <c r="C518" s="14"/>
      <c r="D518" s="14"/>
      <c r="E518" s="14"/>
    </row>
    <row r="519" spans="2:5" ht="12.75">
      <c r="B519" s="14"/>
      <c r="C519" s="14"/>
      <c r="D519" s="14"/>
      <c r="E519" s="14"/>
    </row>
    <row r="520" spans="2:5" ht="12.75">
      <c r="B520" s="14"/>
      <c r="C520" s="14"/>
      <c r="D520" s="14"/>
      <c r="E520" s="14"/>
    </row>
    <row r="521" spans="2:5" ht="12.75">
      <c r="B521" s="14"/>
      <c r="C521" s="14"/>
      <c r="D521" s="14"/>
      <c r="E521" s="14"/>
    </row>
    <row r="522" spans="2:5" ht="12.75">
      <c r="B522" s="14"/>
      <c r="C522" s="14"/>
      <c r="D522" s="14"/>
      <c r="E522" s="14"/>
    </row>
    <row r="523" spans="2:5" ht="12.75">
      <c r="B523" s="14"/>
      <c r="C523" s="14"/>
      <c r="D523" s="14"/>
      <c r="E523" s="14"/>
    </row>
    <row r="524" spans="2:5" ht="12.75">
      <c r="B524" s="14"/>
      <c r="C524" s="14"/>
      <c r="D524" s="14"/>
      <c r="E524" s="14"/>
    </row>
    <row r="525" spans="2:5" ht="12.75">
      <c r="B525" s="14"/>
      <c r="C525" s="14"/>
      <c r="D525" s="14"/>
      <c r="E525" s="14"/>
    </row>
    <row r="526" spans="2:5" ht="12.75">
      <c r="B526" s="14"/>
      <c r="C526" s="14"/>
      <c r="D526" s="14"/>
      <c r="E526" s="14"/>
    </row>
    <row r="527" spans="2:5" ht="12.75">
      <c r="B527" s="14"/>
      <c r="C527" s="14"/>
      <c r="D527" s="14"/>
      <c r="E527" s="14"/>
    </row>
    <row r="528" spans="2:5" ht="12.75">
      <c r="B528" s="14"/>
      <c r="C528" s="14"/>
      <c r="D528" s="14"/>
      <c r="E528" s="14"/>
    </row>
    <row r="529" spans="2:5" ht="12.75">
      <c r="B529" s="14"/>
      <c r="C529" s="14"/>
      <c r="D529" s="14"/>
      <c r="E529" s="14"/>
    </row>
    <row r="530" spans="2:5" ht="12.75">
      <c r="B530" s="14"/>
      <c r="C530" s="14"/>
      <c r="D530" s="14"/>
      <c r="E530" s="14"/>
    </row>
    <row r="531" spans="2:5" ht="12.75">
      <c r="B531" s="14"/>
      <c r="C531" s="14"/>
      <c r="D531" s="14"/>
      <c r="E531" s="14"/>
    </row>
    <row r="532" spans="2:5" ht="12.75">
      <c r="B532" s="14"/>
      <c r="C532" s="14"/>
      <c r="D532" s="14"/>
      <c r="E532" s="14"/>
    </row>
    <row r="533" spans="2:5" ht="12.75">
      <c r="B533" s="14"/>
      <c r="C533" s="14"/>
      <c r="D533" s="14"/>
      <c r="E533" s="14"/>
    </row>
    <row r="534" spans="2:5" ht="12.75">
      <c r="B534" s="14"/>
      <c r="C534" s="14"/>
      <c r="D534" s="14"/>
      <c r="E534" s="14"/>
    </row>
    <row r="535" spans="2:5" ht="12.75">
      <c r="B535" s="14"/>
      <c r="C535" s="14"/>
      <c r="D535" s="14"/>
      <c r="E535" s="14"/>
    </row>
    <row r="536" spans="2:5" ht="12.75">
      <c r="B536" s="14"/>
      <c r="C536" s="14"/>
      <c r="D536" s="14"/>
      <c r="E536" s="14"/>
    </row>
    <row r="537" spans="2:5" ht="12.75">
      <c r="B537" s="14"/>
      <c r="C537" s="14"/>
      <c r="D537" s="14"/>
      <c r="E537" s="14"/>
    </row>
    <row r="538" spans="2:5" ht="12.75">
      <c r="B538" s="14"/>
      <c r="C538" s="14"/>
      <c r="D538" s="14"/>
      <c r="E538" s="14"/>
    </row>
    <row r="539" spans="2:5" ht="12.75">
      <c r="B539" s="14"/>
      <c r="C539" s="14"/>
      <c r="D539" s="14"/>
      <c r="E539" s="14"/>
    </row>
    <row r="540" spans="2:5" ht="12.75">
      <c r="B540" s="14"/>
      <c r="C540" s="14"/>
      <c r="D540" s="14"/>
      <c r="E540" s="14"/>
    </row>
    <row r="541" spans="2:5" ht="12.75">
      <c r="B541" s="14"/>
      <c r="C541" s="14"/>
      <c r="D541" s="14"/>
      <c r="E541" s="14"/>
    </row>
    <row r="542" spans="2:5" ht="12.75">
      <c r="B542" s="14"/>
      <c r="C542" s="14"/>
      <c r="D542" s="14"/>
      <c r="E542" s="14"/>
    </row>
    <row r="543" spans="2:5" ht="12.75">
      <c r="B543" s="14"/>
      <c r="C543" s="14"/>
      <c r="D543" s="14"/>
      <c r="E543" s="14"/>
    </row>
    <row r="544" spans="2:5" ht="12.75">
      <c r="B544" s="14"/>
      <c r="C544" s="14"/>
      <c r="D544" s="14"/>
      <c r="E544" s="14"/>
    </row>
    <row r="545" spans="2:5" ht="12.75">
      <c r="B545" s="14"/>
      <c r="C545" s="14"/>
      <c r="D545" s="14"/>
      <c r="E545" s="14"/>
    </row>
    <row r="546" spans="2:5" ht="12.75">
      <c r="B546" s="14"/>
      <c r="C546" s="14"/>
      <c r="D546" s="14"/>
      <c r="E546" s="14"/>
    </row>
    <row r="547" spans="2:5" ht="12.75">
      <c r="B547" s="14"/>
      <c r="C547" s="14"/>
      <c r="D547" s="14"/>
      <c r="E547" s="14"/>
    </row>
    <row r="548" spans="2:5" ht="12.75">
      <c r="B548" s="14"/>
      <c r="C548" s="14"/>
      <c r="D548" s="14"/>
      <c r="E548" s="14"/>
    </row>
    <row r="549" spans="2:5" ht="12.75">
      <c r="B549" s="14"/>
      <c r="C549" s="14"/>
      <c r="D549" s="14"/>
      <c r="E549" s="14"/>
    </row>
    <row r="550" spans="2:5" ht="12.75">
      <c r="B550" s="14"/>
      <c r="C550" s="14"/>
      <c r="D550" s="14"/>
      <c r="E550" s="14"/>
    </row>
    <row r="551" spans="2:5" ht="12.75">
      <c r="B551" s="14"/>
      <c r="C551" s="14"/>
      <c r="D551" s="14"/>
      <c r="E551" s="14"/>
    </row>
    <row r="552" spans="2:5" ht="12.75">
      <c r="B552" s="14"/>
      <c r="C552" s="14"/>
      <c r="D552" s="14"/>
      <c r="E552" s="14"/>
    </row>
    <row r="553" spans="2:5" ht="12.75">
      <c r="B553" s="14"/>
      <c r="C553" s="14"/>
      <c r="D553" s="14"/>
      <c r="E553" s="14"/>
    </row>
    <row r="554" spans="2:5" ht="12.75">
      <c r="B554" s="14"/>
      <c r="C554" s="14"/>
      <c r="D554" s="14"/>
      <c r="E554" s="14"/>
    </row>
    <row r="555" spans="2:5" ht="12.75">
      <c r="B555" s="14"/>
      <c r="C555" s="14"/>
      <c r="D555" s="14"/>
      <c r="E555" s="14"/>
    </row>
    <row r="556" spans="2:5" ht="12.75">
      <c r="B556" s="14"/>
      <c r="C556" s="14"/>
      <c r="D556" s="14"/>
      <c r="E556" s="14"/>
    </row>
    <row r="557" spans="2:5" ht="12.75">
      <c r="B557" s="14"/>
      <c r="C557" s="14"/>
      <c r="D557" s="14"/>
      <c r="E557" s="14"/>
    </row>
    <row r="558" spans="2:5" ht="12.75">
      <c r="B558" s="14"/>
      <c r="C558" s="14"/>
      <c r="D558" s="14"/>
      <c r="E558" s="14"/>
    </row>
    <row r="559" spans="2:5" ht="12.75">
      <c r="B559" s="14"/>
      <c r="C559" s="14"/>
      <c r="D559" s="14"/>
      <c r="E559" s="14"/>
    </row>
    <row r="560" spans="2:5" ht="12.75">
      <c r="B560" s="14"/>
      <c r="C560" s="14"/>
      <c r="D560" s="14"/>
      <c r="E560" s="14"/>
    </row>
    <row r="561" spans="2:5" ht="12.75">
      <c r="B561" s="14"/>
      <c r="C561" s="14"/>
      <c r="D561" s="14"/>
      <c r="E561" s="14"/>
    </row>
    <row r="562" spans="2:5" ht="12.75">
      <c r="B562" s="14"/>
      <c r="C562" s="14"/>
      <c r="D562" s="14"/>
      <c r="E562" s="14"/>
    </row>
    <row r="563" spans="2:5" ht="12.75">
      <c r="B563" s="14"/>
      <c r="C563" s="14"/>
      <c r="D563" s="14"/>
      <c r="E563" s="14"/>
    </row>
    <row r="564" spans="2:5" ht="12.75">
      <c r="B564" s="14"/>
      <c r="C564" s="14"/>
      <c r="D564" s="14"/>
      <c r="E564" s="14"/>
    </row>
    <row r="565" spans="2:5" ht="12.75">
      <c r="B565" s="14"/>
      <c r="C565" s="14"/>
      <c r="D565" s="14"/>
      <c r="E565" s="14"/>
    </row>
    <row r="566" spans="2:5" ht="12.75">
      <c r="B566" s="14"/>
      <c r="C566" s="14"/>
      <c r="D566" s="14"/>
      <c r="E566" s="14"/>
    </row>
    <row r="567" spans="2:5" ht="12.75">
      <c r="B567" s="14"/>
      <c r="C567" s="14"/>
      <c r="D567" s="14"/>
      <c r="E567" s="14"/>
    </row>
    <row r="568" spans="2:5" ht="12.75">
      <c r="B568" s="14"/>
      <c r="C568" s="14"/>
      <c r="D568" s="14"/>
      <c r="E568" s="14"/>
    </row>
    <row r="569" spans="2:5" ht="12.75">
      <c r="B569" s="14"/>
      <c r="C569" s="14"/>
      <c r="D569" s="14"/>
      <c r="E569" s="14"/>
    </row>
    <row r="570" spans="2:5" ht="12.75">
      <c r="B570" s="14"/>
      <c r="C570" s="14"/>
      <c r="D570" s="14"/>
      <c r="E570" s="14"/>
    </row>
    <row r="571" spans="2:5" ht="12.75">
      <c r="B571" s="14"/>
      <c r="C571" s="14"/>
      <c r="D571" s="14"/>
      <c r="E571" s="14"/>
    </row>
    <row r="572" spans="2:5" ht="12.75">
      <c r="B572" s="14"/>
      <c r="C572" s="14"/>
      <c r="D572" s="14"/>
      <c r="E572" s="14"/>
    </row>
    <row r="573" spans="2:5" ht="12.75">
      <c r="B573" s="14"/>
      <c r="C573" s="14"/>
      <c r="D573" s="14"/>
      <c r="E573" s="14"/>
    </row>
    <row r="574" spans="2:5" ht="12.75">
      <c r="B574" s="14"/>
      <c r="C574" s="14"/>
      <c r="D574" s="14"/>
      <c r="E574" s="14"/>
    </row>
    <row r="575" spans="2:5" ht="12.75">
      <c r="B575" s="14"/>
      <c r="C575" s="14"/>
      <c r="D575" s="14"/>
      <c r="E575" s="14"/>
    </row>
    <row r="576" spans="2:5" ht="12.75">
      <c r="B576" s="14"/>
      <c r="C576" s="14"/>
      <c r="D576" s="14"/>
      <c r="E576" s="14"/>
    </row>
    <row r="577" spans="2:5" ht="12.75">
      <c r="B577" s="14"/>
      <c r="C577" s="14"/>
      <c r="D577" s="14"/>
      <c r="E577" s="14"/>
    </row>
    <row r="578" spans="2:5" ht="12.75">
      <c r="B578" s="14"/>
      <c r="C578" s="14"/>
      <c r="D578" s="14"/>
      <c r="E578" s="14"/>
    </row>
    <row r="579" spans="2:5" ht="12.75">
      <c r="B579" s="14"/>
      <c r="C579" s="14"/>
      <c r="D579" s="14"/>
      <c r="E579" s="14"/>
    </row>
    <row r="580" spans="2:5" ht="12.75">
      <c r="B580" s="14"/>
      <c r="C580" s="14"/>
      <c r="D580" s="14"/>
      <c r="E580" s="14"/>
    </row>
    <row r="581" spans="2:5" ht="12.75">
      <c r="B581" s="14"/>
      <c r="C581" s="14"/>
      <c r="D581" s="14"/>
      <c r="E581" s="14"/>
    </row>
    <row r="582" spans="2:5" ht="12.75">
      <c r="B582" s="14"/>
      <c r="C582" s="14"/>
      <c r="D582" s="14"/>
      <c r="E582" s="14"/>
    </row>
    <row r="583" spans="2:5" ht="12.75">
      <c r="B583" s="14"/>
      <c r="C583" s="14"/>
      <c r="D583" s="14"/>
      <c r="E583" s="14"/>
    </row>
    <row r="584" spans="2:5" ht="12.75">
      <c r="B584" s="14"/>
      <c r="C584" s="14"/>
      <c r="D584" s="14"/>
      <c r="E584" s="14"/>
    </row>
    <row r="585" spans="2:5" ht="12.75">
      <c r="B585" s="14"/>
      <c r="C585" s="14"/>
      <c r="D585" s="14"/>
      <c r="E585" s="14"/>
    </row>
    <row r="586" spans="2:5" ht="12.75">
      <c r="B586" s="14"/>
      <c r="C586" s="14"/>
      <c r="D586" s="14"/>
      <c r="E586" s="14"/>
    </row>
    <row r="587" spans="2:5" ht="12.75">
      <c r="B587" s="14"/>
      <c r="C587" s="14"/>
      <c r="D587" s="14"/>
      <c r="E587" s="14"/>
    </row>
    <row r="588" spans="2:5" ht="12.75">
      <c r="B588" s="14"/>
      <c r="C588" s="14"/>
      <c r="D588" s="14"/>
      <c r="E588" s="14"/>
    </row>
    <row r="589" spans="2:5" ht="12.75">
      <c r="B589" s="14"/>
      <c r="C589" s="14"/>
      <c r="D589" s="14"/>
      <c r="E589" s="14"/>
    </row>
    <row r="590" spans="2:5" ht="12.75">
      <c r="B590" s="14"/>
      <c r="C590" s="14"/>
      <c r="D590" s="14"/>
      <c r="E590" s="14"/>
    </row>
    <row r="591" spans="2:5" ht="12.75">
      <c r="B591" s="14"/>
      <c r="C591" s="14"/>
      <c r="D591" s="14"/>
      <c r="E591" s="14"/>
    </row>
    <row r="592" spans="2:5" ht="12.75">
      <c r="B592" s="14"/>
      <c r="C592" s="14"/>
      <c r="D592" s="14"/>
      <c r="E592" s="14"/>
    </row>
    <row r="593" spans="2:5" ht="12.75">
      <c r="B593" s="14"/>
      <c r="C593" s="14"/>
      <c r="D593" s="14"/>
      <c r="E593" s="14"/>
    </row>
    <row r="594" spans="2:5" ht="12.75">
      <c r="B594" s="14"/>
      <c r="C594" s="14"/>
      <c r="D594" s="14"/>
      <c r="E594" s="14"/>
    </row>
    <row r="595" spans="2:5" ht="12.75">
      <c r="B595" s="14"/>
      <c r="C595" s="14"/>
      <c r="D595" s="14"/>
      <c r="E595" s="14"/>
    </row>
    <row r="596" spans="2:5" ht="12.75">
      <c r="B596" s="14"/>
      <c r="C596" s="14"/>
      <c r="D596" s="14"/>
      <c r="E596" s="14"/>
    </row>
    <row r="597" spans="2:5" ht="12.75">
      <c r="B597" s="14"/>
      <c r="C597" s="14"/>
      <c r="D597" s="14"/>
      <c r="E597" s="14"/>
    </row>
    <row r="598" spans="2:5" ht="12.75">
      <c r="B598" s="14"/>
      <c r="C598" s="14"/>
      <c r="D598" s="14"/>
      <c r="E598" s="14"/>
    </row>
    <row r="599" spans="2:5" ht="12.75">
      <c r="B599" s="14"/>
      <c r="C599" s="14"/>
      <c r="D599" s="14"/>
      <c r="E599" s="14"/>
    </row>
    <row r="600" spans="2:5" ht="12.75">
      <c r="B600" s="14"/>
      <c r="C600" s="14"/>
      <c r="D600" s="14"/>
      <c r="E600" s="14"/>
    </row>
    <row r="601" spans="2:5" ht="12.75">
      <c r="B601" s="14"/>
      <c r="C601" s="14"/>
      <c r="D601" s="14"/>
      <c r="E601" s="14"/>
    </row>
    <row r="602" spans="2:5" ht="12.75">
      <c r="B602" s="14"/>
      <c r="C602" s="14"/>
      <c r="D602" s="14"/>
      <c r="E602" s="14"/>
    </row>
    <row r="603" spans="2:5" ht="12.75">
      <c r="B603" s="14"/>
      <c r="C603" s="14"/>
      <c r="D603" s="14"/>
      <c r="E603" s="14"/>
    </row>
    <row r="604" spans="2:5" ht="12.75">
      <c r="B604" s="14"/>
      <c r="C604" s="14"/>
      <c r="D604" s="14"/>
      <c r="E604" s="14"/>
    </row>
    <row r="605" spans="2:5" ht="12.75">
      <c r="B605" s="14"/>
      <c r="C605" s="14"/>
      <c r="D605" s="14"/>
      <c r="E605" s="14"/>
    </row>
    <row r="606" spans="2:5" ht="12.75">
      <c r="B606" s="14"/>
      <c r="C606" s="14"/>
      <c r="D606" s="14"/>
      <c r="E606" s="14"/>
    </row>
    <row r="607" spans="2:5" ht="12.75">
      <c r="B607" s="14"/>
      <c r="C607" s="14"/>
      <c r="D607" s="14"/>
      <c r="E607" s="14"/>
    </row>
    <row r="608" spans="2:5" ht="12.75">
      <c r="B608" s="14"/>
      <c r="C608" s="14"/>
      <c r="D608" s="14"/>
      <c r="E608" s="14"/>
    </row>
    <row r="609" spans="2:5" ht="12.75">
      <c r="B609" s="14"/>
      <c r="C609" s="14"/>
      <c r="D609" s="14"/>
      <c r="E609" s="14"/>
    </row>
    <row r="610" spans="2:5" ht="12.75">
      <c r="B610" s="14"/>
      <c r="C610" s="14"/>
      <c r="D610" s="14"/>
      <c r="E610" s="14"/>
    </row>
    <row r="611" spans="2:5" ht="12.75">
      <c r="B611" s="14"/>
      <c r="C611" s="14"/>
      <c r="D611" s="14"/>
      <c r="E611" s="14"/>
    </row>
    <row r="612" spans="2:5" ht="12.75">
      <c r="B612" s="14"/>
      <c r="C612" s="14"/>
      <c r="D612" s="14"/>
      <c r="E612" s="14"/>
    </row>
    <row r="613" spans="2:5" ht="12.75">
      <c r="B613" s="14"/>
      <c r="C613" s="14"/>
      <c r="D613" s="14"/>
      <c r="E613" s="14"/>
    </row>
    <row r="614" spans="2:5" ht="12.75">
      <c r="B614" s="14"/>
      <c r="C614" s="14"/>
      <c r="D614" s="14"/>
      <c r="E614" s="14"/>
    </row>
    <row r="615" spans="2:5" ht="12.75">
      <c r="B615" s="14"/>
      <c r="C615" s="14"/>
      <c r="D615" s="14"/>
      <c r="E615" s="14"/>
    </row>
    <row r="616" spans="2:5" ht="12.75">
      <c r="B616" s="14"/>
      <c r="C616" s="14"/>
      <c r="D616" s="14"/>
      <c r="E616" s="14"/>
    </row>
    <row r="617" spans="2:5" ht="12.75">
      <c r="B617" s="14"/>
      <c r="C617" s="14"/>
      <c r="D617" s="14"/>
      <c r="E617" s="14"/>
    </row>
    <row r="618" spans="2:5" ht="12.75">
      <c r="B618" s="14"/>
      <c r="C618" s="14"/>
      <c r="D618" s="14"/>
      <c r="E618" s="14"/>
    </row>
    <row r="619" spans="2:5" ht="12.75">
      <c r="B619" s="14"/>
      <c r="C619" s="14"/>
      <c r="D619" s="14"/>
      <c r="E619" s="14"/>
    </row>
    <row r="620" spans="2:5" ht="12.75">
      <c r="B620" s="14"/>
      <c r="C620" s="14"/>
      <c r="D620" s="14"/>
      <c r="E620" s="14"/>
    </row>
    <row r="621" spans="2:5" ht="12.75">
      <c r="B621" s="14"/>
      <c r="C621" s="14"/>
      <c r="D621" s="14"/>
      <c r="E621" s="14"/>
    </row>
    <row r="622" spans="2:5" ht="12.75">
      <c r="B622" s="14"/>
      <c r="C622" s="14"/>
      <c r="D622" s="14"/>
      <c r="E622" s="14"/>
    </row>
    <row r="623" spans="2:5" ht="12.75">
      <c r="B623" s="14"/>
      <c r="C623" s="14"/>
      <c r="D623" s="14"/>
      <c r="E623" s="14"/>
    </row>
    <row r="624" spans="2:5" ht="12.75">
      <c r="B624" s="14"/>
      <c r="C624" s="14"/>
      <c r="D624" s="14"/>
      <c r="E624" s="14"/>
    </row>
    <row r="625" spans="2:5" ht="12.75">
      <c r="B625" s="14"/>
      <c r="C625" s="14"/>
      <c r="D625" s="14"/>
      <c r="E625" s="14"/>
    </row>
    <row r="626" spans="2:5" ht="12.75">
      <c r="B626" s="14"/>
      <c r="C626" s="14"/>
      <c r="D626" s="14"/>
      <c r="E626" s="14"/>
    </row>
    <row r="627" spans="2:5" ht="12.75">
      <c r="B627" s="14"/>
      <c r="C627" s="14"/>
      <c r="D627" s="14"/>
      <c r="E627" s="14"/>
    </row>
    <row r="628" spans="2:5" ht="12.75">
      <c r="B628" s="14"/>
      <c r="C628" s="14"/>
      <c r="D628" s="14"/>
      <c r="E628" s="14"/>
    </row>
    <row r="629" spans="2:5" ht="12.75">
      <c r="B629" s="14"/>
      <c r="C629" s="14"/>
      <c r="D629" s="14"/>
      <c r="E629" s="14"/>
    </row>
    <row r="630" spans="2:5" ht="12.75">
      <c r="B630" s="14"/>
      <c r="C630" s="14"/>
      <c r="D630" s="14"/>
      <c r="E630" s="14"/>
    </row>
    <row r="631" spans="2:5" ht="12.75">
      <c r="B631" s="14"/>
      <c r="C631" s="14"/>
      <c r="D631" s="14"/>
      <c r="E631" s="14"/>
    </row>
    <row r="632" spans="2:5" ht="12.75">
      <c r="B632" s="14"/>
      <c r="C632" s="14"/>
      <c r="D632" s="14"/>
      <c r="E632" s="14"/>
    </row>
    <row r="633" spans="2:5" ht="12.75">
      <c r="B633" s="14"/>
      <c r="C633" s="14"/>
      <c r="D633" s="14"/>
      <c r="E633" s="14"/>
    </row>
    <row r="634" spans="2:5" ht="12.75">
      <c r="B634" s="14"/>
      <c r="C634" s="14"/>
      <c r="D634" s="14"/>
      <c r="E634" s="14"/>
    </row>
    <row r="635" spans="2:5" ht="12.75">
      <c r="B635" s="14"/>
      <c r="C635" s="14"/>
      <c r="D635" s="14"/>
      <c r="E635" s="14"/>
    </row>
    <row r="636" spans="2:5" ht="12.75">
      <c r="B636" s="14"/>
      <c r="C636" s="14"/>
      <c r="D636" s="14"/>
      <c r="E636" s="14"/>
    </row>
    <row r="637" spans="2:5" ht="12.75">
      <c r="B637" s="14"/>
      <c r="C637" s="14"/>
      <c r="D637" s="14"/>
      <c r="E637" s="14"/>
    </row>
    <row r="638" spans="2:5" ht="12.75">
      <c r="B638" s="14"/>
      <c r="C638" s="14"/>
      <c r="D638" s="14"/>
      <c r="E638" s="14"/>
    </row>
    <row r="639" spans="2:5" ht="12.75">
      <c r="B639" s="14"/>
      <c r="C639" s="14"/>
      <c r="D639" s="14"/>
      <c r="E639" s="14"/>
    </row>
    <row r="640" spans="2:5" ht="12.75">
      <c r="B640" s="14"/>
      <c r="C640" s="14"/>
      <c r="D640" s="14"/>
      <c r="E640" s="14"/>
    </row>
    <row r="641" spans="2:5" ht="12.75">
      <c r="B641" s="14"/>
      <c r="C641" s="14"/>
      <c r="D641" s="14"/>
      <c r="E641" s="14"/>
    </row>
    <row r="642" spans="2:5" ht="12.75">
      <c r="B642" s="14"/>
      <c r="C642" s="14"/>
      <c r="D642" s="14"/>
      <c r="E642" s="14"/>
    </row>
    <row r="643" spans="2:5" ht="12.75">
      <c r="B643" s="14"/>
      <c r="C643" s="14"/>
      <c r="D643" s="14"/>
      <c r="E643" s="14"/>
    </row>
    <row r="644" spans="2:5" ht="12.75">
      <c r="B644" s="14"/>
      <c r="C644" s="14"/>
      <c r="D644" s="14"/>
      <c r="E644" s="14"/>
    </row>
    <row r="645" spans="2:5" ht="12.75">
      <c r="B645" s="14"/>
      <c r="C645" s="14"/>
      <c r="D645" s="14"/>
      <c r="E645" s="14"/>
    </row>
    <row r="646" spans="2:5" ht="12.75">
      <c r="B646" s="14"/>
      <c r="C646" s="14"/>
      <c r="D646" s="14"/>
      <c r="E646" s="14"/>
    </row>
    <row r="647" spans="2:5" ht="12.75">
      <c r="B647" s="14"/>
      <c r="C647" s="14"/>
      <c r="D647" s="14"/>
      <c r="E647" s="14"/>
    </row>
    <row r="648" spans="2:5" ht="12.75">
      <c r="B648" s="14"/>
      <c r="C648" s="14"/>
      <c r="D648" s="14"/>
      <c r="E648" s="14"/>
    </row>
    <row r="649" spans="2:5" ht="12.75">
      <c r="B649" s="14"/>
      <c r="C649" s="14"/>
      <c r="D649" s="14"/>
      <c r="E649" s="14"/>
    </row>
    <row r="650" spans="2:5" ht="12.75">
      <c r="B650" s="14"/>
      <c r="C650" s="14"/>
      <c r="D650" s="14"/>
      <c r="E650" s="14"/>
    </row>
    <row r="651" spans="2:5" ht="12.75">
      <c r="B651" s="14"/>
      <c r="C651" s="14"/>
      <c r="D651" s="14"/>
      <c r="E651" s="14"/>
    </row>
    <row r="652" spans="2:5" ht="12.75">
      <c r="B652" s="14"/>
      <c r="C652" s="14"/>
      <c r="D652" s="14"/>
      <c r="E652" s="14"/>
    </row>
    <row r="653" spans="2:5" ht="12.75">
      <c r="B653" s="14"/>
      <c r="C653" s="14"/>
      <c r="D653" s="14"/>
      <c r="E653" s="14"/>
    </row>
    <row r="654" spans="2:5" ht="12.75">
      <c r="B654" s="14"/>
      <c r="C654" s="14"/>
      <c r="D654" s="14"/>
      <c r="E654" s="14"/>
    </row>
    <row r="655" spans="2:5" ht="12.75">
      <c r="B655" s="14"/>
      <c r="C655" s="14"/>
      <c r="D655" s="14"/>
      <c r="E655" s="14"/>
    </row>
    <row r="656" spans="2:5" ht="12.75">
      <c r="B656" s="14"/>
      <c r="C656" s="14"/>
      <c r="D656" s="14"/>
      <c r="E656" s="14"/>
    </row>
    <row r="657" spans="2:5" ht="12.75">
      <c r="B657" s="14"/>
      <c r="C657" s="14"/>
      <c r="D657" s="14"/>
      <c r="E657" s="14"/>
    </row>
    <row r="658" spans="2:5" ht="12.75">
      <c r="B658" s="14"/>
      <c r="C658" s="14"/>
      <c r="D658" s="14"/>
      <c r="E658" s="14"/>
    </row>
    <row r="659" spans="2:5" ht="12.75">
      <c r="B659" s="14"/>
      <c r="C659" s="14"/>
      <c r="D659" s="14"/>
      <c r="E659" s="14"/>
    </row>
    <row r="660" spans="2:5" ht="12.75">
      <c r="B660" s="14"/>
      <c r="C660" s="14"/>
      <c r="D660" s="14"/>
      <c r="E660" s="14"/>
    </row>
    <row r="661" spans="2:5" ht="12.75">
      <c r="B661" s="14"/>
      <c r="C661" s="14"/>
      <c r="D661" s="14"/>
      <c r="E661" s="14"/>
    </row>
    <row r="662" spans="2:5" ht="12.75">
      <c r="B662" s="14"/>
      <c r="C662" s="14"/>
      <c r="D662" s="14"/>
      <c r="E662" s="14"/>
    </row>
    <row r="663" spans="2:5" ht="12.75">
      <c r="B663" s="14"/>
      <c r="C663" s="14"/>
      <c r="D663" s="14"/>
      <c r="E663" s="14"/>
    </row>
    <row r="664" spans="2:5" ht="12.75">
      <c r="B664" s="14"/>
      <c r="C664" s="14"/>
      <c r="D664" s="14"/>
      <c r="E664" s="14"/>
    </row>
    <row r="665" spans="2:5" ht="12.75">
      <c r="B665" s="14"/>
      <c r="C665" s="14"/>
      <c r="D665" s="14"/>
      <c r="E665" s="14"/>
    </row>
    <row r="666" spans="2:5" ht="12.75">
      <c r="B666" s="14"/>
      <c r="C666" s="14"/>
      <c r="D666" s="14"/>
      <c r="E666" s="14"/>
    </row>
    <row r="667" spans="2:5" ht="12.75">
      <c r="B667" s="14"/>
      <c r="C667" s="14"/>
      <c r="D667" s="14"/>
      <c r="E667" s="14"/>
    </row>
    <row r="668" spans="2:5" ht="12.75">
      <c r="B668" s="14"/>
      <c r="C668" s="14"/>
      <c r="D668" s="14"/>
      <c r="E668" s="14"/>
    </row>
    <row r="669" spans="2:5" ht="12.75">
      <c r="B669" s="14"/>
      <c r="C669" s="14"/>
      <c r="D669" s="14"/>
      <c r="E669" s="14"/>
    </row>
    <row r="670" spans="2:5" ht="12.75">
      <c r="B670" s="14"/>
      <c r="C670" s="14"/>
      <c r="D670" s="14"/>
      <c r="E670" s="14"/>
    </row>
    <row r="671" spans="2:5" ht="12.75">
      <c r="B671" s="14"/>
      <c r="C671" s="14"/>
      <c r="D671" s="14"/>
      <c r="E671" s="14"/>
    </row>
    <row r="672" spans="2:5" ht="12.75">
      <c r="B672" s="14"/>
      <c r="C672" s="14"/>
      <c r="D672" s="14"/>
      <c r="E672" s="14"/>
    </row>
    <row r="673" spans="2:5" ht="12.75">
      <c r="B673" s="14"/>
      <c r="C673" s="14"/>
      <c r="D673" s="14"/>
      <c r="E673" s="14"/>
    </row>
    <row r="674" spans="2:5" ht="12.75">
      <c r="B674" s="14"/>
      <c r="C674" s="14"/>
      <c r="D674" s="14"/>
      <c r="E674" s="14"/>
    </row>
    <row r="675" spans="2:5" ht="12.75">
      <c r="B675" s="14"/>
      <c r="C675" s="14"/>
      <c r="D675" s="14"/>
      <c r="E675" s="14"/>
    </row>
    <row r="676" spans="2:5" ht="12.75">
      <c r="B676" s="14"/>
      <c r="C676" s="14"/>
      <c r="D676" s="14"/>
      <c r="E676" s="14"/>
    </row>
    <row r="677" spans="2:5" ht="12.75">
      <c r="B677" s="14"/>
      <c r="C677" s="14"/>
      <c r="D677" s="14"/>
      <c r="E677" s="14"/>
    </row>
    <row r="678" spans="2:5" ht="12.75">
      <c r="B678" s="14"/>
      <c r="C678" s="14"/>
      <c r="D678" s="14"/>
      <c r="E678" s="14"/>
    </row>
    <row r="679" spans="2:5" ht="12.75">
      <c r="B679" s="14"/>
      <c r="C679" s="14"/>
      <c r="D679" s="14"/>
      <c r="E679" s="14"/>
    </row>
    <row r="680" spans="2:5" ht="12.75">
      <c r="B680" s="14"/>
      <c r="C680" s="14"/>
      <c r="D680" s="14"/>
      <c r="E680" s="14"/>
    </row>
    <row r="681" spans="2:5" ht="12.75">
      <c r="B681" s="14"/>
      <c r="C681" s="14"/>
      <c r="D681" s="14"/>
      <c r="E681" s="14"/>
    </row>
    <row r="682" spans="2:5" ht="12.75">
      <c r="B682" s="14"/>
      <c r="C682" s="14"/>
      <c r="D682" s="14"/>
      <c r="E682" s="14"/>
    </row>
    <row r="683" spans="2:5" ht="12.75">
      <c r="B683" s="14"/>
      <c r="C683" s="14"/>
      <c r="D683" s="14"/>
      <c r="E683" s="14"/>
    </row>
    <row r="684" spans="2:5" ht="12.75">
      <c r="B684" s="14"/>
      <c r="C684" s="14"/>
      <c r="D684" s="14"/>
      <c r="E684" s="14"/>
    </row>
    <row r="685" spans="2:5" ht="12.75">
      <c r="B685" s="14"/>
      <c r="C685" s="14"/>
      <c r="D685" s="14"/>
      <c r="E685" s="14"/>
    </row>
    <row r="686" spans="2:5" ht="12.75">
      <c r="B686" s="14"/>
      <c r="C686" s="14"/>
      <c r="D686" s="14"/>
      <c r="E686" s="14"/>
    </row>
    <row r="687" spans="2:5" ht="12.75">
      <c r="B687" s="14"/>
      <c r="C687" s="14"/>
      <c r="D687" s="14"/>
      <c r="E687" s="14"/>
    </row>
    <row r="688" spans="2:5" ht="12.75">
      <c r="B688" s="14"/>
      <c r="C688" s="14"/>
      <c r="D688" s="14"/>
      <c r="E688" s="14"/>
    </row>
    <row r="689" spans="2:5" ht="12.75">
      <c r="B689" s="14"/>
      <c r="C689" s="14"/>
      <c r="D689" s="14"/>
      <c r="E689" s="14"/>
    </row>
    <row r="690" spans="2:5" ht="12.75">
      <c r="B690" s="14"/>
      <c r="C690" s="14"/>
      <c r="D690" s="14"/>
      <c r="E690" s="14"/>
    </row>
    <row r="691" spans="2:5" ht="12.75">
      <c r="B691" s="14"/>
      <c r="C691" s="14"/>
      <c r="D691" s="14"/>
      <c r="E691" s="14"/>
    </row>
    <row r="692" spans="2:5" ht="12.75">
      <c r="B692" s="14"/>
      <c r="C692" s="14"/>
      <c r="D692" s="14"/>
      <c r="E692" s="14"/>
    </row>
    <row r="693" spans="2:5" ht="12.75">
      <c r="B693" s="14"/>
      <c r="C693" s="14"/>
      <c r="D693" s="14"/>
      <c r="E693" s="14"/>
    </row>
    <row r="694" spans="2:5" ht="12.75">
      <c r="B694" s="14"/>
      <c r="C694" s="14"/>
      <c r="D694" s="14"/>
      <c r="E694" s="14"/>
    </row>
    <row r="695" spans="2:5" ht="12.75">
      <c r="B695" s="14"/>
      <c r="C695" s="14"/>
      <c r="D695" s="14"/>
      <c r="E695" s="14"/>
    </row>
    <row r="696" spans="2:5" ht="12.75">
      <c r="B696" s="14"/>
      <c r="C696" s="14"/>
      <c r="D696" s="14"/>
      <c r="E696" s="14"/>
    </row>
    <row r="697" spans="2:5" ht="12.75">
      <c r="B697" s="14"/>
      <c r="C697" s="14"/>
      <c r="D697" s="14"/>
      <c r="E697" s="14"/>
    </row>
    <row r="698" spans="2:5" ht="12.75">
      <c r="B698" s="14"/>
      <c r="C698" s="14"/>
      <c r="D698" s="14"/>
      <c r="E698" s="14"/>
    </row>
    <row r="699" spans="2:5" ht="12.75">
      <c r="B699" s="14"/>
      <c r="C699" s="14"/>
      <c r="D699" s="14"/>
      <c r="E699" s="14"/>
    </row>
    <row r="700" spans="2:5" ht="12.75">
      <c r="B700" s="14"/>
      <c r="C700" s="14"/>
      <c r="D700" s="14"/>
      <c r="E700" s="14"/>
    </row>
    <row r="701" spans="2:5" ht="12.75">
      <c r="B701" s="14"/>
      <c r="C701" s="14"/>
      <c r="D701" s="14"/>
      <c r="E701" s="14"/>
    </row>
    <row r="702" spans="2:5" ht="12.75">
      <c r="B702" s="14"/>
      <c r="C702" s="14"/>
      <c r="D702" s="14"/>
      <c r="E702" s="14"/>
    </row>
    <row r="703" spans="2:5" ht="12.75">
      <c r="B703" s="14"/>
      <c r="C703" s="14"/>
      <c r="D703" s="14"/>
      <c r="E703" s="14"/>
    </row>
    <row r="704" spans="2:5" ht="12.75">
      <c r="B704" s="14"/>
      <c r="C704" s="14"/>
      <c r="D704" s="14"/>
      <c r="E704" s="14"/>
    </row>
    <row r="705" spans="2:5" ht="12.75">
      <c r="B705" s="14"/>
      <c r="C705" s="14"/>
      <c r="D705" s="14"/>
      <c r="E705" s="14"/>
    </row>
    <row r="706" spans="2:5" ht="12.75">
      <c r="B706" s="14"/>
      <c r="C706" s="14"/>
      <c r="D706" s="14"/>
      <c r="E706" s="14"/>
    </row>
    <row r="707" spans="2:5" ht="12.75">
      <c r="B707" s="14"/>
      <c r="C707" s="14"/>
      <c r="D707" s="14"/>
      <c r="E707" s="14"/>
    </row>
    <row r="708" spans="2:5" ht="12.75">
      <c r="B708" s="14"/>
      <c r="C708" s="14"/>
      <c r="D708" s="14"/>
      <c r="E708" s="14"/>
    </row>
    <row r="709" spans="2:5" ht="12.75">
      <c r="B709" s="14"/>
      <c r="C709" s="14"/>
      <c r="D709" s="14"/>
      <c r="E709" s="14"/>
    </row>
    <row r="710" spans="2:5" ht="12.75">
      <c r="B710" s="14"/>
      <c r="C710" s="14"/>
      <c r="D710" s="14"/>
      <c r="E710" s="14"/>
    </row>
    <row r="711" spans="2:5" ht="12.75">
      <c r="B711" s="14"/>
      <c r="C711" s="14"/>
      <c r="D711" s="14"/>
      <c r="E711" s="14"/>
    </row>
    <row r="712" spans="2:5" ht="12.75">
      <c r="B712" s="14"/>
      <c r="C712" s="14"/>
      <c r="D712" s="14"/>
      <c r="E712" s="14"/>
    </row>
    <row r="713" spans="2:5" ht="12.75">
      <c r="B713" s="14"/>
      <c r="C713" s="14"/>
      <c r="D713" s="14"/>
      <c r="E713" s="14"/>
    </row>
    <row r="714" spans="2:5" ht="12.75">
      <c r="B714" s="14"/>
      <c r="C714" s="14"/>
      <c r="D714" s="14"/>
      <c r="E714" s="14"/>
    </row>
    <row r="715" spans="2:5" ht="12.75">
      <c r="B715" s="14"/>
      <c r="C715" s="14"/>
      <c r="D715" s="14"/>
      <c r="E715" s="14"/>
    </row>
    <row r="716" spans="2:5" ht="12.75">
      <c r="B716" s="14"/>
      <c r="C716" s="14"/>
      <c r="D716" s="14"/>
      <c r="E716" s="14"/>
    </row>
    <row r="717" spans="2:5" ht="12.75">
      <c r="B717" s="14"/>
      <c r="C717" s="14"/>
      <c r="D717" s="14"/>
      <c r="E717" s="14"/>
    </row>
    <row r="718" spans="2:5" ht="12.75">
      <c r="B718" s="14"/>
      <c r="C718" s="14"/>
      <c r="D718" s="14"/>
      <c r="E718" s="14"/>
    </row>
    <row r="719" spans="2:5" ht="12.75">
      <c r="B719" s="14"/>
      <c r="C719" s="14"/>
      <c r="D719" s="14"/>
      <c r="E719" s="14"/>
    </row>
    <row r="720" spans="2:5" ht="12.75">
      <c r="B720" s="14"/>
      <c r="C720" s="14"/>
      <c r="D720" s="14"/>
      <c r="E720" s="14"/>
    </row>
    <row r="721" spans="2:5" ht="12.75">
      <c r="B721" s="14"/>
      <c r="C721" s="14"/>
      <c r="D721" s="14"/>
      <c r="E721" s="14"/>
    </row>
    <row r="722" spans="2:5" ht="12.75">
      <c r="B722" s="14"/>
      <c r="C722" s="14"/>
      <c r="D722" s="14"/>
      <c r="E722" s="14"/>
    </row>
    <row r="723" spans="2:5" ht="12.75">
      <c r="B723" s="14"/>
      <c r="C723" s="14"/>
      <c r="D723" s="14"/>
      <c r="E723" s="14"/>
    </row>
    <row r="724" spans="2:5" ht="12.75">
      <c r="B724" s="14"/>
      <c r="C724" s="14"/>
      <c r="D724" s="14"/>
      <c r="E724" s="14"/>
    </row>
    <row r="725" spans="2:5" ht="12.75">
      <c r="B725" s="14"/>
      <c r="C725" s="14"/>
      <c r="D725" s="14"/>
      <c r="E725" s="14"/>
    </row>
    <row r="726" spans="2:5" ht="12.75">
      <c r="B726" s="14"/>
      <c r="C726" s="14"/>
      <c r="D726" s="14"/>
      <c r="E726" s="14"/>
    </row>
    <row r="727" spans="2:5" ht="12.75">
      <c r="B727" s="14"/>
      <c r="C727" s="14"/>
      <c r="D727" s="14"/>
      <c r="E727" s="14"/>
    </row>
    <row r="728" spans="2:5" ht="12.75">
      <c r="B728" s="14"/>
      <c r="C728" s="14"/>
      <c r="D728" s="14"/>
      <c r="E728" s="14"/>
    </row>
    <row r="729" spans="2:5" ht="12.75">
      <c r="B729" s="14"/>
      <c r="C729" s="14"/>
      <c r="D729" s="14"/>
      <c r="E729" s="14"/>
    </row>
    <row r="730" spans="2:5" ht="12.75">
      <c r="B730" s="14"/>
      <c r="C730" s="14"/>
      <c r="D730" s="14"/>
      <c r="E730" s="14"/>
    </row>
    <row r="731" spans="2:5" ht="12.75">
      <c r="B731" s="14"/>
      <c r="C731" s="14"/>
      <c r="D731" s="14"/>
      <c r="E731" s="14"/>
    </row>
    <row r="732" spans="2:5" ht="12.75">
      <c r="B732" s="14"/>
      <c r="C732" s="14"/>
      <c r="D732" s="14"/>
      <c r="E732" s="14"/>
    </row>
    <row r="733" spans="2:5" ht="12.75">
      <c r="B733" s="14"/>
      <c r="C733" s="14"/>
      <c r="D733" s="14"/>
      <c r="E733" s="14"/>
    </row>
    <row r="734" spans="2:5" ht="12.75">
      <c r="B734" s="14"/>
      <c r="C734" s="14"/>
      <c r="D734" s="14"/>
      <c r="E734" s="14"/>
    </row>
    <row r="735" spans="2:5" ht="12.75">
      <c r="B735" s="14"/>
      <c r="C735" s="14"/>
      <c r="D735" s="14"/>
      <c r="E735" s="14"/>
    </row>
    <row r="736" spans="2:5" ht="12.75">
      <c r="B736" s="14"/>
      <c r="C736" s="14"/>
      <c r="D736" s="14"/>
      <c r="E736" s="14"/>
    </row>
    <row r="737" spans="2:5" ht="12.75">
      <c r="B737" s="14"/>
      <c r="C737" s="14"/>
      <c r="D737" s="14"/>
      <c r="E737" s="14"/>
    </row>
    <row r="738" spans="2:5" ht="12.75">
      <c r="B738" s="14"/>
      <c r="C738" s="14"/>
      <c r="D738" s="14"/>
      <c r="E738" s="14"/>
    </row>
    <row r="739" spans="2:5" ht="12.75">
      <c r="B739" s="14"/>
      <c r="C739" s="14"/>
      <c r="D739" s="14"/>
      <c r="E739" s="14"/>
    </row>
    <row r="740" spans="2:5" ht="12.75">
      <c r="B740" s="14"/>
      <c r="C740" s="14"/>
      <c r="D740" s="14"/>
      <c r="E740" s="14"/>
    </row>
    <row r="741" spans="2:5" ht="12.75">
      <c r="B741" s="14"/>
      <c r="C741" s="14"/>
      <c r="D741" s="14"/>
      <c r="E741" s="14"/>
    </row>
    <row r="742" spans="2:5" ht="12.75">
      <c r="B742" s="14"/>
      <c r="C742" s="14"/>
      <c r="D742" s="14"/>
      <c r="E742" s="14"/>
    </row>
    <row r="743" spans="2:5" ht="12.75">
      <c r="B743" s="14"/>
      <c r="C743" s="14"/>
      <c r="D743" s="14"/>
      <c r="E743" s="14"/>
    </row>
    <row r="744" spans="2:5" ht="12.75">
      <c r="B744" s="14"/>
      <c r="C744" s="14"/>
      <c r="D744" s="14"/>
      <c r="E744" s="14"/>
    </row>
    <row r="745" spans="2:5" ht="12.75">
      <c r="B745" s="14"/>
      <c r="C745" s="14"/>
      <c r="D745" s="14"/>
      <c r="E745" s="14"/>
    </row>
    <row r="746" spans="2:5" ht="12.75">
      <c r="B746" s="14"/>
      <c r="C746" s="14"/>
      <c r="D746" s="14"/>
      <c r="E746" s="14"/>
    </row>
    <row r="747" spans="2:5" ht="12.75">
      <c r="B747" s="14"/>
      <c r="C747" s="14"/>
      <c r="D747" s="14"/>
      <c r="E747" s="14"/>
    </row>
    <row r="748" spans="2:5" ht="12.75">
      <c r="B748" s="14"/>
      <c r="C748" s="14"/>
      <c r="D748" s="14"/>
      <c r="E748" s="14"/>
    </row>
    <row r="749" spans="2:5" ht="12.75">
      <c r="B749" s="14"/>
      <c r="C749" s="14"/>
      <c r="D749" s="14"/>
      <c r="E749" s="14"/>
    </row>
    <row r="750" spans="2:5" ht="12.75">
      <c r="B750" s="14"/>
      <c r="C750" s="14"/>
      <c r="D750" s="14"/>
      <c r="E750" s="14"/>
    </row>
    <row r="751" spans="2:5" ht="12.75">
      <c r="B751" s="14"/>
      <c r="C751" s="14"/>
      <c r="D751" s="14"/>
      <c r="E751" s="14"/>
    </row>
    <row r="752" spans="2:5" ht="12.75">
      <c r="B752" s="14"/>
      <c r="C752" s="14"/>
      <c r="D752" s="14"/>
      <c r="E752" s="14"/>
    </row>
    <row r="753" spans="2:5" ht="12.75">
      <c r="B753" s="14"/>
      <c r="C753" s="14"/>
      <c r="D753" s="14"/>
      <c r="E753" s="14"/>
    </row>
    <row r="754" spans="2:5" ht="12.75">
      <c r="B754" s="14"/>
      <c r="C754" s="14"/>
      <c r="D754" s="14"/>
      <c r="E754" s="14"/>
    </row>
    <row r="755" spans="2:5" ht="12.75">
      <c r="B755" s="14"/>
      <c r="C755" s="14"/>
      <c r="D755" s="14"/>
      <c r="E755" s="14"/>
    </row>
    <row r="756" spans="2:5" ht="12.75">
      <c r="B756" s="14"/>
      <c r="C756" s="14"/>
      <c r="D756" s="14"/>
      <c r="E756" s="14"/>
    </row>
    <row r="757" spans="2:5" ht="12.75">
      <c r="B757" s="14"/>
      <c r="C757" s="14"/>
      <c r="D757" s="14"/>
      <c r="E757" s="14"/>
    </row>
    <row r="758" spans="2:5" ht="12.75">
      <c r="B758" s="14"/>
      <c r="C758" s="14"/>
      <c r="D758" s="14"/>
      <c r="E758" s="14"/>
    </row>
    <row r="759" spans="2:5" ht="12.75">
      <c r="B759" s="14"/>
      <c r="C759" s="14"/>
      <c r="D759" s="14"/>
      <c r="E759" s="14"/>
    </row>
    <row r="760" spans="2:5" ht="12.75">
      <c r="B760" s="14"/>
      <c r="C760" s="14"/>
      <c r="D760" s="14"/>
      <c r="E760" s="14"/>
    </row>
    <row r="761" spans="2:5" ht="12.75">
      <c r="B761" s="14"/>
      <c r="C761" s="14"/>
      <c r="D761" s="14"/>
      <c r="E761" s="14"/>
    </row>
    <row r="762" spans="2:5" ht="12.75">
      <c r="B762" s="14"/>
      <c r="C762" s="14"/>
      <c r="D762" s="14"/>
      <c r="E762" s="14"/>
    </row>
    <row r="763" spans="2:5" ht="12.75">
      <c r="B763" s="14"/>
      <c r="C763" s="14"/>
      <c r="D763" s="14"/>
      <c r="E763" s="14"/>
    </row>
    <row r="764" spans="2:5" ht="12.75">
      <c r="B764" s="14"/>
      <c r="C764" s="14"/>
      <c r="D764" s="14"/>
      <c r="E764" s="14"/>
    </row>
    <row r="765" spans="2:5" ht="12.75">
      <c r="B765" s="14"/>
      <c r="C765" s="14"/>
      <c r="D765" s="14"/>
      <c r="E765" s="14"/>
    </row>
    <row r="766" spans="2:5" ht="12.75">
      <c r="B766" s="14"/>
      <c r="C766" s="14"/>
      <c r="D766" s="14"/>
      <c r="E766" s="14"/>
    </row>
    <row r="767" spans="2:5" ht="12.75">
      <c r="B767" s="14"/>
      <c r="C767" s="14"/>
      <c r="D767" s="14"/>
      <c r="E767" s="14"/>
    </row>
    <row r="768" spans="2:5" ht="12.75">
      <c r="B768" s="14"/>
      <c r="C768" s="14"/>
      <c r="D768" s="14"/>
      <c r="E768" s="14"/>
    </row>
    <row r="769" spans="2:5" ht="12.75">
      <c r="B769" s="14"/>
      <c r="C769" s="14"/>
      <c r="D769" s="14"/>
      <c r="E769" s="14"/>
    </row>
    <row r="770" spans="2:5" ht="12.75">
      <c r="B770" s="14"/>
      <c r="C770" s="14"/>
      <c r="D770" s="14"/>
      <c r="E770" s="14"/>
    </row>
    <row r="771" spans="2:5" ht="12.75">
      <c r="B771" s="14"/>
      <c r="C771" s="14"/>
      <c r="D771" s="14"/>
      <c r="E771" s="14"/>
    </row>
    <row r="772" spans="2:5" ht="12.75">
      <c r="B772" s="14"/>
      <c r="C772" s="14"/>
      <c r="D772" s="14"/>
      <c r="E772" s="14"/>
    </row>
    <row r="773" spans="2:5" ht="12.75">
      <c r="B773" s="14"/>
      <c r="C773" s="14"/>
      <c r="D773" s="14"/>
      <c r="E773" s="14"/>
    </row>
    <row r="774" spans="2:5" ht="12.75">
      <c r="B774" s="14"/>
      <c r="C774" s="14"/>
      <c r="D774" s="14"/>
      <c r="E774" s="14"/>
    </row>
    <row r="775" spans="2:5" ht="12.75">
      <c r="B775" s="14"/>
      <c r="C775" s="14"/>
      <c r="D775" s="14"/>
      <c r="E775" s="14"/>
    </row>
    <row r="776" spans="2:5" ht="12.75">
      <c r="B776" s="14"/>
      <c r="C776" s="14"/>
      <c r="D776" s="14"/>
      <c r="E776" s="14"/>
    </row>
    <row r="777" spans="2:5" ht="12.75">
      <c r="B777" s="14"/>
      <c r="C777" s="14"/>
      <c r="D777" s="14"/>
      <c r="E777" s="14"/>
    </row>
    <row r="778" spans="2:5" ht="12.75">
      <c r="B778" s="14"/>
      <c r="C778" s="14"/>
      <c r="D778" s="14"/>
      <c r="E778" s="14"/>
    </row>
    <row r="779" spans="2:5" ht="12.75">
      <c r="B779" s="14"/>
      <c r="C779" s="14"/>
      <c r="D779" s="14"/>
      <c r="E779" s="14"/>
    </row>
    <row r="780" spans="2:5" ht="12.75">
      <c r="B780" s="14"/>
      <c r="C780" s="14"/>
      <c r="D780" s="14"/>
      <c r="E780" s="14"/>
    </row>
    <row r="781" spans="2:5" ht="12.75">
      <c r="B781" s="14"/>
      <c r="C781" s="14"/>
      <c r="D781" s="14"/>
      <c r="E781" s="14"/>
    </row>
    <row r="782" spans="2:5" ht="12.75">
      <c r="B782" s="14"/>
      <c r="C782" s="14"/>
      <c r="D782" s="14"/>
      <c r="E782" s="14"/>
    </row>
    <row r="783" spans="2:5" ht="12.75">
      <c r="B783" s="14"/>
      <c r="C783" s="14"/>
      <c r="D783" s="14"/>
      <c r="E783" s="14"/>
    </row>
    <row r="784" spans="2:5" ht="12.75">
      <c r="B784" s="14"/>
      <c r="C784" s="14"/>
      <c r="D784" s="14"/>
      <c r="E784" s="14"/>
    </row>
    <row r="785" spans="2:5" ht="12.75">
      <c r="B785" s="14"/>
      <c r="C785" s="14"/>
      <c r="D785" s="14"/>
      <c r="E785" s="14"/>
    </row>
    <row r="786" spans="2:5" ht="12.75">
      <c r="B786" s="14"/>
      <c r="C786" s="14"/>
      <c r="D786" s="14"/>
      <c r="E786" s="14"/>
    </row>
    <row r="787" spans="2:5" ht="12.75">
      <c r="B787" s="14"/>
      <c r="C787" s="14"/>
      <c r="D787" s="14"/>
      <c r="E787" s="14"/>
    </row>
    <row r="788" spans="2:5" ht="12.75">
      <c r="B788" s="14"/>
      <c r="C788" s="14"/>
      <c r="D788" s="14"/>
      <c r="E788" s="14"/>
    </row>
    <row r="789" spans="2:5" ht="12.75">
      <c r="B789" s="14"/>
      <c r="C789" s="14"/>
      <c r="D789" s="14"/>
      <c r="E789" s="14"/>
    </row>
    <row r="790" spans="2:5" ht="12.75">
      <c r="B790" s="14"/>
      <c r="C790" s="14"/>
      <c r="D790" s="14"/>
      <c r="E790" s="14"/>
    </row>
    <row r="791" spans="2:5" ht="12.75">
      <c r="B791" s="14"/>
      <c r="C791" s="14"/>
      <c r="D791" s="14"/>
      <c r="E791" s="14"/>
    </row>
    <row r="792" spans="2:5" ht="12.75">
      <c r="B792" s="14"/>
      <c r="C792" s="14"/>
      <c r="D792" s="14"/>
      <c r="E792" s="14"/>
    </row>
    <row r="793" spans="2:5" ht="12.75">
      <c r="B793" s="14"/>
      <c r="C793" s="14"/>
      <c r="D793" s="14"/>
      <c r="E793" s="14"/>
    </row>
    <row r="794" spans="2:5" ht="12.75">
      <c r="B794" s="14"/>
      <c r="C794" s="14"/>
      <c r="D794" s="14"/>
      <c r="E794" s="14"/>
    </row>
    <row r="795" spans="2:5" ht="12.75">
      <c r="B795" s="14"/>
      <c r="C795" s="14"/>
      <c r="D795" s="14"/>
      <c r="E795" s="14"/>
    </row>
    <row r="796" spans="2:5" ht="12.75">
      <c r="B796" s="14"/>
      <c r="C796" s="14"/>
      <c r="D796" s="14"/>
      <c r="E796" s="14"/>
    </row>
    <row r="797" spans="2:5" ht="12.75">
      <c r="B797" s="14"/>
      <c r="C797" s="14"/>
      <c r="D797" s="14"/>
      <c r="E797" s="14"/>
    </row>
    <row r="798" spans="2:5" ht="12.75">
      <c r="B798" s="14"/>
      <c r="C798" s="14"/>
      <c r="D798" s="14"/>
      <c r="E798" s="14"/>
    </row>
    <row r="799" spans="2:5" ht="12.75">
      <c r="B799" s="14"/>
      <c r="C799" s="14"/>
      <c r="D799" s="14"/>
      <c r="E799" s="14"/>
    </row>
    <row r="800" spans="2:5" ht="12.75">
      <c r="B800" s="14"/>
      <c r="C800" s="14"/>
      <c r="D800" s="14"/>
      <c r="E800" s="14"/>
    </row>
    <row r="801" spans="2:5" ht="12.75">
      <c r="B801" s="14"/>
      <c r="C801" s="14"/>
      <c r="D801" s="14"/>
      <c r="E801" s="14"/>
    </row>
    <row r="802" spans="2:5" ht="12.75">
      <c r="B802" s="14"/>
      <c r="C802" s="14"/>
      <c r="D802" s="14"/>
      <c r="E802" s="14"/>
    </row>
    <row r="803" spans="2:5" ht="12.75">
      <c r="B803" s="14"/>
      <c r="C803" s="14"/>
      <c r="D803" s="14"/>
      <c r="E803" s="14"/>
    </row>
    <row r="804" spans="2:5" ht="12.75">
      <c r="B804" s="14"/>
      <c r="C804" s="14"/>
      <c r="D804" s="14"/>
      <c r="E804" s="14"/>
    </row>
    <row r="805" spans="2:5" ht="12.75">
      <c r="B805" s="14"/>
      <c r="C805" s="14"/>
      <c r="D805" s="14"/>
      <c r="E805" s="14"/>
    </row>
    <row r="806" spans="2:5" ht="12.75">
      <c r="B806" s="14"/>
      <c r="C806" s="14"/>
      <c r="D806" s="14"/>
      <c r="E806" s="14"/>
    </row>
    <row r="807" spans="2:5" ht="12.75">
      <c r="B807" s="14"/>
      <c r="C807" s="14"/>
      <c r="D807" s="14"/>
      <c r="E807" s="14"/>
    </row>
    <row r="808" spans="2:5" ht="12.75">
      <c r="B808" s="14"/>
      <c r="C808" s="14"/>
      <c r="D808" s="14"/>
      <c r="E808" s="14"/>
    </row>
    <row r="809" spans="2:5" ht="12.75">
      <c r="B809" s="14"/>
      <c r="C809" s="14"/>
      <c r="D809" s="14"/>
      <c r="E809" s="14"/>
    </row>
    <row r="810" spans="2:5" ht="12.75">
      <c r="B810" s="14"/>
      <c r="C810" s="14"/>
      <c r="D810" s="14"/>
      <c r="E810" s="14"/>
    </row>
    <row r="811" spans="2:5" ht="12.75">
      <c r="B811" s="14"/>
      <c r="C811" s="14"/>
      <c r="D811" s="14"/>
      <c r="E811" s="14"/>
    </row>
    <row r="812" spans="2:5" ht="12.75">
      <c r="B812" s="14"/>
      <c r="C812" s="14"/>
      <c r="D812" s="14"/>
      <c r="E812" s="14"/>
    </row>
    <row r="813" spans="2:5" ht="12.75">
      <c r="B813" s="14"/>
      <c r="C813" s="14"/>
      <c r="D813" s="14"/>
      <c r="E813" s="14"/>
    </row>
    <row r="814" spans="2:5" ht="12.75">
      <c r="B814" s="14"/>
      <c r="C814" s="14"/>
      <c r="D814" s="14"/>
      <c r="E814" s="14"/>
    </row>
    <row r="815" spans="2:5" ht="12.75">
      <c r="B815" s="14"/>
      <c r="C815" s="14"/>
      <c r="D815" s="14"/>
      <c r="E815" s="14"/>
    </row>
    <row r="816" spans="2:5" ht="12.75">
      <c r="B816" s="14"/>
      <c r="C816" s="14"/>
      <c r="D816" s="14"/>
      <c r="E816" s="14"/>
    </row>
    <row r="817" spans="2:5" ht="12.75">
      <c r="B817" s="14"/>
      <c r="C817" s="14"/>
      <c r="D817" s="14"/>
      <c r="E817" s="14"/>
    </row>
    <row r="818" spans="2:5" ht="12.75">
      <c r="B818" s="14"/>
      <c r="C818" s="14"/>
      <c r="D818" s="14"/>
      <c r="E818" s="14"/>
    </row>
    <row r="819" spans="2:5" ht="12.75">
      <c r="B819" s="14"/>
      <c r="C819" s="14"/>
      <c r="D819" s="14"/>
      <c r="E819" s="14"/>
    </row>
    <row r="820" spans="2:5" ht="12.75">
      <c r="B820" s="14"/>
      <c r="C820" s="14"/>
      <c r="D820" s="14"/>
      <c r="E820" s="14"/>
    </row>
    <row r="821" spans="2:5" ht="12.75">
      <c r="B821" s="14"/>
      <c r="C821" s="14"/>
      <c r="D821" s="14"/>
      <c r="E821" s="14"/>
    </row>
    <row r="822" spans="2:4" ht="12.75">
      <c r="B822" s="14"/>
      <c r="C822" s="14"/>
      <c r="D822" s="14"/>
    </row>
    <row r="823" spans="2:4" ht="12.75">
      <c r="B823" s="14"/>
      <c r="C823" s="14"/>
      <c r="D823" s="14"/>
    </row>
    <row r="824" spans="2:4" ht="12.75">
      <c r="B824" s="14"/>
      <c r="C824" s="14"/>
      <c r="D824" s="14"/>
    </row>
    <row r="825" spans="2:4" ht="12.75">
      <c r="B825" s="14"/>
      <c r="C825" s="14"/>
      <c r="D825" s="14"/>
    </row>
    <row r="826" spans="2:4" ht="12.75">
      <c r="B826" s="14"/>
      <c r="C826" s="14"/>
      <c r="D826" s="14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griffith</cp:lastModifiedBy>
  <dcterms:modified xsi:type="dcterms:W3CDTF">2005-03-16T18:17:41Z</dcterms:modified>
  <cp:category/>
  <cp:version/>
  <cp:contentType/>
  <cp:contentStatus/>
</cp:coreProperties>
</file>