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" yWindow="168" windowWidth="9612" windowHeight="5340" activeTab="0"/>
  </bookViews>
  <sheets>
    <sheet name="Schedules" sheetId="1" r:id="rId1"/>
    <sheet name="CashFlow" sheetId="2" r:id="rId2"/>
    <sheet name="IncomeState" sheetId="3" r:id="rId3"/>
    <sheet name="StatementCashFlow" sheetId="4" r:id="rId4"/>
  </sheets>
  <externalReferences>
    <externalReference r:id="rId7"/>
    <externalReference r:id="rId8"/>
    <externalReference r:id="rId9"/>
  </externalReferences>
  <definedNames>
    <definedName name="_Order1" hidden="1">0</definedName>
    <definedName name="_Order2" hidden="1">0</definedName>
    <definedName name="AIBRD">'Schedules'!$A$205:$I$211</definedName>
    <definedName name="APRIL">'CashFlow'!$F$5:$F$6</definedName>
    <definedName name="AUGUST">'CashFlow'!$J$5:$J$6</definedName>
    <definedName name="CHEMICAL">'Schedules'!$A$65:$I$79</definedName>
    <definedName name="CROPINS">'Schedules'!$A$85:$I$95</definedName>
    <definedName name="CROPSALE">'Schedules'!$A$428:$I$443</definedName>
    <definedName name="CUSTHIRE">'Schedules'!$A$139:$I$149</definedName>
    <definedName name="DECEMBER">'CashFlow'!$N$5:$N$6</definedName>
    <definedName name="DIRLABOR">'Schedules'!$A$156:$I$166</definedName>
    <definedName name="FEBRUARY">'CashFlow'!$D$5:$D$6</definedName>
    <definedName name="FERT">'Schedules'!$A$45:$I$59</definedName>
    <definedName name="GOVPAY">'Schedules'!$A$521:$I$538</definedName>
    <definedName name="HEALTHBRD">'Schedules'!$A$218:$I$226</definedName>
    <definedName name="HEALTHGF">'Schedules'!$A$310:$I$323</definedName>
    <definedName name="IRRENG">'Schedules'!$A$118:$I$132</definedName>
    <definedName name="JANUARY">'CashFlow'!$C$5:$C$6</definedName>
    <definedName name="JULY">'CashFlow'!$I$5:$I$6</definedName>
    <definedName name="JUNE">'CashFlow'!$H$5:$H$6</definedName>
    <definedName name="LSALESPC">'Schedules'!$A$469:$I$481</definedName>
    <definedName name="LSALESPH">'Schedules'!$A$450:$I$462</definedName>
    <definedName name="MARCH">'CashFlow'!$E$5:$E$6</definedName>
    <definedName name="MAY">'CashFlow'!$G$5:$G$6</definedName>
    <definedName name="MRKTBRD">'Schedules'!$A$248:$I$256</definedName>
    <definedName name="MRKTGF">'Schedules'!$A$345:$I$353</definedName>
    <definedName name="NOVEMBER">'CashFlow'!$M$5:$M$6</definedName>
    <definedName name="OCTOBER">'CashFlow'!$L$5:$L$6</definedName>
    <definedName name="PACKSUPP">'Schedules'!$A$173:$I$181</definedName>
    <definedName name="PCGFCWT">'Schedules'!$A$278:$I$286</definedName>
    <definedName name="PCGFHEAD">'Schedules'!$A$263:$I$271</definedName>
    <definedName name="PFBRD">'Schedules'!$A$188:$I$198</definedName>
    <definedName name="PFGF">'Schedules'!$A$293:$I$303</definedName>
    <definedName name="PIK">'Schedules'!$A$545:$I$560</definedName>
    <definedName name="PLANCAP">'Schedules'!$A$360:$I$372</definedName>
    <definedName name="PLANCAPS">'Schedules'!$A$488:$I$514</definedName>
    <definedName name="_xlnm.Print_Area" localSheetId="2">'IncomeState'!$A$69:$F$94</definedName>
    <definedName name="_xlnm.Print_Area" localSheetId="0">'Schedules'!$A$65:$F$90</definedName>
    <definedName name="Print_Area_MI" localSheetId="0">'Schedules'!$A$65:$F$90</definedName>
    <definedName name="PRINT_CASHFLOW">#REF!</definedName>
    <definedName name="PRINT_INC._STAT">#REF!</definedName>
    <definedName name="PRINT_SCHEDULES">#REF!</definedName>
    <definedName name="SEED">'Schedules'!$A$24:$I$38</definedName>
    <definedName name="SEPT">'CashFlow'!$K$5:$K$6</definedName>
    <definedName name="SLPM">'Schedules'!$A$413:$I$421</definedName>
    <definedName name="SLPY">'Schedules'!$A$380:$I$405</definedName>
    <definedName name="SUPPBRD">'Schedules'!$A$233:$I$241</definedName>
    <definedName name="SUPPGF">'Schedules'!$A$330:$I$338</definedName>
    <definedName name="WATERASS">'Schedules'!$A$101:$I$111</definedName>
  </definedNames>
  <calcPr fullCalcOnLoad="1"/>
</workbook>
</file>

<file path=xl/sharedStrings.xml><?xml version="1.0" encoding="utf-8"?>
<sst xmlns="http://schemas.openxmlformats.org/spreadsheetml/2006/main" count="1655" uniqueCount="580">
  <si>
    <t>Cashflow Statment Template</t>
  </si>
  <si>
    <t>For more information on this template, contact:</t>
  </si>
  <si>
    <t>Macros Available</t>
  </si>
  <si>
    <t>Duane Griffith</t>
  </si>
  <si>
    <t>Macro Name:</t>
  </si>
  <si>
    <t>Description</t>
  </si>
  <si>
    <t>Farm Management Specialist</t>
  </si>
  <si>
    <t>Print Schedules</t>
  </si>
  <si>
    <t>Print Input Schedules Only</t>
  </si>
  <si>
    <t>Montana State University</t>
  </si>
  <si>
    <t>Print CashFlow</t>
  </si>
  <si>
    <t>Print Cashflow Statement Only</t>
  </si>
  <si>
    <t>210 Linfield Hall</t>
  </si>
  <si>
    <t>Print Inc. Stat</t>
  </si>
  <si>
    <t>Print Projected Income Statement Only</t>
  </si>
  <si>
    <t>Bozeman, Mt.   59717</t>
  </si>
  <si>
    <t>(406) 994-3511</t>
  </si>
  <si>
    <t>Name of Owner or Company Name</t>
  </si>
  <si>
    <t>Enter Date of Cashflow Statement</t>
  </si>
  <si>
    <t>This Shading Means Calculated Cell</t>
  </si>
  <si>
    <t>This Shading Means No Entry Here</t>
  </si>
  <si>
    <t>Schedule A -- Seed Costs</t>
  </si>
  <si>
    <t>Quan.</t>
  </si>
  <si>
    <t>%</t>
  </si>
  <si>
    <t>Crop</t>
  </si>
  <si>
    <t>Month</t>
  </si>
  <si>
    <t>Per</t>
  </si>
  <si>
    <t>Number</t>
  </si>
  <si>
    <t>Cost Per</t>
  </si>
  <si>
    <t>Your</t>
  </si>
  <si>
    <t>Total</t>
  </si>
  <si>
    <t>Appld</t>
  </si>
  <si>
    <t>Acre</t>
  </si>
  <si>
    <t>Acres</t>
  </si>
  <si>
    <t>Unit</t>
  </si>
  <si>
    <t>Share</t>
  </si>
  <si>
    <t>Cost</t>
  </si>
  <si>
    <t>MONTH</t>
  </si>
  <si>
    <t>QUAN</t>
  </si>
  <si>
    <t>ACRES</t>
  </si>
  <si>
    <t>CPU</t>
  </si>
  <si>
    <t>YS</t>
  </si>
  <si>
    <t>TC</t>
  </si>
  <si>
    <t>YC</t>
  </si>
  <si>
    <t>.</t>
  </si>
  <si>
    <t/>
  </si>
  <si>
    <t>Total Seed Costs</t>
  </si>
  <si>
    <t>Schedule B -- Fertilizer Costs</t>
  </si>
  <si>
    <t>Fert</t>
  </si>
  <si>
    <t>Type</t>
  </si>
  <si>
    <t>of</t>
  </si>
  <si>
    <t>Anlys.</t>
  </si>
  <si>
    <t>FT</t>
  </si>
  <si>
    <t>Total Fertilizer Costs</t>
  </si>
  <si>
    <t>Schedule C -- Crop Chemicals</t>
  </si>
  <si>
    <t>Chem.</t>
  </si>
  <si>
    <t>of Acres</t>
  </si>
  <si>
    <t>CHEM</t>
  </si>
  <si>
    <t>Total Chemical Costs</t>
  </si>
  <si>
    <t>Schedule D -- Crop Insurance</t>
  </si>
  <si>
    <t>Paid</t>
  </si>
  <si>
    <t>Of Acres</t>
  </si>
  <si>
    <t>Total Crop Insurance Cost</t>
  </si>
  <si>
    <t>Schedule E -- Crop Water Assessment</t>
  </si>
  <si>
    <t>% Your</t>
  </si>
  <si>
    <t>Total Crop Water Cost</t>
  </si>
  <si>
    <t>Schedule F -- Crop Irrigation Energy</t>
  </si>
  <si>
    <t>Energy</t>
  </si>
  <si>
    <t>ENERGY</t>
  </si>
  <si>
    <t>Total Irrigation Energy Cost</t>
  </si>
  <si>
    <t>Schedule G -- Crop Custom Hire</t>
  </si>
  <si>
    <t>Desc.</t>
  </si>
  <si>
    <t>DESC</t>
  </si>
  <si>
    <t>Total Crop Custom Hire</t>
  </si>
  <si>
    <t>Schedule H -- Direct Crop Labor</t>
  </si>
  <si>
    <t>Total Direct Crop Labor</t>
  </si>
  <si>
    <t>Schedule I -- Crop Packaging and Supplies</t>
  </si>
  <si>
    <t>Total Crop Packaging and Supplies</t>
  </si>
  <si>
    <t>Schedule J -- Purchased Feed for Breeding Livestock</t>
  </si>
  <si>
    <t>Type of</t>
  </si>
  <si>
    <t>Price</t>
  </si>
  <si>
    <t>Livestock</t>
  </si>
  <si>
    <t>Head</t>
  </si>
  <si>
    <t>Per Unit</t>
  </si>
  <si>
    <t>HEAD</t>
  </si>
  <si>
    <t>salt</t>
  </si>
  <si>
    <t>cows</t>
  </si>
  <si>
    <t>Bulls</t>
  </si>
  <si>
    <t>Total Purchased Feed (Breeding Lvstk)</t>
  </si>
  <si>
    <t>Schedule K -- Breeding Stock Artificial Insemination Costs</t>
  </si>
  <si>
    <t>Incurr.</t>
  </si>
  <si>
    <t>of Head</t>
  </si>
  <si>
    <t>Total AI Costs (Breeding)</t>
  </si>
  <si>
    <t>Schedule L -- Breeding Livestock - Health, Vet, Medicine</t>
  </si>
  <si>
    <t>Total Health Cost (Breeding)</t>
  </si>
  <si>
    <t>Schedule M -- Breeding Livestock Supplies</t>
  </si>
  <si>
    <t>Total Health Costs (Breeding)</t>
  </si>
  <si>
    <t>Schedule N -- Breeding Livestock Marketing Expenses</t>
  </si>
  <si>
    <t>Total Marketing Costs (Breeding)</t>
  </si>
  <si>
    <t>Schedule O -- Purchase cost of Growing and Finishing Livestock. (Per Head)</t>
  </si>
  <si>
    <t>Purch.</t>
  </si>
  <si>
    <t>Total Purchase Cost (Growing &amp; Finishing)</t>
  </si>
  <si>
    <t>Schedule P -- Purchased Cost of Growing and Finishing Livestock (Per Cwt.)</t>
  </si>
  <si>
    <t>Weight</t>
  </si>
  <si>
    <t>Price/</t>
  </si>
  <si>
    <t>LBS.</t>
  </si>
  <si>
    <t>LB</t>
  </si>
  <si>
    <t>LBS</t>
  </si>
  <si>
    <t>Total Cost of Growing &amp; Finishing Purchased on Per Cwt Basis</t>
  </si>
  <si>
    <t>Schedule Q -- Purchased Feed for Growing and Finishing (Per Head &amp; Cwt.)</t>
  </si>
  <si>
    <t>Quanity</t>
  </si>
  <si>
    <t>Total Purchased Feed (Growing &amp; Finishing)</t>
  </si>
  <si>
    <t>Schedule R -- Health, Vet, Medicine - Grow and Finish (Per Head &amp; Cwt.)</t>
  </si>
  <si>
    <t>Total Health Cost (Growing &amp; Finishing)</t>
  </si>
  <si>
    <t>Schedule S -- Livestock Supplies Growing &amp; Finishing (Per Head &amp; Cwt.)</t>
  </si>
  <si>
    <t>Total Supplies Costs (Growing &amp; Finishing)</t>
  </si>
  <si>
    <t>Schedule T -- Livestock Marketing Expenses, Grow &amp; Finish (Per Head &amp; Cwt.)</t>
  </si>
  <si>
    <t>Total Marketing Costs (Growing &amp; Finishing)</t>
  </si>
  <si>
    <t>Schedule U -- Planned Capital Asset Purchases</t>
  </si>
  <si>
    <t>Capital</t>
  </si>
  <si>
    <t>Item</t>
  </si>
  <si>
    <t>NUMBER</t>
  </si>
  <si>
    <t>Total Cost of Planned Capital Purchases</t>
  </si>
  <si>
    <t>Original</t>
  </si>
  <si>
    <t>Annual</t>
  </si>
  <si>
    <t>Calculated</t>
  </si>
  <si>
    <t>Princ.</t>
  </si>
  <si>
    <t>Int.</t>
  </si>
  <si>
    <t>Term in</t>
  </si>
  <si>
    <t>Loan</t>
  </si>
  <si>
    <t>Owed To</t>
  </si>
  <si>
    <t>Due</t>
  </si>
  <si>
    <t>Borrowed</t>
  </si>
  <si>
    <t>Rate</t>
  </si>
  <si>
    <t>Years</t>
  </si>
  <si>
    <t>Payment</t>
  </si>
  <si>
    <t>PRIN</t>
  </si>
  <si>
    <t>INT</t>
  </si>
  <si>
    <t>TERM</t>
  </si>
  <si>
    <t>CLP</t>
  </si>
  <si>
    <t>Total Scheduled Yearly Loan Payments</t>
  </si>
  <si>
    <t>A.P.R.</t>
  </si>
  <si>
    <t>Months</t>
  </si>
  <si>
    <t>Total Scheduled Monthly Payments</t>
  </si>
  <si>
    <t>Schedule 1 -- Cash Receipts From Crop Sales</t>
  </si>
  <si>
    <t>Sold</t>
  </si>
  <si>
    <t>Units</t>
  </si>
  <si>
    <t>Sales</t>
  </si>
  <si>
    <t>Cash</t>
  </si>
  <si>
    <t>PPU</t>
  </si>
  <si>
    <t>TS</t>
  </si>
  <si>
    <t>Total Cash From Crop Sales</t>
  </si>
  <si>
    <t>Schedule 2 -- Cash From Livestock Sales Sold on Per Head Basis</t>
  </si>
  <si>
    <t>PPH</t>
  </si>
  <si>
    <t>Total Sales From Livestock (Per Head)</t>
  </si>
  <si>
    <t>Schedule 3 -- Cash From Livestock Sales Sold on a Per Cwt Basis</t>
  </si>
  <si>
    <t>in LBS</t>
  </si>
  <si>
    <t>Per LB</t>
  </si>
  <si>
    <t>PPLB</t>
  </si>
  <si>
    <t>Total Sales From Livestock Sold Per Cwt.</t>
  </si>
  <si>
    <t>Schedule 4 -- Cash From Capital Sales</t>
  </si>
  <si>
    <t>Raised Breeding Livestock</t>
  </si>
  <si>
    <t>Total Raised Breeding Lvstk</t>
  </si>
  <si>
    <t>Purchased Breeding Lvstk</t>
  </si>
  <si>
    <t>Basis</t>
  </si>
  <si>
    <t>Total Purcashed Breeding Lvstk</t>
  </si>
  <si>
    <t>Other Capital Assets</t>
  </si>
  <si>
    <t>Total Other Capital Assets</t>
  </si>
  <si>
    <t>Total Cash From Planned Capital Sales</t>
  </si>
  <si>
    <t>Schedule 5 -- Government Program Payments (Crops &amp; Livestock)</t>
  </si>
  <si>
    <t>Commodity</t>
  </si>
  <si>
    <t>or Item</t>
  </si>
  <si>
    <t>Recevd</t>
  </si>
  <si>
    <t>of Comd.</t>
  </si>
  <si>
    <t>Income</t>
  </si>
  <si>
    <t>TI</t>
  </si>
  <si>
    <t>Total Income From Government Payments</t>
  </si>
  <si>
    <t>Schedule 6 -- PIK Certificates Purchased and Sold See **</t>
  </si>
  <si>
    <t>Face</t>
  </si>
  <si>
    <t>Value</t>
  </si>
  <si>
    <t>Premium</t>
  </si>
  <si>
    <t>Convrt.</t>
  </si>
  <si>
    <t>Recvd</t>
  </si>
  <si>
    <t>Expected</t>
  </si>
  <si>
    <t>PC</t>
  </si>
  <si>
    <t>FV</t>
  </si>
  <si>
    <t>PR</t>
  </si>
  <si>
    <t>TCV</t>
  </si>
  <si>
    <t>Total Purchurchase Cost</t>
  </si>
  <si>
    <t>Total Cash Received From PIK Certificates Sold</t>
  </si>
  <si>
    <t>**</t>
  </si>
  <si>
    <t>Schedule 6 is for the trading of PIK certificates only. It is</t>
  </si>
  <si>
    <t>assumed if the certificates are traded for grain, the cash</t>
  </si>
  <si>
    <t>received will show up under Schedule 1, "Cash From Crop Sales"</t>
  </si>
  <si>
    <t>and the certificate will not be listed in Schedule 6. This</t>
  </si>
  <si>
    <t>schedule allows for certificates received in the normal course</t>
  </si>
  <si>
    <t>of operation and those purchased for other reasons.</t>
  </si>
  <si>
    <t>Projected Cash Flow</t>
  </si>
  <si>
    <t xml:space="preserve">Minimum cash Bal. Desired </t>
  </si>
  <si>
    <t xml:space="preserve">  Enter the desired minimum cash balance</t>
  </si>
  <si>
    <t xml:space="preserve">  at the begining of each month</t>
  </si>
  <si>
    <t>Interst rate on</t>
  </si>
  <si>
    <t xml:space="preserve">  Enter the expected interest rate on the</t>
  </si>
  <si>
    <t xml:space="preserve">operating loan   </t>
  </si>
  <si>
    <t xml:space="preserve">  operating loan in location B6</t>
  </si>
  <si>
    <t>Enter the cash balance</t>
  </si>
  <si>
    <t>at the begining of the year</t>
  </si>
  <si>
    <t xml:space="preserve">Date Prepared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</si>
  <si>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</si>
  <si>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</si>
  <si>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</si>
  <si>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</si>
  <si>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</si>
  <si>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</si>
  <si>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</si>
  <si>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</si>
  <si>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</si>
  <si>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October</t>
  </si>
  <si>
    <t>November</t>
  </si>
  <si>
    <t>December</t>
  </si>
  <si>
    <t>Crop Sales Income - Schedule 1</t>
  </si>
  <si>
    <t xml:space="preserve">                                  Schedule</t>
  </si>
  <si>
    <t xml:space="preserve">   Other</t>
  </si>
  <si>
    <t>Livestock Sales Income Schedule 2 &amp; 3</t>
  </si>
  <si>
    <t xml:space="preserve"> Income (Per Head) From    Sch.</t>
  </si>
  <si>
    <t xml:space="preserve"> Income (Per Cwt) From      Sch.</t>
  </si>
  <si>
    <t>Capital Asset Sales  -  Schedule 4</t>
  </si>
  <si>
    <t>-----J-----</t>
  </si>
  <si>
    <t>-----F-----</t>
  </si>
  <si>
    <t>-----M-----</t>
  </si>
  <si>
    <t>-----A-----</t>
  </si>
  <si>
    <t>----JULY---</t>
  </si>
  <si>
    <t>-----S-----</t>
  </si>
  <si>
    <t>-----O-----</t>
  </si>
  <si>
    <t>-----N-----</t>
  </si>
  <si>
    <t>-----D-----</t>
  </si>
  <si>
    <t xml:space="preserve"> Raised Breeding Lvstk           Sch.</t>
  </si>
  <si>
    <t xml:space="preserve"> Purchased Breeding Lvstk     Sch.</t>
  </si>
  <si>
    <t xml:space="preserve"> Other Capital Assets             Sch.</t>
  </si>
  <si>
    <t>Cash From Government Program Payments</t>
  </si>
  <si>
    <t xml:space="preserve"> Income From                     Sch.</t>
  </si>
  <si>
    <t xml:space="preserve"> Cash From PIK Certs.        Sch.</t>
  </si>
  <si>
    <t>Cash rents/Leases</t>
  </si>
  <si>
    <t xml:space="preserve">   Machinery</t>
  </si>
  <si>
    <t xml:space="preserve">   Land</t>
  </si>
  <si>
    <t>Other Sources of $$</t>
  </si>
  <si>
    <t xml:space="preserve">   State gas refund</t>
  </si>
  <si>
    <t xml:space="preserve">   Insurance Paymts</t>
  </si>
  <si>
    <t xml:space="preserve">   Tax refunds</t>
  </si>
  <si>
    <t xml:space="preserve">   Misc. Income</t>
  </si>
  <si>
    <t>Loan Proceeds &amp; Other Inflows</t>
  </si>
  <si>
    <t xml:space="preserve">   Operating Loan Advances</t>
  </si>
  <si>
    <t xml:space="preserve">   Short Term Notes</t>
  </si>
  <si>
    <t xml:space="preserve">   Long Term Loan Advances</t>
  </si>
  <si>
    <t xml:space="preserve">   Other Loan Proceeds &amp; Advances</t>
  </si>
  <si>
    <t>Non Farm Inflows</t>
  </si>
  <si>
    <t xml:space="preserve">   Wages, Salaries</t>
  </si>
  <si>
    <t xml:space="preserve">   Other Nonfarm Inflows</t>
  </si>
  <si>
    <t>Total Cash Inflows</t>
  </si>
  <si>
    <t>Expense Items From Per Acre and Per Livestock Unit Schedules</t>
  </si>
  <si>
    <t xml:space="preserve"> Crop Expenses Collected Per Acre:</t>
  </si>
  <si>
    <t xml:space="preserve">   Seed                              Sch.</t>
  </si>
  <si>
    <t>A</t>
  </si>
  <si>
    <t xml:space="preserve">   Fertilizer  </t>
  </si>
  <si>
    <t>B</t>
  </si>
  <si>
    <t xml:space="preserve">   Crop Chemicals </t>
  </si>
  <si>
    <t>C</t>
  </si>
  <si>
    <t xml:space="preserve">   Crop Insurance   </t>
  </si>
  <si>
    <t>D</t>
  </si>
  <si>
    <t xml:space="preserve">   Water Assessment </t>
  </si>
  <si>
    <t>E</t>
  </si>
  <si>
    <t xml:space="preserve">   Irrigation Energy </t>
  </si>
  <si>
    <t>F</t>
  </si>
  <si>
    <t xml:space="preserve">   Crop Custom Hire </t>
  </si>
  <si>
    <t>G</t>
  </si>
  <si>
    <t xml:space="preserve">   Direct Crop Labor</t>
  </si>
  <si>
    <t>H</t>
  </si>
  <si>
    <t xml:space="preserve">   Crop Package and Supplies </t>
  </si>
  <si>
    <t>I</t>
  </si>
  <si>
    <t xml:space="preserve"> Livestock Expenses Collected on a Per Unit Basis:</t>
  </si>
  <si>
    <t xml:space="preserve">  Breeding Livestock:</t>
  </si>
  <si>
    <t xml:space="preserve">   Purchased Feed             Sch.</t>
  </si>
  <si>
    <t>J</t>
  </si>
  <si>
    <t xml:space="preserve">   Artificial Insem.     </t>
  </si>
  <si>
    <t>K</t>
  </si>
  <si>
    <t xml:space="preserve">   Health     </t>
  </si>
  <si>
    <t>L</t>
  </si>
  <si>
    <t xml:space="preserve">   Supplies  </t>
  </si>
  <si>
    <t>M</t>
  </si>
  <si>
    <t xml:space="preserve">   Marketing  </t>
  </si>
  <si>
    <t>N</t>
  </si>
  <si>
    <t xml:space="preserve">  Growing and Finishing Livestock -- Per Head &amp; Per Cwt:</t>
  </si>
  <si>
    <t xml:space="preserve">   Purchase Cost - Per Head</t>
  </si>
  <si>
    <t>O</t>
  </si>
  <si>
    <t xml:space="preserve">   Purchase Cost - Per Cwt </t>
  </si>
  <si>
    <t>P</t>
  </si>
  <si>
    <t xml:space="preserve">   Purchase Feed </t>
  </si>
  <si>
    <t>Q</t>
  </si>
  <si>
    <t xml:space="preserve">   Health </t>
  </si>
  <si>
    <t>R</t>
  </si>
  <si>
    <t>S</t>
  </si>
  <si>
    <t xml:space="preserve">   Marketing </t>
  </si>
  <si>
    <t>T</t>
  </si>
  <si>
    <t>Operating Expenses, Collected at the Whole Farm Level:</t>
  </si>
  <si>
    <t xml:space="preserve">   Fuel, Oil, Lub</t>
  </si>
  <si>
    <t xml:space="preserve">   Repairs</t>
  </si>
  <si>
    <t xml:space="preserve">     Mach. &amp; Equip.</t>
  </si>
  <si>
    <t xml:space="preserve">     Bldngs &amp; Impro.</t>
  </si>
  <si>
    <t xml:space="preserve">   Farm Taxes</t>
  </si>
  <si>
    <t xml:space="preserve">   Farm Insurance</t>
  </si>
  <si>
    <t xml:space="preserve"> **Utilities</t>
  </si>
  <si>
    <t xml:space="preserve">   Crop Mrktng &amp; Storage</t>
  </si>
  <si>
    <t xml:space="preserve">   Other (Supplies)</t>
  </si>
  <si>
    <t xml:space="preserve">   Planned PIK Cert Pur.        Sch.</t>
  </si>
  <si>
    <t xml:space="preserve"> Rent/Lease Exp.</t>
  </si>
  <si>
    <t xml:space="preserve">   Land Rent</t>
  </si>
  <si>
    <t xml:space="preserve">   Mach &amp; Building</t>
  </si>
  <si>
    <t xml:space="preserve">   Grazing Fees</t>
  </si>
  <si>
    <t xml:space="preserve"> **Machine Hire</t>
  </si>
  <si>
    <t xml:space="preserve"> Planned Capital Asset Purchases - Schedule U for Details:</t>
  </si>
  <si>
    <t xml:space="preserve">   Planned Purchases          Sch.</t>
  </si>
  <si>
    <t>U</t>
  </si>
  <si>
    <t xml:space="preserve"> Principal and Interest Payments -- See Schedule V &amp; W for Details:</t>
  </si>
  <si>
    <t xml:space="preserve">   Loan Payments (Yearly)</t>
  </si>
  <si>
    <t>V</t>
  </si>
  <si>
    <t xml:space="preserve">   Loan Payments (Monthly) </t>
  </si>
  <si>
    <t>W</t>
  </si>
  <si>
    <t xml:space="preserve">   Term Loan Payments</t>
  </si>
  <si>
    <t xml:space="preserve">   Interest on Term Loans</t>
  </si>
  <si>
    <t xml:space="preserve">   Operating Loan Payment</t>
  </si>
  <si>
    <t xml:space="preserve">   Interest on Operating Loan</t>
  </si>
  <si>
    <t xml:space="preserve">   Accounts Payable</t>
  </si>
  <si>
    <t>Total Farm Cash Outflows</t>
  </si>
  <si>
    <t>Non Farm Expense</t>
  </si>
  <si>
    <t xml:space="preserve">   Family living</t>
  </si>
  <si>
    <t xml:space="preserve">   Food/Cloths/etc.</t>
  </si>
  <si>
    <t xml:space="preserve">   Rent/Mortgage</t>
  </si>
  <si>
    <t xml:space="preserve">   Auto</t>
  </si>
  <si>
    <t xml:space="preserve">     Income &amp; SS</t>
  </si>
  <si>
    <t>Total Non-Farm Cash Outflows</t>
  </si>
  <si>
    <t>Total Cash Outlays</t>
  </si>
  <si>
    <t>Surplus or Deficit                      (A-B)</t>
  </si>
  <si>
    <t>Begining Cash Bal.      (From Row H)</t>
  </si>
  <si>
    <t xml:space="preserve">                    (Except for First Month)</t>
  </si>
  <si>
    <t>Cash Available                        (C + D)</t>
  </si>
  <si>
    <t>Borrow to Maintain             (Min  + E)</t>
  </si>
  <si>
    <t>Balance B.O.M.</t>
  </si>
  <si>
    <t>Payment on          (Only If Row F = 0)</t>
  </si>
  <si>
    <t>operating loan      (Pay Interest First)</t>
  </si>
  <si>
    <t>Balance E.O.M.     (If Row F &gt; 0, Min.)</t>
  </si>
  <si>
    <t xml:space="preserve">                      Otherwise  (Row E - G)</t>
  </si>
  <si>
    <t>Accumulated Operating</t>
  </si>
  <si>
    <t>Loan                               (See Below)</t>
  </si>
  <si>
    <t>Operating Loan Interest         (I * Int.)</t>
  </si>
  <si>
    <t>This Month</t>
  </si>
  <si>
    <t>Accumulated Interest     (Prev. K + J)</t>
  </si>
  <si>
    <t>On operating Loan</t>
  </si>
  <si>
    <t>Accumulated Operating Loan:   Line I</t>
  </si>
  <si>
    <t xml:space="preserve">    If Line E is &gt; Min. Balance Desired, You Can Make a Payment</t>
  </si>
  <si>
    <t xml:space="preserve">    Adjust Line E, by Taking out the Min. Balance Desired</t>
  </si>
  <si>
    <t xml:space="preserve">    Pay the Accumulated Interest First,  Line K</t>
  </si>
  <si>
    <t xml:space="preserve">    After Paying the Accumulated interest, Pay All or Part of the Outstanding Operating Loan</t>
  </si>
  <si>
    <t>** Do not include expenses in these items that have already been</t>
  </si>
  <si>
    <t>included in the crop and livestock expenses which were entered</t>
  </si>
  <si>
    <t>in the schedules on a per acre or per head basis. Example would</t>
  </si>
  <si>
    <t>be "Hired Labor" and "Direct Crop Labor" in Schedule H.</t>
  </si>
  <si>
    <t xml:space="preserve">For </t>
  </si>
  <si>
    <t>CASH-TAX</t>
  </si>
  <si>
    <t>ACCRUAL</t>
  </si>
  <si>
    <t xml:space="preserve">  Income Statement (Cash and Accrual)</t>
  </si>
  <si>
    <t>BASIS</t>
  </si>
  <si>
    <t>ADJUSTED</t>
  </si>
  <si>
    <t>Cash Receipts From Crops</t>
  </si>
  <si>
    <t>Cash Receipts From Calves, Feeder Lvstk &amp; Lvstk Products</t>
  </si>
  <si>
    <t>Cash From Sales of Cull Raised Livestock (Zero Basis)</t>
  </si>
  <si>
    <t>--------</t>
  </si>
  <si>
    <t>Revenue Recognition From Raised Breeding Livestock</t>
  </si>
  <si>
    <t>Cash Government Payments</t>
  </si>
  <si>
    <t>Other Cash Farm Income Sources</t>
  </si>
  <si>
    <t>Gain/Loss on Capital Sales (Ordinary Course of Business)</t>
  </si>
  <si>
    <t>Sales Price</t>
  </si>
  <si>
    <t xml:space="preserve">   G or L on Purchased Breeding Lvstk (Part of Sch. 4)</t>
  </si>
  <si>
    <t xml:space="preserve">   G or L on Machinery &amp; Equipment</t>
  </si>
  <si>
    <t xml:space="preserve">   G or L on Brdng Lvstck  Not Capitalized or Depreciated</t>
  </si>
  <si>
    <t>Other</t>
  </si>
  <si>
    <t xml:space="preserve">      -----Inventories----</t>
  </si>
  <si>
    <t>Non-Cash Revenue Adjustments</t>
  </si>
  <si>
    <t>Begining (-)</t>
  </si>
  <si>
    <t>Ending (+)</t>
  </si>
  <si>
    <t xml:space="preserve">        Ending Minus Begining</t>
  </si>
  <si>
    <t>Crops Held for Sale or Feed - Inc. (Decrease)</t>
  </si>
  <si>
    <t>Livestock Held For Sale - Inc. (Decrease)</t>
  </si>
  <si>
    <t xml:space="preserve">   Cost of Lvstck Held for Sale Adj. (Begining - Ending)</t>
  </si>
  <si>
    <t>Hedging Accounts - Inc. (Decrease)</t>
  </si>
  <si>
    <t>Accounts Receivable - Inc. (Decrease)</t>
  </si>
  <si>
    <t>Government Payments Receivable - Inc. (Decrease)</t>
  </si>
  <si>
    <t xml:space="preserve">                   Total Inventory Adjustments</t>
  </si>
  <si>
    <t>-----NA-----</t>
  </si>
  <si>
    <t>Gross Revenue</t>
  </si>
  <si>
    <t xml:space="preserve">Cash Operating Expense </t>
  </si>
  <si>
    <t xml:space="preserve">  Crop Expenses Collected Per Acre:</t>
  </si>
  <si>
    <t xml:space="preserve">  Livestock Expenses Collected on a Per Unit Basis:</t>
  </si>
  <si>
    <t xml:space="preserve">  Operating Expenses, Whole Farm Level: (Less Inc. &amp; SS Tax)</t>
  </si>
  <si>
    <t xml:space="preserve">  Rent/Lease Exp.:</t>
  </si>
  <si>
    <t xml:space="preserve">   Other Cash Operating Expenses--Payoff Accounts Payable</t>
  </si>
  <si>
    <t xml:space="preserve">   Other Cash Operating Expenses</t>
  </si>
  <si>
    <t xml:space="preserve">Cash Interest Expense For Year </t>
  </si>
  <si>
    <t xml:space="preserve">   Include Operating and Term Debt Interest</t>
  </si>
  <si>
    <t>Total Cash Operating Expense</t>
  </si>
  <si>
    <t xml:space="preserve">Depreciation Expense For Year </t>
  </si>
  <si>
    <t>Accrual</t>
  </si>
  <si>
    <t>Other Non-cash Expense Adjustments:</t>
  </si>
  <si>
    <t>Expense</t>
  </si>
  <si>
    <t>See Balance Sheet for Adjustment Amounts</t>
  </si>
  <si>
    <t xml:space="preserve">      -----Accounts----</t>
  </si>
  <si>
    <t>Adjustment</t>
  </si>
  <si>
    <t>Asset Side:</t>
  </si>
  <si>
    <t>Begining (+)</t>
  </si>
  <si>
    <t>Ending (-)</t>
  </si>
  <si>
    <t xml:space="preserve">       Begining Minus Ending</t>
  </si>
  <si>
    <t xml:space="preserve">    Supplies &amp; Prepaid Exp. - Decrease (Increase)</t>
  </si>
  <si>
    <t>----------</t>
  </si>
  <si>
    <t xml:space="preserve">    Investment in Growing Crops - Decrease (Increase)</t>
  </si>
  <si>
    <t xml:space="preserve">    Other</t>
  </si>
  <si>
    <t>Liability Side:</t>
  </si>
  <si>
    <t xml:space="preserve">       Ending Minus Begining</t>
  </si>
  <si>
    <t xml:space="preserve">    Accounts Payable - Increase (Decrease)</t>
  </si>
  <si>
    <t xml:space="preserve">    Short Term Notes Payable - Inc (Dec) -Not A.O.L.</t>
  </si>
  <si>
    <t xml:space="preserve">    Accrued Interest - Increase (Decrease)</t>
  </si>
  <si>
    <t xml:space="preserve">    Acc. Prop, R.E., Payroll Taxes - Increase (Dec)</t>
  </si>
  <si>
    <t xml:space="preserve">    Accrued Lease Payments</t>
  </si>
  <si>
    <t>Total Non-cash Expense Adjustments</t>
  </si>
  <si>
    <t>Total Expenses</t>
  </si>
  <si>
    <t>Net Farm Income From Operations</t>
  </si>
  <si>
    <t>Capital Gain or Loss (Not Ordinary Course of Business)</t>
  </si>
  <si>
    <t xml:space="preserve">        Sales Price Minus Basis</t>
  </si>
  <si>
    <t xml:space="preserve">   G or L on Purchased Breeding Lvstk </t>
  </si>
  <si>
    <t>Net Farm Income or Loss</t>
  </si>
  <si>
    <t>Taxes</t>
  </si>
  <si>
    <t xml:space="preserve">    Cash Income Taxes Paid</t>
  </si>
  <si>
    <t xml:space="preserve">    Cash Self Employment Taxes Paid</t>
  </si>
  <si>
    <t xml:space="preserve">      ------Accounts------</t>
  </si>
  <si>
    <t xml:space="preserve">    Accrued Income Taxes - Increase (Decrease)</t>
  </si>
  <si>
    <t xml:space="preserve">    Accrued Soc. Security Taxes - Increase (Decrease)</t>
  </si>
  <si>
    <t xml:space="preserve">    Current Deferred Taxes - Increase (Decrease)</t>
  </si>
  <si>
    <t>Total Taxes and Tax Adjustments</t>
  </si>
  <si>
    <t>Income After Taxes - Before Extraordinary Items</t>
  </si>
  <si>
    <t xml:space="preserve">    Extraordinary Items (Net of Taxes)</t>
  </si>
  <si>
    <t>Net Income After Extraordinary Items</t>
  </si>
  <si>
    <t>Discrepancy Reported by Statement of Owner Equity</t>
  </si>
  <si>
    <t>Test analysis on 10/8/96</t>
  </si>
  <si>
    <t>fertilizer and seed</t>
  </si>
  <si>
    <t>Weed Spray on 5/10/96</t>
  </si>
  <si>
    <t>Weed</t>
  </si>
  <si>
    <t>6/25/96</t>
  </si>
  <si>
    <t>Cattle on 4/1/96</t>
  </si>
  <si>
    <t>Cattle on 5/7/96</t>
  </si>
  <si>
    <t>semen</t>
  </si>
  <si>
    <t>Cattle on 6/10/96</t>
  </si>
  <si>
    <t>cattle on 3/18/96</t>
  </si>
  <si>
    <t>Feed salt</t>
  </si>
  <si>
    <t>cattle on 5/29/96</t>
  </si>
  <si>
    <t>Cattlelacs</t>
  </si>
  <si>
    <t>cattle on 8/28/96</t>
  </si>
  <si>
    <t>Salt</t>
  </si>
  <si>
    <t>cattle on 10/8/96</t>
  </si>
  <si>
    <t>Feed</t>
  </si>
  <si>
    <t>cattle on 10/29/96</t>
  </si>
  <si>
    <t>Straw</t>
  </si>
  <si>
    <t>hay</t>
  </si>
  <si>
    <t>5/1/96</t>
  </si>
  <si>
    <t>5/5/96</t>
  </si>
  <si>
    <t>5/9/96</t>
  </si>
  <si>
    <t>Cattle</t>
  </si>
  <si>
    <t>10/23/96</t>
  </si>
  <si>
    <t>11/13/96</t>
  </si>
  <si>
    <t>2/6/96</t>
  </si>
  <si>
    <t>3/12/96</t>
  </si>
  <si>
    <t>3/7/96</t>
  </si>
  <si>
    <t>1/12/96</t>
  </si>
  <si>
    <t>2/8/96</t>
  </si>
  <si>
    <t>10/28/96</t>
  </si>
  <si>
    <t>2 Bulls on 11/18/96</t>
  </si>
  <si>
    <t>Black Angus Bull on 12/17/96</t>
  </si>
  <si>
    <t>Harrow - Valley Sales</t>
  </si>
  <si>
    <t xml:space="preserve">          Enter the interest rate as a whole number, not a decimal (Example 7% entered as 7, not .07)</t>
  </si>
  <si>
    <r>
      <t xml:space="preserve">Schedule W -- Loan Payments </t>
    </r>
    <r>
      <rPr>
        <b/>
        <sz val="10"/>
        <color indexed="10"/>
        <rFont val="Helv"/>
        <family val="0"/>
      </rPr>
      <t>Payed Monthly</t>
    </r>
  </si>
  <si>
    <r>
      <t xml:space="preserve">Schedule V -- Schedule Loan Payments, </t>
    </r>
    <r>
      <rPr>
        <b/>
        <sz val="10"/>
        <color indexed="10"/>
        <rFont val="Helv"/>
        <family val="0"/>
      </rPr>
      <t>Yearly (Amortized)</t>
    </r>
  </si>
  <si>
    <t>Steer Calves</t>
  </si>
  <si>
    <t>10/27/96</t>
  </si>
  <si>
    <t>Heifer Calves</t>
  </si>
  <si>
    <t>Opens</t>
  </si>
  <si>
    <t>Culls after weaning</t>
  </si>
  <si>
    <t>Excess Rep Hfrs (850 lbs @ $.58)</t>
  </si>
  <si>
    <t>3 Bulls                     09/12/96</t>
  </si>
  <si>
    <t>SPA NCBA Case Ranch</t>
  </si>
  <si>
    <t xml:space="preserve">   Other; Bees</t>
  </si>
  <si>
    <t xml:space="preserve">   Timber</t>
  </si>
  <si>
    <t xml:space="preserve">   Lake Upsata</t>
  </si>
  <si>
    <t xml:space="preserve">   Stipend</t>
  </si>
  <si>
    <t xml:space="preserve">   Allocation; Endowment Income</t>
  </si>
  <si>
    <t xml:space="preserve">   Misc. reimbursements</t>
  </si>
  <si>
    <t xml:space="preserve"> **Hired Labor/Hourly, Salary, Fringe</t>
  </si>
  <si>
    <t xml:space="preserve">     Real Estate; Property Taxes</t>
  </si>
  <si>
    <t xml:space="preserve">     Personal Property Taxes</t>
  </si>
  <si>
    <t xml:space="preserve">   Misc Farm Exp.</t>
  </si>
  <si>
    <t xml:space="preserve">   Program Expense</t>
  </si>
  <si>
    <t xml:space="preserve">   Admin. Assessment</t>
  </si>
  <si>
    <t xml:space="preserve">   Other, Travel, Entertain, ads</t>
  </si>
  <si>
    <t xml:space="preserve">   Other -- Deweez Bale Feeder </t>
  </si>
  <si>
    <t>Statement of Cash Flows</t>
  </si>
  <si>
    <t>Name</t>
  </si>
  <si>
    <t>For 12 month Period Ending</t>
  </si>
  <si>
    <t>Address</t>
  </si>
  <si>
    <t>Phone</t>
  </si>
  <si>
    <t>Cash Flows From Operating Activities:</t>
  </si>
  <si>
    <t>Cash received from farm operations:</t>
  </si>
  <si>
    <t>Market Livestock &amp; Poultry Sales</t>
  </si>
  <si>
    <t>Crop and feed sales</t>
  </si>
  <si>
    <t>Custom work income</t>
  </si>
  <si>
    <t>Livestock &amp; poultry products</t>
  </si>
  <si>
    <t>Government payments, cash and certificates</t>
  </si>
  <si>
    <t>Hedging account withdrawals</t>
  </si>
  <si>
    <t>Patronage dividends (cash only)</t>
  </si>
  <si>
    <t>Other revenues</t>
  </si>
  <si>
    <t>Subtotal cash received from farm operations</t>
  </si>
  <si>
    <t>+</t>
  </si>
  <si>
    <t>Cash received from non-farm income and operations:</t>
  </si>
  <si>
    <t>Wages</t>
  </si>
  <si>
    <t>Royalities</t>
  </si>
  <si>
    <t>Interest and dividends</t>
  </si>
  <si>
    <t>Other revenue</t>
  </si>
  <si>
    <t>Cash income from other entities, farms, businesses &amp; real estate</t>
  </si>
  <si>
    <t>Subtotal cash received from non-farm income &amp; operations</t>
  </si>
  <si>
    <t>Cash paid for farm operating activities:</t>
  </si>
  <si>
    <t>Market livestock and poultry</t>
  </si>
  <si>
    <t>Feed purchased</t>
  </si>
  <si>
    <t>Operating expenses</t>
  </si>
  <si>
    <t>Interest expense</t>
  </si>
  <si>
    <t>Hedging account deposits</t>
  </si>
  <si>
    <t>Subtotal cash paid for farm operating activities</t>
  </si>
  <si>
    <t>-</t>
  </si>
  <si>
    <t>Cash expenses paid in non-farm operations (other entities, farms, businesses)</t>
  </si>
  <si>
    <t>Income and social security taxes paid in cash</t>
  </si>
  <si>
    <t>Extraordinary items received or paid in cash (Enter a negative number as a negative)</t>
  </si>
  <si>
    <t>+/-</t>
  </si>
  <si>
    <t>Net Cash Income: (add lines 1 through 6)</t>
  </si>
  <si>
    <t>Cash withdrawals for family living</t>
  </si>
  <si>
    <t xml:space="preserve">Cash withdrawals for investments into personal assets </t>
  </si>
  <si>
    <t>Net Cash Provided by Operating Activities: (line 7 - line 8 &amp; 9)</t>
  </si>
  <si>
    <t>Cash Flows From Investing Activities:</t>
  </si>
  <si>
    <t>Cash received form the sale of:</t>
  </si>
  <si>
    <t xml:space="preserve">Raised breeding  &amp; dairy livestock, not capitalized and not depreciated </t>
  </si>
  <si>
    <t>Purchased &amp;raised breeding/dairy livestock, capitalized and depreciated</t>
  </si>
  <si>
    <t>Machinery and equipment</t>
  </si>
  <si>
    <t>Farm real estate; Other farm assets</t>
  </si>
  <si>
    <t>Bonds and securties; investments in other entities; other non-farm assets</t>
  </si>
  <si>
    <t>Cash paid to purchase:</t>
  </si>
  <si>
    <t>Breeding and dairy livestock</t>
  </si>
  <si>
    <t>Farm real estate and other farm assets</t>
  </si>
  <si>
    <t>Capital leases</t>
  </si>
  <si>
    <t>Bonds and securities; investments in other entities; other non-farm assets</t>
  </si>
  <si>
    <t>Net Cash Provided by Investing Activities: (add lines 11 through 20)</t>
  </si>
  <si>
    <t>Cash Flows From Financing Activities:</t>
  </si>
  <si>
    <t>Operating and CCC loans received (include interest paid by loan renewal)</t>
  </si>
  <si>
    <t>Term debt financing (loan proceeds)</t>
  </si>
  <si>
    <t>Cash received from gifts, inheritances and paid-in capital</t>
  </si>
  <si>
    <t>Personal investments of cash added into business assets</t>
  </si>
  <si>
    <t>Operating debt principal payments (include repayment of CCC loans)</t>
  </si>
  <si>
    <t xml:space="preserve">Term debt principal payments:  </t>
  </si>
  <si>
    <t>Scheduled Payments</t>
  </si>
  <si>
    <t>Unscheduled payments</t>
  </si>
  <si>
    <t>Principal portion of payments on capital leases</t>
  </si>
  <si>
    <t>Cash distribution of dividends, capital, or gifts</t>
  </si>
  <si>
    <t>Net Cash Provided by Financing Activities: ( add lines 22 through 30)</t>
  </si>
  <si>
    <t>Net Increase (Decrease) in Cash and Cash Equivalents (add lines 10, 21 &amp; 31)</t>
  </si>
  <si>
    <t>Cash and cash equivalents, as calculated at the end of the year (line 32 + 33)</t>
  </si>
  <si>
    <t>Discrepancy in cash and cash equivalents as calculted and reported (line 34 minus 35)</t>
  </si>
  <si>
    <r>
      <t xml:space="preserve">Cash and cash equivalents reported on the </t>
    </r>
    <r>
      <rPr>
        <b/>
        <sz val="10"/>
        <color indexed="10"/>
        <rFont val="Helv"/>
        <family val="0"/>
      </rPr>
      <t>end of year</t>
    </r>
    <r>
      <rPr>
        <sz val="10"/>
        <color indexed="10"/>
        <rFont val="Helv"/>
        <family val="0"/>
      </rPr>
      <t xml:space="preserve"> Balance Sheet</t>
    </r>
  </si>
  <si>
    <r>
      <t>Cash and cash equivalents reported on the</t>
    </r>
    <r>
      <rPr>
        <b/>
        <sz val="10"/>
        <rFont val="Helv"/>
        <family val="0"/>
      </rPr>
      <t xml:space="preserve"> </t>
    </r>
    <r>
      <rPr>
        <b/>
        <sz val="10"/>
        <color indexed="10"/>
        <rFont val="Helv"/>
        <family val="0"/>
      </rPr>
      <t>beginning</t>
    </r>
    <r>
      <rPr>
        <sz val="10"/>
        <color indexed="10"/>
        <rFont val="Helv"/>
        <family val="0"/>
      </rPr>
      <t xml:space="preserve"> of year Balance Shee</t>
    </r>
    <r>
      <rPr>
        <sz val="10"/>
        <rFont val="Helv"/>
        <family val="0"/>
      </rPr>
      <t>t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</si>
</sst>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General_)"/>
    <numFmt numFmtId="166" formatCode="0_)"/>
    <numFmt numFmtId="167" formatCode="0.000"/>
    <numFmt numFmtId="168" formatCode="mmmm\ d\,\ yyyy"/>
  </numFmts>
  <fonts count="19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Helv"/>
      <family val="0"/>
    </font>
    <font>
      <b/>
      <sz val="10"/>
      <name val="Helv"/>
      <family val="0"/>
    </font>
    <font>
      <b/>
      <i/>
      <sz val="10"/>
      <name val="Helv"/>
      <family val="0"/>
    </font>
    <font>
      <b/>
      <sz val="10"/>
      <color indexed="12"/>
      <name val="Helv"/>
      <family val="0"/>
    </font>
    <font>
      <b/>
      <sz val="14"/>
      <name val="Helv"/>
      <family val="0"/>
    </font>
    <font>
      <b/>
      <i/>
      <sz val="12"/>
      <name val="Helv"/>
      <family val="0"/>
    </font>
    <font>
      <b/>
      <i/>
      <sz val="16"/>
      <name val="Helv"/>
      <family val="0"/>
    </font>
    <font>
      <b/>
      <sz val="12"/>
      <name val="Helv"/>
      <family val="0"/>
    </font>
    <font>
      <b/>
      <sz val="10"/>
      <color indexed="8"/>
      <name val="Helv"/>
      <family val="2"/>
    </font>
    <font>
      <sz val="10"/>
      <color indexed="8"/>
      <name val="Helv"/>
      <family val="2"/>
    </font>
    <font>
      <sz val="10"/>
      <color indexed="10"/>
      <name val="Helv"/>
      <family val="2"/>
    </font>
    <font>
      <b/>
      <sz val="10"/>
      <color indexed="10"/>
      <name val="Helv"/>
      <family val="0"/>
    </font>
    <font>
      <sz val="9.5"/>
      <name val="Helv"/>
      <family val="0"/>
    </font>
    <font>
      <sz val="12"/>
      <name val="Helv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lightGray">
        <fgColor indexed="8"/>
        <bgColor indexed="45"/>
      </patternFill>
    </fill>
    <fill>
      <patternFill patternType="gray0625">
        <fgColor indexed="8"/>
        <bgColor indexed="29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98">
    <xf numFmtId="164" fontId="0" fillId="0" borderId="0" xfId="0" applyAlignment="1">
      <alignment/>
    </xf>
    <xf numFmtId="165" fontId="5" fillId="0" borderId="0" xfId="0" applyNumberFormat="1" applyFont="1" applyAlignment="1" applyProtection="1">
      <alignment/>
      <protection locked="0"/>
    </xf>
    <xf numFmtId="164" fontId="5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5" fillId="0" borderId="0" xfId="0" applyNumberFormat="1" applyFont="1" applyAlignment="1" applyProtection="1">
      <alignment/>
      <protection locked="0"/>
    </xf>
    <xf numFmtId="164" fontId="0" fillId="0" borderId="0" xfId="0" applyAlignment="1">
      <alignment horizontal="left"/>
    </xf>
    <xf numFmtId="165" fontId="5" fillId="0" borderId="0" xfId="0" applyNumberFormat="1" applyFont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164" fontId="5" fillId="0" borderId="0" xfId="0" applyNumberFormat="1" applyFont="1" applyAlignment="1" applyProtection="1">
      <alignment horizontal="fill"/>
      <protection locked="0"/>
    </xf>
    <xf numFmtId="165" fontId="0" fillId="0" borderId="0" xfId="0" applyNumberFormat="1" applyAlignment="1" applyProtection="1">
      <alignment horizontal="left"/>
      <protection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37" fontId="0" fillId="0" borderId="0" xfId="0" applyNumberFormat="1" applyAlignment="1" applyProtection="1">
      <alignment/>
      <protection/>
    </xf>
    <xf numFmtId="165" fontId="6" fillId="0" borderId="0" xfId="0" applyNumberFormat="1" applyFont="1" applyAlignment="1" applyProtection="1">
      <alignment horizontal="left"/>
      <protection locked="0"/>
    </xf>
    <xf numFmtId="164" fontId="7" fillId="0" borderId="1" xfId="0" applyNumberFormat="1" applyFont="1" applyBorder="1" applyAlignment="1" applyProtection="1">
      <alignment horizontal="left"/>
      <protection locked="0"/>
    </xf>
    <xf numFmtId="164" fontId="5" fillId="0" borderId="1" xfId="0" applyNumberFormat="1" applyFont="1" applyBorder="1" applyAlignment="1" applyProtection="1">
      <alignment/>
      <protection locked="0"/>
    </xf>
    <xf numFmtId="164" fontId="8" fillId="0" borderId="2" xfId="0" applyNumberFormat="1" applyFont="1" applyBorder="1" applyAlignment="1" applyProtection="1">
      <alignment horizontal="left"/>
      <protection locked="0"/>
    </xf>
    <xf numFmtId="164" fontId="8" fillId="0" borderId="3" xfId="0" applyNumberFormat="1" applyFont="1" applyBorder="1" applyAlignment="1" applyProtection="1">
      <alignment/>
      <protection locked="0"/>
    </xf>
    <xf numFmtId="164" fontId="8" fillId="0" borderId="4" xfId="0" applyNumberFormat="1" applyFont="1" applyBorder="1" applyAlignment="1" applyProtection="1">
      <alignment/>
      <protection locked="0"/>
    </xf>
    <xf numFmtId="164" fontId="6" fillId="0" borderId="5" xfId="0" applyNumberFormat="1" applyFont="1" applyBorder="1" applyAlignment="1" applyProtection="1">
      <alignment horizontal="left"/>
      <protection/>
    </xf>
    <xf numFmtId="164" fontId="0" fillId="0" borderId="6" xfId="0" applyNumberFormat="1" applyBorder="1" applyAlignment="1" applyProtection="1">
      <alignment/>
      <protection/>
    </xf>
    <xf numFmtId="164" fontId="0" fillId="0" borderId="6" xfId="0" applyNumberFormat="1" applyBorder="1" applyAlignment="1" applyProtection="1">
      <alignment horizontal="center"/>
      <protection/>
    </xf>
    <xf numFmtId="165" fontId="0" fillId="0" borderId="6" xfId="0" applyNumberFormat="1" applyBorder="1" applyAlignment="1" applyProtection="1">
      <alignment horizontal="center"/>
      <protection/>
    </xf>
    <xf numFmtId="164" fontId="0" fillId="0" borderId="7" xfId="0" applyNumberFormat="1" applyBorder="1" applyAlignment="1" applyProtection="1">
      <alignment/>
      <protection/>
    </xf>
    <xf numFmtId="164" fontId="6" fillId="0" borderId="8" xfId="0" applyNumberFormat="1" applyFont="1" applyBorder="1" applyAlignment="1" applyProtection="1">
      <alignment horizontal="left"/>
      <protection/>
    </xf>
    <xf numFmtId="165" fontId="0" fillId="0" borderId="9" xfId="0" applyNumberFormat="1" applyBorder="1" applyAlignment="1" applyProtection="1">
      <alignment horizontal="center"/>
      <protection/>
    </xf>
    <xf numFmtId="164" fontId="0" fillId="0" borderId="8" xfId="0" applyNumberFormat="1" applyBorder="1" applyAlignment="1" applyProtection="1">
      <alignment/>
      <protection/>
    </xf>
    <xf numFmtId="165" fontId="5" fillId="0" borderId="10" xfId="0" applyNumberFormat="1" applyFon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/>
    </xf>
    <xf numFmtId="164" fontId="0" fillId="0" borderId="12" xfId="0" applyNumberFormat="1" applyBorder="1" applyAlignment="1" applyProtection="1">
      <alignment/>
      <protection/>
    </xf>
    <xf numFmtId="165" fontId="0" fillId="0" borderId="12" xfId="0" applyNumberFormat="1" applyBorder="1" applyAlignment="1" applyProtection="1">
      <alignment horizontal="left"/>
      <protection/>
    </xf>
    <xf numFmtId="164" fontId="0" fillId="0" borderId="13" xfId="0" applyNumberFormat="1" applyBorder="1" applyAlignment="1" applyProtection="1">
      <alignment/>
      <protection/>
    </xf>
    <xf numFmtId="164" fontId="0" fillId="0" borderId="8" xfId="0" applyNumberFormat="1" applyBorder="1" applyAlignment="1" applyProtection="1">
      <alignment horizontal="left"/>
      <protection/>
    </xf>
    <xf numFmtId="165" fontId="0" fillId="0" borderId="7" xfId="0" applyNumberFormat="1" applyBorder="1" applyAlignment="1" applyProtection="1">
      <alignment horizontal="center"/>
      <protection/>
    </xf>
    <xf numFmtId="164" fontId="0" fillId="0" borderId="9" xfId="0" applyNumberFormat="1" applyBorder="1" applyAlignment="1" applyProtection="1">
      <alignment/>
      <protection/>
    </xf>
    <xf numFmtId="165" fontId="0" fillId="0" borderId="6" xfId="0" applyNumberFormat="1" applyBorder="1" applyAlignment="1" applyProtection="1">
      <alignment/>
      <protection/>
    </xf>
    <xf numFmtId="164" fontId="0" fillId="0" borderId="12" xfId="0" applyNumberFormat="1" applyBorder="1" applyAlignment="1" applyProtection="1">
      <alignment horizontal="left"/>
      <protection/>
    </xf>
    <xf numFmtId="165" fontId="0" fillId="0" borderId="12" xfId="0" applyNumberFormat="1" applyBorder="1" applyAlignment="1" applyProtection="1">
      <alignment/>
      <protection/>
    </xf>
    <xf numFmtId="164" fontId="0" fillId="0" borderId="11" xfId="0" applyNumberFormat="1" applyBorder="1" applyAlignment="1" applyProtection="1">
      <alignment horizontal="left"/>
      <protection/>
    </xf>
    <xf numFmtId="164" fontId="0" fillId="0" borderId="14" xfId="0" applyNumberFormat="1" applyBorder="1" applyAlignment="1" applyProtection="1">
      <alignment/>
      <protection/>
    </xf>
    <xf numFmtId="164" fontId="0" fillId="0" borderId="15" xfId="0" applyNumberFormat="1" applyBorder="1" applyAlignment="1" applyProtection="1">
      <alignment horizontal="left"/>
      <protection/>
    </xf>
    <xf numFmtId="164" fontId="0" fillId="0" borderId="3" xfId="0" applyNumberForma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8" fillId="0" borderId="16" xfId="0" applyNumberFormat="1" applyFont="1" applyBorder="1" applyAlignment="1" applyProtection="1">
      <alignment/>
      <protection locked="0"/>
    </xf>
    <xf numFmtId="164" fontId="8" fillId="0" borderId="0" xfId="0" applyNumberFormat="1" applyFont="1" applyAlignment="1" applyProtection="1">
      <alignment horizontal="left"/>
      <protection locked="0"/>
    </xf>
    <xf numFmtId="166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 locked="0"/>
    </xf>
    <xf numFmtId="164" fontId="8" fillId="0" borderId="0" xfId="0" applyNumberFormat="1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left"/>
      <protection locked="0"/>
    </xf>
    <xf numFmtId="164" fontId="10" fillId="0" borderId="0" xfId="0" applyNumberFormat="1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 locked="0"/>
    </xf>
    <xf numFmtId="164" fontId="7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 horizontal="left"/>
      <protection/>
    </xf>
    <xf numFmtId="166" fontId="6" fillId="0" borderId="16" xfId="0" applyNumberFormat="1" applyFont="1" applyBorder="1" applyAlignment="1" applyProtection="1">
      <alignment/>
      <protection/>
    </xf>
    <xf numFmtId="164" fontId="6" fillId="0" borderId="17" xfId="0" applyNumberFormat="1" applyFont="1" applyBorder="1" applyAlignment="1" applyProtection="1">
      <alignment horizontal="center"/>
      <protection/>
    </xf>
    <xf numFmtId="164" fontId="11" fillId="0" borderId="18" xfId="0" applyNumberFormat="1" applyFont="1" applyBorder="1" applyAlignment="1" applyProtection="1">
      <alignment horizontal="left"/>
      <protection/>
    </xf>
    <xf numFmtId="164" fontId="0" fillId="0" borderId="18" xfId="0" applyNumberFormat="1" applyBorder="1" applyAlignment="1" applyProtection="1">
      <alignment/>
      <protection/>
    </xf>
    <xf numFmtId="164" fontId="6" fillId="0" borderId="19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/>
      <protection/>
    </xf>
    <xf numFmtId="164" fontId="8" fillId="0" borderId="8" xfId="0" applyNumberFormat="1" applyFont="1" applyBorder="1" applyAlignment="1" applyProtection="1">
      <alignment horizontal="left"/>
      <protection locked="0"/>
    </xf>
    <xf numFmtId="37" fontId="8" fillId="0" borderId="16" xfId="0" applyNumberFormat="1" applyFont="1" applyBorder="1" applyAlignment="1" applyProtection="1">
      <alignment/>
      <protection locked="0"/>
    </xf>
    <xf numFmtId="37" fontId="8" fillId="0" borderId="21" xfId="0" applyNumberFormat="1" applyFont="1" applyBorder="1" applyAlignment="1" applyProtection="1">
      <alignment/>
      <protection locked="0"/>
    </xf>
    <xf numFmtId="166" fontId="0" fillId="0" borderId="2" xfId="0" applyNumberFormat="1" applyBorder="1" applyAlignment="1" applyProtection="1">
      <alignment horizontal="left"/>
      <protection/>
    </xf>
    <xf numFmtId="166" fontId="0" fillId="0" borderId="4" xfId="0" applyNumberFormat="1" applyBorder="1" applyAlignment="1" applyProtection="1">
      <alignment/>
      <protection/>
    </xf>
    <xf numFmtId="164" fontId="12" fillId="0" borderId="8" xfId="0" applyNumberFormat="1" applyFont="1" applyBorder="1" applyAlignment="1" applyProtection="1">
      <alignment horizontal="left"/>
      <protection/>
    </xf>
    <xf numFmtId="166" fontId="0" fillId="0" borderId="22" xfId="0" applyNumberFormat="1" applyBorder="1" applyAlignment="1" applyProtection="1">
      <alignment horizontal="center"/>
      <protection/>
    </xf>
    <xf numFmtId="37" fontId="6" fillId="0" borderId="10" xfId="0" applyNumberFormat="1" applyFont="1" applyBorder="1" applyAlignment="1" applyProtection="1">
      <alignment/>
      <protection/>
    </xf>
    <xf numFmtId="37" fontId="8" fillId="0" borderId="10" xfId="0" applyNumberFormat="1" applyFont="1" applyBorder="1" applyAlignment="1" applyProtection="1">
      <alignment/>
      <protection locked="0"/>
    </xf>
    <xf numFmtId="37" fontId="8" fillId="0" borderId="22" xfId="0" applyNumberFormat="1" applyFont="1" applyBorder="1" applyAlignment="1" applyProtection="1">
      <alignment/>
      <protection locked="0"/>
    </xf>
    <xf numFmtId="166" fontId="6" fillId="0" borderId="10" xfId="0" applyNumberFormat="1" applyFont="1" applyBorder="1" applyAlignment="1" applyProtection="1">
      <alignment/>
      <protection/>
    </xf>
    <xf numFmtId="166" fontId="6" fillId="0" borderId="20" xfId="0" applyNumberFormat="1" applyFont="1" applyBorder="1" applyAlignment="1" applyProtection="1">
      <alignment/>
      <protection/>
    </xf>
    <xf numFmtId="166" fontId="0" fillId="0" borderId="10" xfId="0" applyNumberFormat="1" applyBorder="1" applyAlignment="1" applyProtection="1">
      <alignment/>
      <protection/>
    </xf>
    <xf numFmtId="166" fontId="6" fillId="0" borderId="20" xfId="0" applyNumberFormat="1" applyFont="1" applyBorder="1" applyAlignment="1" applyProtection="1">
      <alignment horizontal="center"/>
      <protection/>
    </xf>
    <xf numFmtId="166" fontId="6" fillId="0" borderId="23" xfId="0" applyNumberFormat="1" applyFont="1" applyBorder="1" applyAlignment="1" applyProtection="1">
      <alignment horizontal="center"/>
      <protection/>
    </xf>
    <xf numFmtId="37" fontId="0" fillId="0" borderId="16" xfId="0" applyNumberFormat="1" applyBorder="1" applyAlignment="1" applyProtection="1">
      <alignment horizontal="center"/>
      <protection/>
    </xf>
    <xf numFmtId="37" fontId="0" fillId="0" borderId="20" xfId="0" applyNumberFormat="1" applyBorder="1" applyAlignment="1" applyProtection="1">
      <alignment/>
      <protection/>
    </xf>
    <xf numFmtId="37" fontId="0" fillId="0" borderId="10" xfId="0" applyNumberFormat="1" applyBorder="1" applyAlignment="1" applyProtection="1">
      <alignment/>
      <protection/>
    </xf>
    <xf numFmtId="166" fontId="0" fillId="0" borderId="20" xfId="0" applyNumberFormat="1" applyBorder="1" applyAlignment="1" applyProtection="1">
      <alignment/>
      <protection/>
    </xf>
    <xf numFmtId="166" fontId="0" fillId="0" borderId="16" xfId="0" applyNumberFormat="1" applyBorder="1" applyAlignment="1" applyProtection="1">
      <alignment horizontal="center"/>
      <protection/>
    </xf>
    <xf numFmtId="164" fontId="6" fillId="0" borderId="8" xfId="0" applyNumberFormat="1" applyFont="1" applyBorder="1" applyAlignment="1" applyProtection="1">
      <alignment/>
      <protection/>
    </xf>
    <xf numFmtId="37" fontId="6" fillId="0" borderId="14" xfId="0" applyNumberFormat="1" applyFont="1" applyBorder="1" applyAlignment="1" applyProtection="1">
      <alignment/>
      <protection/>
    </xf>
    <xf numFmtId="37" fontId="6" fillId="0" borderId="24" xfId="0" applyNumberFormat="1" applyFont="1" applyBorder="1" applyAlignment="1" applyProtection="1">
      <alignment/>
      <protection/>
    </xf>
    <xf numFmtId="164" fontId="12" fillId="0" borderId="8" xfId="0" applyNumberFormat="1" applyFont="1" applyBorder="1" applyAlignment="1" applyProtection="1">
      <alignment/>
      <protection/>
    </xf>
    <xf numFmtId="166" fontId="0" fillId="0" borderId="25" xfId="0" applyNumberFormat="1" applyBorder="1" applyAlignment="1" applyProtection="1">
      <alignment/>
      <protection/>
    </xf>
    <xf numFmtId="166" fontId="0" fillId="0" borderId="26" xfId="0" applyNumberFormat="1" applyBorder="1" applyAlignment="1" applyProtection="1">
      <alignment horizontal="left"/>
      <protection/>
    </xf>
    <xf numFmtId="166" fontId="0" fillId="0" borderId="27" xfId="0" applyNumberFormat="1" applyBorder="1" applyAlignment="1" applyProtection="1">
      <alignment/>
      <protection/>
    </xf>
    <xf numFmtId="164" fontId="12" fillId="0" borderId="28" xfId="0" applyNumberFormat="1" applyFont="1" applyBorder="1" applyAlignment="1" applyProtection="1">
      <alignment horizontal="left"/>
      <protection/>
    </xf>
    <xf numFmtId="166" fontId="0" fillId="0" borderId="18" xfId="0" applyNumberFormat="1" applyBorder="1" applyAlignment="1" applyProtection="1">
      <alignment/>
      <protection/>
    </xf>
    <xf numFmtId="164" fontId="0" fillId="2" borderId="0" xfId="0" applyFill="1" applyAlignment="1">
      <alignment/>
    </xf>
    <xf numFmtId="164" fontId="0" fillId="3" borderId="0" xfId="0" applyFill="1" applyAlignment="1">
      <alignment/>
    </xf>
    <xf numFmtId="165" fontId="13" fillId="4" borderId="25" xfId="0" applyNumberFormat="1" applyFont="1" applyFill="1" applyBorder="1" applyAlignment="1" applyProtection="1">
      <alignment/>
      <protection/>
    </xf>
    <xf numFmtId="165" fontId="13" fillId="4" borderId="20" xfId="0" applyNumberFormat="1" applyFont="1" applyFill="1" applyBorder="1" applyAlignment="1" applyProtection="1">
      <alignment/>
      <protection/>
    </xf>
    <xf numFmtId="165" fontId="13" fillId="4" borderId="29" xfId="0" applyNumberFormat="1" applyFont="1" applyFill="1" applyBorder="1" applyAlignment="1" applyProtection="1">
      <alignment/>
      <protection/>
    </xf>
    <xf numFmtId="165" fontId="13" fillId="4" borderId="23" xfId="0" applyNumberFormat="1" applyFont="1" applyFill="1" applyBorder="1" applyAlignment="1" applyProtection="1">
      <alignment/>
      <protection/>
    </xf>
    <xf numFmtId="166" fontId="13" fillId="4" borderId="30" xfId="0" applyNumberFormat="1" applyFont="1" applyFill="1" applyBorder="1" applyAlignment="1" applyProtection="1">
      <alignment/>
      <protection/>
    </xf>
    <xf numFmtId="166" fontId="13" fillId="4" borderId="31" xfId="0" applyNumberFormat="1" applyFont="1" applyFill="1" applyBorder="1" applyAlignment="1" applyProtection="1">
      <alignment/>
      <protection/>
    </xf>
    <xf numFmtId="165" fontId="13" fillId="4" borderId="10" xfId="0" applyNumberFormat="1" applyFont="1" applyFill="1" applyBorder="1" applyAlignment="1" applyProtection="1">
      <alignment/>
      <protection/>
    </xf>
    <xf numFmtId="165" fontId="13" fillId="4" borderId="9" xfId="0" applyNumberFormat="1" applyFont="1" applyFill="1" applyBorder="1" applyAlignment="1" applyProtection="1">
      <alignment/>
      <protection/>
    </xf>
    <xf numFmtId="166" fontId="13" fillId="4" borderId="32" xfId="0" applyNumberFormat="1" applyFont="1" applyFill="1" applyBorder="1" applyAlignment="1" applyProtection="1">
      <alignment/>
      <protection/>
    </xf>
    <xf numFmtId="166" fontId="13" fillId="4" borderId="33" xfId="0" applyNumberFormat="1" applyFont="1" applyFill="1" applyBorder="1" applyAlignment="1" applyProtection="1">
      <alignment/>
      <protection/>
    </xf>
    <xf numFmtId="166" fontId="13" fillId="4" borderId="34" xfId="0" applyNumberFormat="1" applyFont="1" applyFill="1" applyBorder="1" applyAlignment="1" applyProtection="1">
      <alignment/>
      <protection/>
    </xf>
    <xf numFmtId="166" fontId="13" fillId="4" borderId="10" xfId="0" applyNumberFormat="1" applyFont="1" applyFill="1" applyBorder="1" applyAlignment="1" applyProtection="1">
      <alignment/>
      <protection/>
    </xf>
    <xf numFmtId="166" fontId="13" fillId="4" borderId="9" xfId="0" applyNumberFormat="1" applyFont="1" applyFill="1" applyBorder="1" applyAlignment="1" applyProtection="1">
      <alignment/>
      <protection/>
    </xf>
    <xf numFmtId="165" fontId="0" fillId="5" borderId="3" xfId="0" applyNumberFormat="1" applyFill="1" applyBorder="1" applyAlignment="1" applyProtection="1">
      <alignment/>
      <protection/>
    </xf>
    <xf numFmtId="164" fontId="0" fillId="5" borderId="3" xfId="0" applyNumberFormat="1" applyFill="1" applyBorder="1" applyAlignment="1" applyProtection="1">
      <alignment/>
      <protection/>
    </xf>
    <xf numFmtId="164" fontId="0" fillId="5" borderId="35" xfId="0" applyNumberFormat="1" applyFill="1" applyBorder="1" applyAlignment="1" applyProtection="1">
      <alignment/>
      <protection/>
    </xf>
    <xf numFmtId="164" fontId="0" fillId="5" borderId="36" xfId="0" applyNumberFormat="1" applyFill="1" applyBorder="1" applyAlignment="1" applyProtection="1">
      <alignment/>
      <protection/>
    </xf>
    <xf numFmtId="164" fontId="5" fillId="5" borderId="16" xfId="0" applyNumberFormat="1" applyFont="1" applyFill="1" applyBorder="1" applyAlignment="1" applyProtection="1">
      <alignment/>
      <protection locked="0"/>
    </xf>
    <xf numFmtId="165" fontId="5" fillId="5" borderId="16" xfId="0" applyNumberFormat="1" applyFont="1" applyFill="1" applyBorder="1" applyAlignment="1" applyProtection="1">
      <alignment/>
      <protection locked="0"/>
    </xf>
    <xf numFmtId="164" fontId="5" fillId="5" borderId="3" xfId="0" applyNumberFormat="1" applyFont="1" applyFill="1" applyBorder="1" applyAlignment="1" applyProtection="1">
      <alignment/>
      <protection locked="0"/>
    </xf>
    <xf numFmtId="165" fontId="5" fillId="5" borderId="4" xfId="0" applyNumberFormat="1" applyFont="1" applyFill="1" applyBorder="1" applyAlignment="1" applyProtection="1">
      <alignment/>
      <protection locked="0"/>
    </xf>
    <xf numFmtId="164" fontId="5" fillId="5" borderId="10" xfId="0" applyNumberFormat="1" applyFont="1" applyFill="1" applyBorder="1" applyAlignment="1" applyProtection="1">
      <alignment/>
      <protection locked="0"/>
    </xf>
    <xf numFmtId="165" fontId="5" fillId="5" borderId="10" xfId="0" applyNumberFormat="1" applyFont="1" applyFill="1" applyBorder="1" applyAlignment="1" applyProtection="1">
      <alignment/>
      <protection locked="0"/>
    </xf>
    <xf numFmtId="165" fontId="6" fillId="5" borderId="10" xfId="0" applyNumberFormat="1" applyFont="1" applyFill="1" applyBorder="1" applyAlignment="1" applyProtection="1">
      <alignment/>
      <protection/>
    </xf>
    <xf numFmtId="165" fontId="6" fillId="5" borderId="9" xfId="0" applyNumberFormat="1" applyFont="1" applyFill="1" applyBorder="1" applyAlignment="1" applyProtection="1">
      <alignment/>
      <protection/>
    </xf>
    <xf numFmtId="164" fontId="6" fillId="6" borderId="16" xfId="0" applyNumberFormat="1" applyFont="1" applyFill="1" applyBorder="1" applyAlignment="1" applyProtection="1">
      <alignment horizontal="center"/>
      <protection locked="0"/>
    </xf>
    <xf numFmtId="164" fontId="6" fillId="7" borderId="16" xfId="0" applyNumberFormat="1" applyFont="1" applyFill="1" applyBorder="1" applyAlignment="1" applyProtection="1">
      <alignment horizontal="center"/>
      <protection locked="0"/>
    </xf>
    <xf numFmtId="166" fontId="6" fillId="4" borderId="0" xfId="0" applyNumberFormat="1" applyFont="1" applyFill="1" applyAlignment="1" applyProtection="1">
      <alignment/>
      <protection/>
    </xf>
    <xf numFmtId="166" fontId="13" fillId="4" borderId="0" xfId="0" applyNumberFormat="1" applyFont="1" applyFill="1" applyAlignment="1" applyProtection="1">
      <alignment/>
      <protection/>
    </xf>
    <xf numFmtId="166" fontId="14" fillId="8" borderId="0" xfId="0" applyNumberFormat="1" applyFont="1" applyFill="1" applyAlignment="1" applyProtection="1">
      <alignment/>
      <protection/>
    </xf>
    <xf numFmtId="164" fontId="0" fillId="9" borderId="0" xfId="0" applyNumberFormat="1" applyFill="1" applyAlignment="1" applyProtection="1">
      <alignment horizontal="right"/>
      <protection/>
    </xf>
    <xf numFmtId="165" fontId="0" fillId="9" borderId="0" xfId="0" applyNumberFormat="1" applyFill="1" applyAlignment="1" applyProtection="1">
      <alignment/>
      <protection/>
    </xf>
    <xf numFmtId="165" fontId="0" fillId="9" borderId="37" xfId="0" applyNumberFormat="1" applyFill="1" applyBorder="1" applyAlignment="1" applyProtection="1">
      <alignment/>
      <protection/>
    </xf>
    <xf numFmtId="165" fontId="0" fillId="9" borderId="38" xfId="0" applyNumberFormat="1" applyFill="1" applyBorder="1" applyAlignment="1" applyProtection="1">
      <alignment/>
      <protection/>
    </xf>
    <xf numFmtId="164" fontId="0" fillId="9" borderId="39" xfId="0" applyNumberFormat="1" applyFill="1" applyBorder="1" applyAlignment="1" applyProtection="1">
      <alignment horizontal="right"/>
      <protection/>
    </xf>
    <xf numFmtId="166" fontId="0" fillId="9" borderId="2" xfId="0" applyNumberFormat="1" applyFill="1" applyBorder="1" applyAlignment="1" applyProtection="1">
      <alignment horizontal="left"/>
      <protection/>
    </xf>
    <xf numFmtId="166" fontId="0" fillId="9" borderId="4" xfId="0" applyNumberFormat="1" applyFill="1" applyBorder="1" applyAlignment="1" applyProtection="1">
      <alignment horizontal="left"/>
      <protection/>
    </xf>
    <xf numFmtId="166" fontId="0" fillId="9" borderId="3" xfId="0" applyNumberFormat="1" applyFill="1" applyBorder="1" applyAlignment="1" applyProtection="1">
      <alignment horizontal="left"/>
      <protection/>
    </xf>
    <xf numFmtId="166" fontId="14" fillId="9" borderId="4" xfId="0" applyNumberFormat="1" applyFont="1" applyFill="1" applyBorder="1" applyAlignment="1" applyProtection="1">
      <alignment/>
      <protection/>
    </xf>
    <xf numFmtId="166" fontId="0" fillId="9" borderId="4" xfId="0" applyNumberFormat="1" applyFill="1" applyBorder="1" applyAlignment="1" applyProtection="1">
      <alignment/>
      <protection/>
    </xf>
    <xf numFmtId="164" fontId="0" fillId="9" borderId="4" xfId="0" applyNumberFormat="1" applyFill="1" applyBorder="1" applyAlignment="1" applyProtection="1">
      <alignment/>
      <protection/>
    </xf>
    <xf numFmtId="166" fontId="14" fillId="5" borderId="4" xfId="0" applyNumberFormat="1" applyFont="1" applyFill="1" applyBorder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6" fontId="13" fillId="5" borderId="0" xfId="0" applyNumberFormat="1" applyFont="1" applyFill="1" applyAlignment="1" applyProtection="1">
      <alignment/>
      <protection/>
    </xf>
    <xf numFmtId="37" fontId="6" fillId="4" borderId="10" xfId="0" applyNumberFormat="1" applyFont="1" applyFill="1" applyBorder="1" applyAlignment="1" applyProtection="1">
      <alignment/>
      <protection/>
    </xf>
    <xf numFmtId="37" fontId="6" fillId="4" borderId="20" xfId="0" applyNumberFormat="1" applyFont="1" applyFill="1" applyBorder="1" applyAlignment="1" applyProtection="1">
      <alignment/>
      <protection/>
    </xf>
    <xf numFmtId="37" fontId="6" fillId="2" borderId="10" xfId="0" applyNumberFormat="1" applyFont="1" applyFill="1" applyBorder="1" applyAlignment="1" applyProtection="1">
      <alignment/>
      <protection/>
    </xf>
    <xf numFmtId="37" fontId="6" fillId="2" borderId="20" xfId="0" applyNumberFormat="1" applyFont="1" applyFill="1" applyBorder="1" applyAlignment="1" applyProtection="1">
      <alignment/>
      <protection/>
    </xf>
    <xf numFmtId="37" fontId="6" fillId="4" borderId="40" xfId="0" applyNumberFormat="1" applyFont="1" applyFill="1" applyBorder="1" applyAlignment="1" applyProtection="1">
      <alignment/>
      <protection/>
    </xf>
    <xf numFmtId="37" fontId="6" fillId="4" borderId="41" xfId="0" applyNumberFormat="1" applyFont="1" applyFill="1" applyBorder="1" applyAlignment="1" applyProtection="1">
      <alignment/>
      <protection/>
    </xf>
    <xf numFmtId="37" fontId="6" fillId="4" borderId="16" xfId="0" applyNumberFormat="1" applyFont="1" applyFill="1" applyBorder="1" applyAlignment="1" applyProtection="1">
      <alignment/>
      <protection locked="0"/>
    </xf>
    <xf numFmtId="37" fontId="6" fillId="4" borderId="21" xfId="0" applyNumberFormat="1" applyFont="1" applyFill="1" applyBorder="1" applyAlignment="1" applyProtection="1">
      <alignment/>
      <protection locked="0"/>
    </xf>
    <xf numFmtId="37" fontId="6" fillId="4" borderId="23" xfId="0" applyNumberFormat="1" applyFont="1" applyFill="1" applyBorder="1" applyAlignment="1" applyProtection="1">
      <alignment/>
      <protection/>
    </xf>
    <xf numFmtId="37" fontId="6" fillId="4" borderId="32" xfId="0" applyNumberFormat="1" applyFont="1" applyFill="1" applyBorder="1" applyAlignment="1" applyProtection="1">
      <alignment/>
      <protection/>
    </xf>
    <xf numFmtId="37" fontId="6" fillId="4" borderId="31" xfId="0" applyNumberFormat="1" applyFont="1" applyFill="1" applyBorder="1" applyAlignment="1" applyProtection="1">
      <alignment/>
      <protection/>
    </xf>
    <xf numFmtId="37" fontId="6" fillId="4" borderId="42" xfId="0" applyNumberFormat="1" applyFont="1" applyFill="1" applyBorder="1" applyAlignment="1" applyProtection="1">
      <alignment/>
      <protection/>
    </xf>
    <xf numFmtId="37" fontId="6" fillId="4" borderId="43" xfId="0" applyNumberFormat="1" applyFont="1" applyFill="1" applyBorder="1" applyAlignment="1" applyProtection="1">
      <alignment/>
      <protection/>
    </xf>
    <xf numFmtId="166" fontId="6" fillId="5" borderId="10" xfId="0" applyNumberFormat="1" applyFont="1" applyFill="1" applyBorder="1" applyAlignment="1" applyProtection="1">
      <alignment horizontal="center"/>
      <protection/>
    </xf>
    <xf numFmtId="166" fontId="6" fillId="5" borderId="22" xfId="0" applyNumberFormat="1" applyFont="1" applyFill="1" applyBorder="1" applyAlignment="1" applyProtection="1">
      <alignment horizontal="center"/>
      <protection/>
    </xf>
    <xf numFmtId="166" fontId="6" fillId="5" borderId="20" xfId="0" applyNumberFormat="1" applyFont="1" applyFill="1" applyBorder="1" applyAlignment="1" applyProtection="1">
      <alignment horizontal="center"/>
      <protection/>
    </xf>
    <xf numFmtId="37" fontId="6" fillId="5" borderId="16" xfId="0" applyNumberFormat="1" applyFont="1" applyFill="1" applyBorder="1" applyAlignment="1" applyProtection="1">
      <alignment horizontal="center"/>
      <protection/>
    </xf>
    <xf numFmtId="37" fontId="6" fillId="5" borderId="17" xfId="0" applyNumberFormat="1" applyFont="1" applyFill="1" applyBorder="1" applyAlignment="1" applyProtection="1">
      <alignment horizontal="center"/>
      <protection/>
    </xf>
    <xf numFmtId="37" fontId="6" fillId="5" borderId="10" xfId="0" applyNumberFormat="1" applyFont="1" applyFill="1" applyBorder="1" applyAlignment="1" applyProtection="1">
      <alignment horizontal="center"/>
      <protection/>
    </xf>
    <xf numFmtId="37" fontId="6" fillId="5" borderId="20" xfId="0" applyNumberFormat="1" applyFont="1" applyFill="1" applyBorder="1" applyAlignment="1" applyProtection="1">
      <alignment horizontal="center"/>
      <protection/>
    </xf>
    <xf numFmtId="164" fontId="0" fillId="9" borderId="36" xfId="0" applyNumberFormat="1" applyFill="1" applyBorder="1" applyAlignment="1" applyProtection="1">
      <alignment/>
      <protection/>
    </xf>
    <xf numFmtId="37" fontId="6" fillId="9" borderId="36" xfId="0" applyNumberFormat="1" applyFont="1" applyFill="1" applyBorder="1" applyAlignment="1" applyProtection="1">
      <alignment/>
      <protection/>
    </xf>
    <xf numFmtId="166" fontId="0" fillId="9" borderId="36" xfId="0" applyNumberFormat="1" applyFill="1" applyBorder="1" applyAlignment="1" applyProtection="1">
      <alignment/>
      <protection/>
    </xf>
    <xf numFmtId="166" fontId="6" fillId="9" borderId="36" xfId="0" applyNumberFormat="1" applyFont="1" applyFill="1" applyBorder="1" applyAlignment="1" applyProtection="1">
      <alignment/>
      <protection/>
    </xf>
    <xf numFmtId="164" fontId="14" fillId="0" borderId="8" xfId="0" applyNumberFormat="1" applyFont="1" applyBorder="1" applyAlignment="1" applyProtection="1">
      <alignment horizontal="left"/>
      <protection locked="0"/>
    </xf>
    <xf numFmtId="164" fontId="15" fillId="0" borderId="0" xfId="0" applyFont="1" applyAlignment="1">
      <alignment/>
    </xf>
    <xf numFmtId="166" fontId="6" fillId="9" borderId="2" xfId="0" applyNumberFormat="1" applyFont="1" applyFill="1" applyBorder="1" applyAlignment="1" applyProtection="1">
      <alignment horizontal="left"/>
      <protection/>
    </xf>
    <xf numFmtId="37" fontId="6" fillId="9" borderId="2" xfId="0" applyNumberFormat="1" applyFont="1" applyFill="1" applyBorder="1" applyAlignment="1" applyProtection="1">
      <alignment horizontal="left"/>
      <protection/>
    </xf>
    <xf numFmtId="166" fontId="0" fillId="0" borderId="44" xfId="0" applyNumberFormat="1" applyBorder="1" applyAlignment="1" applyProtection="1">
      <alignment horizontal="center"/>
      <protection/>
    </xf>
    <xf numFmtId="166" fontId="8" fillId="0" borderId="44" xfId="0" applyNumberFormat="1" applyFont="1" applyBorder="1" applyAlignment="1" applyProtection="1">
      <alignment/>
      <protection/>
    </xf>
    <xf numFmtId="37" fontId="8" fillId="8" borderId="16" xfId="0" applyNumberFormat="1" applyFont="1" applyFill="1" applyBorder="1" applyAlignment="1" applyProtection="1">
      <alignment/>
      <protection/>
    </xf>
    <xf numFmtId="37" fontId="8" fillId="7" borderId="16" xfId="0" applyNumberFormat="1" applyFont="1" applyFill="1" applyBorder="1" applyAlignment="1" applyProtection="1">
      <alignment/>
      <protection locked="0"/>
    </xf>
    <xf numFmtId="37" fontId="8" fillId="7" borderId="16" xfId="0" applyNumberFormat="1" applyFont="1" applyFill="1" applyBorder="1" applyAlignment="1" applyProtection="1">
      <alignment/>
      <protection/>
    </xf>
    <xf numFmtId="166" fontId="8" fillId="0" borderId="16" xfId="0" applyNumberFormat="1" applyFont="1" applyBorder="1" applyAlignment="1" applyProtection="1">
      <alignment/>
      <protection/>
    </xf>
    <xf numFmtId="37" fontId="6" fillId="2" borderId="10" xfId="0" applyNumberFormat="1" applyFont="1" applyFill="1" applyBorder="1" applyAlignment="1" applyProtection="1">
      <alignment/>
      <protection locked="0"/>
    </xf>
    <xf numFmtId="37" fontId="6" fillId="2" borderId="22" xfId="0" applyNumberFormat="1" applyFont="1" applyFill="1" applyBorder="1" applyAlignment="1" applyProtection="1">
      <alignment/>
      <protection/>
    </xf>
    <xf numFmtId="166" fontId="14" fillId="8" borderId="0" xfId="0" applyNumberFormat="1" applyFont="1" applyFill="1" applyAlignment="1" applyProtection="1">
      <alignment/>
      <protection locked="0"/>
    </xf>
    <xf numFmtId="164" fontId="0" fillId="10" borderId="15" xfId="0" applyNumberFormat="1" applyFill="1" applyBorder="1" applyAlignment="1" applyProtection="1">
      <alignment/>
      <protection/>
    </xf>
    <xf numFmtId="164" fontId="0" fillId="10" borderId="3" xfId="0" applyNumberFormat="1" applyFill="1" applyBorder="1" applyAlignment="1" applyProtection="1">
      <alignment/>
      <protection/>
    </xf>
    <xf numFmtId="165" fontId="0" fillId="10" borderId="3" xfId="0" applyNumberFormat="1" applyFill="1" applyBorder="1" applyAlignment="1" applyProtection="1">
      <alignment horizontal="center"/>
      <protection/>
    </xf>
    <xf numFmtId="165" fontId="0" fillId="10" borderId="36" xfId="0" applyNumberFormat="1" applyFill="1" applyBorder="1" applyAlignment="1" applyProtection="1">
      <alignment horizontal="center"/>
      <protection/>
    </xf>
    <xf numFmtId="165" fontId="14" fillId="10" borderId="3" xfId="0" applyNumberFormat="1" applyFont="1" applyFill="1" applyBorder="1" applyAlignment="1" applyProtection="1">
      <alignment horizontal="center"/>
      <protection/>
    </xf>
    <xf numFmtId="165" fontId="14" fillId="10" borderId="36" xfId="0" applyNumberFormat="1" applyFont="1" applyFill="1" applyBorder="1" applyAlignment="1" applyProtection="1">
      <alignment horizontal="center"/>
      <protection/>
    </xf>
    <xf numFmtId="164" fontId="6" fillId="10" borderId="15" xfId="0" applyNumberFormat="1" applyFont="1" applyFill="1" applyBorder="1" applyAlignment="1" applyProtection="1">
      <alignment horizontal="left"/>
      <protection/>
    </xf>
    <xf numFmtId="164" fontId="6" fillId="10" borderId="15" xfId="0" applyNumberFormat="1" applyFont="1" applyFill="1" applyBorder="1" applyAlignment="1" applyProtection="1">
      <alignment horizontal="left"/>
      <protection locked="0"/>
    </xf>
    <xf numFmtId="164" fontId="5" fillId="10" borderId="3" xfId="0" applyNumberFormat="1" applyFont="1" applyFill="1" applyBorder="1" applyAlignment="1" applyProtection="1">
      <alignment/>
      <protection locked="0"/>
    </xf>
    <xf numFmtId="164" fontId="0" fillId="11" borderId="0" xfId="0" applyNumberFormat="1" applyFill="1" applyAlignment="1" applyProtection="1">
      <alignment/>
      <protection/>
    </xf>
    <xf numFmtId="164" fontId="14" fillId="11" borderId="0" xfId="0" applyNumberFormat="1" applyFont="1" applyFill="1" applyAlignment="1" applyProtection="1">
      <alignment/>
      <protection/>
    </xf>
    <xf numFmtId="164" fontId="14" fillId="7" borderId="15" xfId="0" applyNumberFormat="1" applyFont="1" applyFill="1" applyBorder="1" applyAlignment="1" applyProtection="1">
      <alignment horizontal="left"/>
      <protection locked="0"/>
    </xf>
    <xf numFmtId="164" fontId="14" fillId="7" borderId="3" xfId="0" applyNumberFormat="1" applyFont="1" applyFill="1" applyBorder="1" applyAlignment="1" applyProtection="1">
      <alignment/>
      <protection locked="0"/>
    </xf>
    <xf numFmtId="164" fontId="5" fillId="5" borderId="8" xfId="0" applyNumberFormat="1" applyFont="1" applyFill="1" applyBorder="1" applyAlignment="1" applyProtection="1">
      <alignment/>
      <protection locked="0"/>
    </xf>
    <xf numFmtId="164" fontId="5" fillId="5" borderId="0" xfId="0" applyNumberFormat="1" applyFont="1" applyFill="1" applyAlignment="1" applyProtection="1">
      <alignment/>
      <protection locked="0"/>
    </xf>
    <xf numFmtId="164" fontId="14" fillId="8" borderId="0" xfId="0" applyFont="1" applyFill="1" applyAlignment="1">
      <alignment/>
    </xf>
    <xf numFmtId="164" fontId="14" fillId="8" borderId="7" xfId="0" applyNumberFormat="1" applyFont="1" applyFill="1" applyBorder="1" applyAlignment="1" applyProtection="1">
      <alignment/>
      <protection/>
    </xf>
    <xf numFmtId="164" fontId="14" fillId="8" borderId="9" xfId="0" applyNumberFormat="1" applyFont="1" applyFill="1" applyBorder="1" applyAlignment="1" applyProtection="1">
      <alignment/>
      <protection/>
    </xf>
    <xf numFmtId="165" fontId="14" fillId="8" borderId="9" xfId="0" applyNumberFormat="1" applyFont="1" applyFill="1" applyBorder="1" applyAlignment="1" applyProtection="1">
      <alignment horizontal="center"/>
      <protection/>
    </xf>
    <xf numFmtId="164" fontId="14" fillId="8" borderId="6" xfId="0" applyNumberFormat="1" applyFont="1" applyFill="1" applyBorder="1" applyAlignment="1" applyProtection="1">
      <alignment/>
      <protection/>
    </xf>
    <xf numFmtId="165" fontId="14" fillId="8" borderId="0" xfId="0" applyNumberFormat="1" applyFont="1" applyFill="1" applyAlignment="1" applyProtection="1">
      <alignment horizontal="center"/>
      <protection/>
    </xf>
    <xf numFmtId="165" fontId="15" fillId="0" borderId="0" xfId="0" applyNumberFormat="1" applyFont="1" applyAlignment="1" applyProtection="1">
      <alignment horizontal="left"/>
      <protection locked="0"/>
    </xf>
    <xf numFmtId="164" fontId="15" fillId="0" borderId="0" xfId="0" applyNumberFormat="1" applyFont="1" applyAlignment="1" applyProtection="1">
      <alignment/>
      <protection locked="0"/>
    </xf>
    <xf numFmtId="164" fontId="0" fillId="12" borderId="0" xfId="0" applyNumberFormat="1" applyFill="1" applyAlignment="1" applyProtection="1">
      <alignment/>
      <protection/>
    </xf>
    <xf numFmtId="166" fontId="0" fillId="12" borderId="0" xfId="0" applyNumberFormat="1" applyFill="1" applyAlignment="1" applyProtection="1">
      <alignment/>
      <protection/>
    </xf>
    <xf numFmtId="166" fontId="6" fillId="12" borderId="0" xfId="0" applyNumberFormat="1" applyFont="1" applyFill="1" applyAlignment="1" applyProtection="1">
      <alignment/>
      <protection/>
    </xf>
    <xf numFmtId="164" fontId="6" fillId="12" borderId="0" xfId="0" applyNumberFormat="1" applyFont="1" applyFill="1" applyAlignment="1" applyProtection="1">
      <alignment/>
      <protection/>
    </xf>
    <xf numFmtId="164" fontId="6" fillId="9" borderId="8" xfId="0" applyNumberFormat="1" applyFont="1" applyFill="1" applyBorder="1" applyAlignment="1" applyProtection="1">
      <alignment horizontal="left"/>
      <protection/>
    </xf>
    <xf numFmtId="164" fontId="6" fillId="9" borderId="0" xfId="0" applyNumberFormat="1" applyFont="1" applyFill="1" applyAlignment="1" applyProtection="1">
      <alignment/>
      <protection/>
    </xf>
    <xf numFmtId="37" fontId="8" fillId="0" borderId="20" xfId="0" applyNumberFormat="1" applyFont="1" applyBorder="1" applyAlignment="1" applyProtection="1">
      <alignment/>
      <protection/>
    </xf>
    <xf numFmtId="166" fontId="0" fillId="5" borderId="45" xfId="0" applyNumberFormat="1" applyFill="1" applyBorder="1" applyAlignment="1" applyProtection="1">
      <alignment/>
      <protection/>
    </xf>
    <xf numFmtId="166" fontId="0" fillId="5" borderId="1" xfId="0" applyNumberFormat="1" applyFill="1" applyBorder="1" applyAlignment="1" applyProtection="1">
      <alignment/>
      <protection/>
    </xf>
    <xf numFmtId="166" fontId="0" fillId="9" borderId="45" xfId="0" applyNumberFormat="1" applyFill="1" applyBorder="1" applyAlignment="1" applyProtection="1">
      <alignment horizontal="left"/>
      <protection/>
    </xf>
    <xf numFmtId="166" fontId="0" fillId="9" borderId="29" xfId="0" applyNumberFormat="1" applyFill="1" applyBorder="1" applyAlignment="1" applyProtection="1">
      <alignment horizontal="left"/>
      <protection/>
    </xf>
    <xf numFmtId="166" fontId="0" fillId="9" borderId="1" xfId="0" applyNumberFormat="1" applyFill="1" applyBorder="1" applyAlignment="1" applyProtection="1">
      <alignment horizontal="left"/>
      <protection/>
    </xf>
    <xf numFmtId="166" fontId="0" fillId="9" borderId="14" xfId="0" applyNumberFormat="1" applyFill="1" applyBorder="1" applyAlignment="1" applyProtection="1">
      <alignment horizontal="left"/>
      <protection/>
    </xf>
    <xf numFmtId="166" fontId="0" fillId="9" borderId="0" xfId="0" applyNumberFormat="1" applyFill="1" applyBorder="1" applyAlignment="1" applyProtection="1">
      <alignment horizontal="left"/>
      <protection/>
    </xf>
    <xf numFmtId="166" fontId="0" fillId="9" borderId="26" xfId="0" applyNumberFormat="1" applyFill="1" applyBorder="1" applyAlignment="1" applyProtection="1">
      <alignment horizontal="left"/>
      <protection/>
    </xf>
    <xf numFmtId="166" fontId="0" fillId="9" borderId="35" xfId="0" applyNumberFormat="1" applyFill="1" applyBorder="1" applyAlignment="1" applyProtection="1">
      <alignment horizontal="left"/>
      <protection/>
    </xf>
    <xf numFmtId="1" fontId="5" fillId="0" borderId="46" xfId="0" applyNumberFormat="1" applyFont="1" applyBorder="1" applyAlignment="1">
      <alignment/>
    </xf>
    <xf numFmtId="164" fontId="0" fillId="9" borderId="45" xfId="0" applyNumberFormat="1" applyFill="1" applyBorder="1" applyAlignment="1" applyProtection="1">
      <alignment horizontal="left"/>
      <protection/>
    </xf>
    <xf numFmtId="164" fontId="0" fillId="9" borderId="1" xfId="0" applyNumberFormat="1" applyFill="1" applyBorder="1" applyAlignment="1" applyProtection="1">
      <alignment horizontal="left"/>
      <protection/>
    </xf>
    <xf numFmtId="164" fontId="5" fillId="0" borderId="8" xfId="0" applyNumberFormat="1" applyFont="1" applyBorder="1" applyAlignment="1" applyProtection="1">
      <alignment/>
      <protection locked="0"/>
    </xf>
    <xf numFmtId="164" fontId="5" fillId="0" borderId="0" xfId="0" applyNumberFormat="1" applyFont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 locked="0"/>
    </xf>
    <xf numFmtId="164" fontId="5" fillId="0" borderId="10" xfId="0" applyNumberFormat="1" applyFont="1" applyBorder="1" applyAlignment="1" applyProtection="1">
      <alignment/>
      <protection locked="0"/>
    </xf>
    <xf numFmtId="4" fontId="13" fillId="4" borderId="10" xfId="0" applyNumberFormat="1" applyFont="1" applyFill="1" applyBorder="1" applyAlignment="1" applyProtection="1">
      <alignment/>
      <protection/>
    </xf>
    <xf numFmtId="4" fontId="13" fillId="4" borderId="9" xfId="0" applyNumberFormat="1" applyFont="1" applyFill="1" applyBorder="1" applyAlignment="1" applyProtection="1">
      <alignment/>
      <protection/>
    </xf>
    <xf numFmtId="3" fontId="13" fillId="4" borderId="32" xfId="0" applyNumberFormat="1" applyFont="1" applyFill="1" applyBorder="1" applyAlignment="1" applyProtection="1">
      <alignment/>
      <protection/>
    </xf>
    <xf numFmtId="3" fontId="13" fillId="4" borderId="33" xfId="0" applyNumberFormat="1" applyFont="1" applyFill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 locked="0"/>
    </xf>
    <xf numFmtId="4" fontId="13" fillId="4" borderId="20" xfId="0" applyNumberFormat="1" applyFont="1" applyFill="1" applyBorder="1" applyAlignment="1" applyProtection="1">
      <alignment/>
      <protection/>
    </xf>
    <xf numFmtId="167" fontId="5" fillId="0" borderId="10" xfId="0" applyNumberFormat="1" applyFont="1" applyBorder="1" applyAlignment="1" applyProtection="1">
      <alignment/>
      <protection locked="0"/>
    </xf>
    <xf numFmtId="164" fontId="5" fillId="0" borderId="17" xfId="0" applyNumberFormat="1" applyFont="1" applyBorder="1" applyAlignment="1" applyProtection="1">
      <alignment/>
      <protection locked="0"/>
    </xf>
    <xf numFmtId="164" fontId="5" fillId="0" borderId="22" xfId="0" applyNumberFormat="1" applyFont="1" applyBorder="1" applyAlignment="1" applyProtection="1">
      <alignment/>
      <protection locked="0"/>
    </xf>
    <xf numFmtId="166" fontId="5" fillId="0" borderId="10" xfId="0" applyNumberFormat="1" applyFont="1" applyBorder="1" applyAlignment="1" applyProtection="1">
      <alignment/>
      <protection locked="0"/>
    </xf>
    <xf numFmtId="1" fontId="13" fillId="4" borderId="32" xfId="0" applyNumberFormat="1" applyFont="1" applyFill="1" applyBorder="1" applyAlignment="1" applyProtection="1">
      <alignment/>
      <protection/>
    </xf>
    <xf numFmtId="1" fontId="13" fillId="4" borderId="33" xfId="0" applyNumberFormat="1" applyFont="1" applyFill="1" applyBorder="1" applyAlignment="1" applyProtection="1">
      <alignment/>
      <protection/>
    </xf>
    <xf numFmtId="3" fontId="13" fillId="4" borderId="16" xfId="0" applyNumberFormat="1" applyFont="1" applyFill="1" applyBorder="1" applyAlignment="1" applyProtection="1">
      <alignment/>
      <protection/>
    </xf>
    <xf numFmtId="3" fontId="13" fillId="4" borderId="36" xfId="0" applyNumberFormat="1" applyFont="1" applyFill="1" applyBorder="1" applyAlignment="1" applyProtection="1">
      <alignment/>
      <protection/>
    </xf>
    <xf numFmtId="164" fontId="6" fillId="4" borderId="16" xfId="0" applyNumberFormat="1" applyFont="1" applyFill="1" applyBorder="1" applyAlignment="1" applyProtection="1">
      <alignment/>
      <protection locked="0"/>
    </xf>
    <xf numFmtId="164" fontId="6" fillId="4" borderId="3" xfId="0" applyNumberFormat="1" applyFont="1" applyFill="1" applyBorder="1" applyAlignment="1" applyProtection="1">
      <alignment/>
      <protection locked="0"/>
    </xf>
    <xf numFmtId="3" fontId="0" fillId="4" borderId="16" xfId="0" applyNumberFormat="1" applyFill="1" applyBorder="1" applyAlignment="1" applyProtection="1">
      <alignment/>
      <protection/>
    </xf>
    <xf numFmtId="3" fontId="0" fillId="0" borderId="0" xfId="0" applyNumberFormat="1" applyAlignment="1">
      <alignment/>
    </xf>
    <xf numFmtId="168" fontId="6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13" fillId="4" borderId="0" xfId="0" applyNumberFormat="1" applyFont="1" applyFill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13" fillId="9" borderId="47" xfId="0" applyNumberFormat="1" applyFont="1" applyFill="1" applyBorder="1" applyAlignment="1" applyProtection="1">
      <alignment/>
      <protection/>
    </xf>
    <xf numFmtId="3" fontId="13" fillId="4" borderId="2" xfId="0" applyNumberFormat="1" applyFont="1" applyFill="1" applyBorder="1" applyAlignment="1" applyProtection="1">
      <alignment/>
      <protection/>
    </xf>
    <xf numFmtId="3" fontId="14" fillId="4" borderId="4" xfId="0" applyNumberFormat="1" applyFont="1" applyFill="1" applyBorder="1" applyAlignment="1" applyProtection="1">
      <alignment/>
      <protection/>
    </xf>
    <xf numFmtId="164" fontId="6" fillId="13" borderId="48" xfId="0" applyFont="1" applyFill="1" applyBorder="1" applyAlignment="1">
      <alignment horizontal="centerContinuous"/>
    </xf>
    <xf numFmtId="164" fontId="6" fillId="13" borderId="49" xfId="0" applyFont="1" applyFill="1" applyBorder="1" applyAlignment="1">
      <alignment horizontal="centerContinuous"/>
    </xf>
    <xf numFmtId="164" fontId="6" fillId="13" borderId="50" xfId="0" applyFont="1" applyFill="1" applyBorder="1" applyAlignment="1">
      <alignment horizontal="centerContinuous"/>
    </xf>
    <xf numFmtId="164" fontId="0" fillId="0" borderId="51" xfId="0" applyBorder="1" applyAlignment="1">
      <alignment/>
    </xf>
    <xf numFmtId="164" fontId="0" fillId="0" borderId="0" xfId="0" applyBorder="1" applyAlignment="1">
      <alignment/>
    </xf>
    <xf numFmtId="164" fontId="0" fillId="0" borderId="52" xfId="0" applyBorder="1" applyAlignment="1">
      <alignment/>
    </xf>
    <xf numFmtId="164" fontId="0" fillId="0" borderId="53" xfId="0" applyBorder="1" applyAlignment="1">
      <alignment/>
    </xf>
    <xf numFmtId="164" fontId="0" fillId="0" borderId="54" xfId="0" applyBorder="1" applyAlignment="1">
      <alignment/>
    </xf>
    <xf numFmtId="164" fontId="6" fillId="13" borderId="51" xfId="0" applyFont="1" applyFill="1" applyBorder="1" applyAlignment="1">
      <alignment/>
    </xf>
    <xf numFmtId="164" fontId="6" fillId="13" borderId="0" xfId="0" applyFont="1" applyFill="1" applyBorder="1" applyAlignment="1">
      <alignment/>
    </xf>
    <xf numFmtId="164" fontId="6" fillId="13" borderId="54" xfId="0" applyFont="1" applyFill="1" applyBorder="1" applyAlignment="1">
      <alignment/>
    </xf>
    <xf numFmtId="164" fontId="6" fillId="14" borderId="51" xfId="0" applyFont="1" applyFill="1" applyBorder="1" applyAlignment="1">
      <alignment/>
    </xf>
    <xf numFmtId="164" fontId="6" fillId="14" borderId="0" xfId="0" applyFont="1" applyFill="1" applyBorder="1" applyAlignment="1">
      <alignment/>
    </xf>
    <xf numFmtId="164" fontId="0" fillId="14" borderId="0" xfId="0" applyFill="1" applyBorder="1" applyAlignment="1">
      <alignment/>
    </xf>
    <xf numFmtId="37" fontId="5" fillId="0" borderId="44" xfId="0" applyNumberFormat="1" applyFont="1" applyBorder="1" applyAlignment="1">
      <alignment/>
    </xf>
    <xf numFmtId="164" fontId="0" fillId="0" borderId="0" xfId="0" applyBorder="1" applyAlignment="1">
      <alignment horizontal="center"/>
    </xf>
    <xf numFmtId="37" fontId="6" fillId="2" borderId="0" xfId="0" applyNumberFormat="1" applyFont="1" applyFill="1" applyBorder="1" applyAlignment="1">
      <alignment/>
    </xf>
    <xf numFmtId="37" fontId="0" fillId="15" borderId="0" xfId="0" applyNumberFormat="1" applyFill="1" applyBorder="1" applyAlignment="1">
      <alignment/>
    </xf>
    <xf numFmtId="164" fontId="6" fillId="0" borderId="0" xfId="0" applyFont="1" applyBorder="1" applyAlignment="1">
      <alignment horizontal="center"/>
    </xf>
    <xf numFmtId="164" fontId="17" fillId="0" borderId="0" xfId="0" applyFont="1" applyBorder="1" applyAlignment="1">
      <alignment/>
    </xf>
    <xf numFmtId="164" fontId="0" fillId="15" borderId="0" xfId="0" applyFill="1" applyBorder="1" applyAlignment="1">
      <alignment/>
    </xf>
    <xf numFmtId="37" fontId="6" fillId="2" borderId="54" xfId="0" applyNumberFormat="1" applyFont="1" applyFill="1" applyBorder="1" applyAlignment="1">
      <alignment/>
    </xf>
    <xf numFmtId="37" fontId="5" fillId="0" borderId="44" xfId="0" applyNumberFormat="1" applyFont="1" applyBorder="1" applyAlignment="1">
      <alignment/>
    </xf>
    <xf numFmtId="164" fontId="0" fillId="15" borderId="0" xfId="0" applyFill="1" applyBorder="1" applyAlignment="1">
      <alignment horizontal="center"/>
    </xf>
    <xf numFmtId="164" fontId="0" fillId="15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0" fillId="16" borderId="0" xfId="0" applyFill="1" applyBorder="1" applyAlignment="1">
      <alignment horizontal="center"/>
    </xf>
    <xf numFmtId="164" fontId="0" fillId="16" borderId="0" xfId="0" applyFill="1" applyBorder="1" applyAlignment="1">
      <alignment/>
    </xf>
    <xf numFmtId="164" fontId="0" fillId="15" borderId="54" xfId="0" applyFill="1" applyBorder="1" applyAlignment="1">
      <alignment/>
    </xf>
    <xf numFmtId="164" fontId="0" fillId="15" borderId="55" xfId="0" applyFill="1" applyBorder="1" applyAlignment="1">
      <alignment/>
    </xf>
    <xf numFmtId="164" fontId="0" fillId="13" borderId="51" xfId="0" applyFill="1" applyBorder="1" applyAlignment="1">
      <alignment/>
    </xf>
    <xf numFmtId="164" fontId="0" fillId="13" borderId="0" xfId="0" applyFill="1" applyBorder="1" applyAlignment="1">
      <alignment/>
    </xf>
    <xf numFmtId="164" fontId="0" fillId="13" borderId="0" xfId="0" applyFill="1" applyBorder="1" applyAlignment="1">
      <alignment horizontal="center"/>
    </xf>
    <xf numFmtId="164" fontId="0" fillId="13" borderId="54" xfId="0" applyFill="1" applyBorder="1" applyAlignment="1">
      <alignment/>
    </xf>
    <xf numFmtId="164" fontId="0" fillId="0" borderId="56" xfId="0" applyBorder="1" applyAlignment="1">
      <alignment/>
    </xf>
    <xf numFmtId="164" fontId="0" fillId="0" borderId="57" xfId="0" applyBorder="1" applyAlignment="1">
      <alignment/>
    </xf>
    <xf numFmtId="164" fontId="0" fillId="16" borderId="57" xfId="0" applyFill="1" applyBorder="1" applyAlignment="1">
      <alignment horizontal="center"/>
    </xf>
    <xf numFmtId="164" fontId="0" fillId="16" borderId="57" xfId="0" applyFill="1" applyBorder="1" applyAlignment="1">
      <alignment/>
    </xf>
    <xf numFmtId="37" fontId="6" fillId="2" borderId="55" xfId="0" applyNumberFormat="1" applyFont="1" applyFill="1" applyBorder="1" applyAlignment="1">
      <alignment/>
    </xf>
    <xf numFmtId="164" fontId="12" fillId="0" borderId="0" xfId="0" applyFont="1" applyBorder="1" applyAlignment="1">
      <alignment horizontal="center"/>
    </xf>
    <xf numFmtId="1" fontId="6" fillId="13" borderId="0" xfId="0" applyNumberFormat="1" applyFont="1" applyFill="1" applyBorder="1" applyAlignment="1">
      <alignment/>
    </xf>
    <xf numFmtId="1" fontId="6" fillId="13" borderId="57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164" fontId="12" fillId="15" borderId="0" xfId="0" applyFont="1" applyFill="1" applyBorder="1" applyAlignment="1">
      <alignment horizontal="center"/>
    </xf>
    <xf numFmtId="164" fontId="18" fillId="15" borderId="0" xfId="0" applyFont="1" applyFill="1" applyBorder="1" applyAlignment="1">
      <alignment horizontal="center"/>
    </xf>
    <xf numFmtId="164" fontId="18" fillId="0" borderId="0" xfId="0" applyFont="1" applyBorder="1" applyAlignment="1">
      <alignment horizontal="center"/>
    </xf>
    <xf numFmtId="37" fontId="6" fillId="17" borderId="44" xfId="0" applyNumberFormat="1" applyFont="1" applyFill="1" applyBorder="1" applyAlignment="1">
      <alignment/>
    </xf>
    <xf numFmtId="168" fontId="8" fillId="0" borderId="2" xfId="0" applyNumberFormat="1" applyFont="1" applyBorder="1" applyAlignment="1" applyProtection="1">
      <alignment horizontal="left"/>
      <protection locked="0"/>
    </xf>
    <xf numFmtId="168" fontId="8" fillId="0" borderId="3" xfId="0" applyNumberFormat="1" applyFont="1" applyBorder="1" applyAlignment="1" applyProtection="1">
      <alignment horizontal="left"/>
      <protection locked="0"/>
    </xf>
    <xf numFmtId="168" fontId="8" fillId="0" borderId="4" xfId="0" applyNumberFormat="1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SBEG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SEN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OWNREQ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dules"/>
      <sheetName val="BalSheet"/>
      <sheetName val="DefTax"/>
      <sheetName val="Module1"/>
    </sheetNames>
    <sheetDataSet>
      <sheetData sheetId="0">
        <row r="27">
          <cell r="I27">
            <v>95062</v>
          </cell>
        </row>
        <row r="224">
          <cell r="H224">
            <v>0</v>
          </cell>
        </row>
      </sheetData>
      <sheetData sheetId="1">
        <row r="8">
          <cell r="M8">
            <v>0</v>
          </cell>
        </row>
        <row r="9">
          <cell r="G9">
            <v>650</v>
          </cell>
          <cell r="M9">
            <v>130.5</v>
          </cell>
        </row>
        <row r="10">
          <cell r="G10">
            <v>0</v>
          </cell>
        </row>
        <row r="11">
          <cell r="G11">
            <v>0</v>
          </cell>
        </row>
        <row r="12">
          <cell r="M12">
            <v>0</v>
          </cell>
        </row>
        <row r="13">
          <cell r="M13">
            <v>675</v>
          </cell>
        </row>
        <row r="14">
          <cell r="M14">
            <v>270.8333333333333</v>
          </cell>
        </row>
        <row r="15">
          <cell r="M15">
            <v>0</v>
          </cell>
        </row>
        <row r="18">
          <cell r="G18">
            <v>37500</v>
          </cell>
        </row>
        <row r="31">
          <cell r="G31">
            <v>0</v>
          </cell>
        </row>
        <row r="35">
          <cell r="M3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edules"/>
      <sheetName val="BalSheet"/>
      <sheetName val="DefTax"/>
      <sheetName val="Module1"/>
    </sheetNames>
    <sheetDataSet>
      <sheetData sheetId="0">
        <row r="27">
          <cell r="I27">
            <v>101850.85</v>
          </cell>
        </row>
        <row r="224">
          <cell r="H224">
            <v>0</v>
          </cell>
        </row>
      </sheetData>
      <sheetData sheetId="1">
        <row r="8">
          <cell r="M8">
            <v>3500</v>
          </cell>
        </row>
        <row r="9">
          <cell r="G9">
            <v>1230</v>
          </cell>
          <cell r="M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M12">
            <v>0</v>
          </cell>
        </row>
        <row r="13">
          <cell r="M13">
            <v>700</v>
          </cell>
        </row>
        <row r="14">
          <cell r="M14">
            <v>270.8333333333333</v>
          </cell>
        </row>
        <row r="15">
          <cell r="M15">
            <v>0</v>
          </cell>
        </row>
        <row r="18">
          <cell r="G18">
            <v>24180</v>
          </cell>
        </row>
        <row r="31">
          <cell r="G31">
            <v>0</v>
          </cell>
        </row>
        <row r="35">
          <cell r="M3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wnerEquity"/>
      <sheetName val="ValuationEquity"/>
      <sheetName val="Module1"/>
    </sheetNames>
    <sheetDataSet>
      <sheetData sheetId="0">
        <row r="60">
          <cell r="H60">
            <v>-0.21120000025257468</v>
          </cell>
          <cell r="I60">
            <v>-0.2111999997869134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J570"/>
  <sheetViews>
    <sheetView showGridLines="0" tabSelected="1" zoomScale="90" zoomScaleNormal="90" workbookViewId="0" topLeftCell="A1">
      <selection activeCell="A11" sqref="A11"/>
    </sheetView>
  </sheetViews>
  <sheetFormatPr defaultColWidth="10.7109375" defaultRowHeight="12.75"/>
  <cols>
    <col min="1" max="1" width="22.7109375" style="0" customWidth="1"/>
    <col min="2" max="2" width="6.7109375" style="0" customWidth="1"/>
    <col min="3" max="3" width="8.7109375" style="0" customWidth="1"/>
    <col min="4" max="4" width="9.421875" style="0" customWidth="1"/>
    <col min="5" max="6" width="9.7109375" style="0" customWidth="1"/>
    <col min="7" max="7" width="7.7109375" style="0" customWidth="1"/>
    <col min="8" max="8" width="10.7109375" style="0" customWidth="1"/>
    <col min="9" max="9" width="11.8515625" style="0" customWidth="1"/>
    <col min="11" max="11" width="30.7109375" style="0" customWidth="1"/>
    <col min="12" max="24" width="11.7109375" style="0" customWidth="1"/>
  </cols>
  <sheetData>
    <row r="1" ht="12">
      <c r="A1" s="6" t="s">
        <v>0</v>
      </c>
    </row>
    <row r="2" ht="12">
      <c r="I2" s="6" t="s">
        <v>1</v>
      </c>
    </row>
    <row r="3" spans="1:9" ht="12">
      <c r="A3" s="1"/>
      <c r="B3" s="16" t="s">
        <v>2</v>
      </c>
      <c r="C3" s="2"/>
      <c r="D3" s="2"/>
      <c r="E3" s="2"/>
      <c r="F3" s="2"/>
      <c r="I3" s="6" t="s">
        <v>3</v>
      </c>
    </row>
    <row r="4" spans="1:9" ht="12">
      <c r="A4" s="17" t="s">
        <v>4</v>
      </c>
      <c r="B4" s="2"/>
      <c r="C4" s="17" t="s">
        <v>5</v>
      </c>
      <c r="D4" s="18"/>
      <c r="E4" s="2"/>
      <c r="I4" s="6" t="s">
        <v>6</v>
      </c>
    </row>
    <row r="5" spans="1:9" ht="12">
      <c r="A5" s="8" t="s">
        <v>7</v>
      </c>
      <c r="B5" s="2"/>
      <c r="C5" s="7" t="s">
        <v>8</v>
      </c>
      <c r="D5" s="2"/>
      <c r="E5" s="2"/>
      <c r="F5" s="2"/>
      <c r="I5" s="6" t="s">
        <v>9</v>
      </c>
    </row>
    <row r="6" spans="1:9" ht="12">
      <c r="A6" s="8" t="s">
        <v>10</v>
      </c>
      <c r="B6" s="2"/>
      <c r="C6" s="7" t="s">
        <v>11</v>
      </c>
      <c r="D6" s="2"/>
      <c r="E6" s="2"/>
      <c r="F6" s="2"/>
      <c r="I6" s="6" t="s">
        <v>12</v>
      </c>
    </row>
    <row r="7" spans="1:9" ht="12">
      <c r="A7" s="8" t="s">
        <v>13</v>
      </c>
      <c r="B7" s="2"/>
      <c r="C7" s="7" t="s">
        <v>14</v>
      </c>
      <c r="D7" s="2"/>
      <c r="E7" s="2"/>
      <c r="F7" s="2"/>
      <c r="I7" s="6" t="s">
        <v>15</v>
      </c>
    </row>
    <row r="8" spans="1:9" ht="12">
      <c r="A8" s="2"/>
      <c r="B8" s="2"/>
      <c r="C8" s="1"/>
      <c r="D8" s="2"/>
      <c r="E8" s="2"/>
      <c r="F8" s="2"/>
      <c r="I8" s="6" t="s">
        <v>16</v>
      </c>
    </row>
    <row r="9" spans="1:6" ht="12">
      <c r="A9" s="197"/>
      <c r="B9" s="198"/>
      <c r="C9" s="198"/>
      <c r="D9" s="198"/>
      <c r="E9" s="198"/>
      <c r="F9" s="198"/>
    </row>
    <row r="10" spans="1:6" ht="12">
      <c r="A10" s="197"/>
      <c r="B10" s="198"/>
      <c r="C10" s="198"/>
      <c r="D10" s="198"/>
      <c r="E10" s="198"/>
      <c r="F10" s="198"/>
    </row>
    <row r="11" spans="1:6" ht="12">
      <c r="A11" s="164"/>
      <c r="B11" s="164"/>
      <c r="C11" s="164"/>
      <c r="D11" s="164"/>
      <c r="E11" s="164"/>
      <c r="F11" s="164"/>
    </row>
    <row r="14" spans="1:9" ht="12">
      <c r="A14" s="6" t="s">
        <v>17</v>
      </c>
      <c r="D14" s="19" t="s">
        <v>495</v>
      </c>
      <c r="E14" s="20"/>
      <c r="F14" s="20"/>
      <c r="G14" s="21"/>
      <c r="H14" s="2"/>
      <c r="I14" s="2"/>
    </row>
    <row r="15" spans="1:9" ht="12">
      <c r="A15" s="6" t="s">
        <v>18</v>
      </c>
      <c r="D15" s="295">
        <v>35432</v>
      </c>
      <c r="E15" s="296"/>
      <c r="F15" s="296"/>
      <c r="G15" s="297"/>
      <c r="H15" s="2"/>
      <c r="I15" s="2"/>
    </row>
    <row r="18" spans="2:4" ht="12">
      <c r="B18" s="93"/>
      <c r="C18" s="93"/>
      <c r="D18" t="s">
        <v>19</v>
      </c>
    </row>
    <row r="19" spans="2:4" ht="12">
      <c r="B19" s="94"/>
      <c r="C19" s="94"/>
      <c r="D19" t="s">
        <v>20</v>
      </c>
    </row>
    <row r="20" ht="12.75" thickBot="1"/>
    <row r="21" spans="1:9" ht="12.75" thickTop="1">
      <c r="A21" s="22" t="s">
        <v>21</v>
      </c>
      <c r="B21" s="23"/>
      <c r="C21" s="23"/>
      <c r="D21" s="24" t="s">
        <v>22</v>
      </c>
      <c r="E21" s="23"/>
      <c r="F21" s="25" t="s">
        <v>23</v>
      </c>
      <c r="G21" s="23"/>
      <c r="H21" s="23"/>
      <c r="I21" s="26"/>
    </row>
    <row r="22" spans="1:9" ht="12">
      <c r="A22" s="27" t="s">
        <v>24</v>
      </c>
      <c r="C22" s="10" t="s">
        <v>25</v>
      </c>
      <c r="D22" s="10" t="s">
        <v>26</v>
      </c>
      <c r="E22" s="10" t="s">
        <v>27</v>
      </c>
      <c r="F22" s="10" t="s">
        <v>28</v>
      </c>
      <c r="G22" s="10" t="s">
        <v>29</v>
      </c>
      <c r="H22" s="10" t="s">
        <v>30</v>
      </c>
      <c r="I22" s="28" t="s">
        <v>29</v>
      </c>
    </row>
    <row r="23" spans="1:9" ht="12">
      <c r="A23" s="29"/>
      <c r="C23" s="10" t="s">
        <v>31</v>
      </c>
      <c r="D23" s="10" t="s">
        <v>32</v>
      </c>
      <c r="E23" s="10" t="s">
        <v>33</v>
      </c>
      <c r="F23" s="10" t="s">
        <v>34</v>
      </c>
      <c r="G23" s="10" t="s">
        <v>35</v>
      </c>
      <c r="H23" s="10" t="s">
        <v>36</v>
      </c>
      <c r="I23" s="28" t="s">
        <v>36</v>
      </c>
    </row>
    <row r="24" spans="1:9" ht="12">
      <c r="A24" s="176"/>
      <c r="B24" s="177"/>
      <c r="C24" s="178" t="s">
        <v>37</v>
      </c>
      <c r="D24" s="178" t="s">
        <v>38</v>
      </c>
      <c r="E24" s="178" t="s">
        <v>39</v>
      </c>
      <c r="F24" s="178" t="s">
        <v>40</v>
      </c>
      <c r="G24" s="178" t="s">
        <v>41</v>
      </c>
      <c r="H24" s="178" t="s">
        <v>42</v>
      </c>
      <c r="I24" s="179" t="s">
        <v>43</v>
      </c>
    </row>
    <row r="25" spans="1:9" ht="12">
      <c r="A25" s="218"/>
      <c r="B25" s="219"/>
      <c r="C25" s="220"/>
      <c r="D25" s="220"/>
      <c r="E25" s="220"/>
      <c r="F25" s="221"/>
      <c r="G25" s="220">
        <v>100</v>
      </c>
      <c r="H25" s="95">
        <f aca="true" t="shared" si="0" ref="H25:H38">D25*E25*F25</f>
        <v>0</v>
      </c>
      <c r="I25" s="96">
        <f aca="true" t="shared" si="1" ref="I25:I38">D25*E25*F25*(G25/100)</f>
        <v>0</v>
      </c>
    </row>
    <row r="26" spans="1:9" ht="12">
      <c r="A26" s="218"/>
      <c r="B26" s="219"/>
      <c r="C26" s="220"/>
      <c r="D26" s="220"/>
      <c r="E26" s="220"/>
      <c r="F26" s="221"/>
      <c r="G26" s="220">
        <v>100</v>
      </c>
      <c r="H26" s="95">
        <f t="shared" si="0"/>
        <v>0</v>
      </c>
      <c r="I26" s="96">
        <f t="shared" si="1"/>
        <v>0</v>
      </c>
    </row>
    <row r="27" spans="1:9" ht="12">
      <c r="A27" s="218"/>
      <c r="B27" s="219"/>
      <c r="C27" s="220"/>
      <c r="D27" s="220"/>
      <c r="E27" s="220"/>
      <c r="F27" s="221"/>
      <c r="G27" s="220">
        <v>100</v>
      </c>
      <c r="H27" s="95">
        <f t="shared" si="0"/>
        <v>0</v>
      </c>
      <c r="I27" s="96">
        <f t="shared" si="1"/>
        <v>0</v>
      </c>
    </row>
    <row r="28" spans="1:9" ht="12">
      <c r="A28" s="218"/>
      <c r="B28" s="219"/>
      <c r="C28" s="221"/>
      <c r="D28" s="221"/>
      <c r="E28" s="221"/>
      <c r="F28" s="221"/>
      <c r="G28" s="220">
        <v>100</v>
      </c>
      <c r="H28" s="95">
        <f t="shared" si="0"/>
        <v>0</v>
      </c>
      <c r="I28" s="96">
        <f t="shared" si="1"/>
        <v>0</v>
      </c>
    </row>
    <row r="29" spans="1:9" ht="12">
      <c r="A29" s="218"/>
      <c r="B29" s="219"/>
      <c r="C29" s="221"/>
      <c r="D29" s="221"/>
      <c r="E29" s="221"/>
      <c r="F29" s="221"/>
      <c r="G29" s="220">
        <v>100</v>
      </c>
      <c r="H29" s="95">
        <f t="shared" si="0"/>
        <v>0</v>
      </c>
      <c r="I29" s="96">
        <f t="shared" si="1"/>
        <v>0</v>
      </c>
    </row>
    <row r="30" spans="1:9" ht="12">
      <c r="A30" s="218"/>
      <c r="B30" s="219"/>
      <c r="C30" s="221"/>
      <c r="D30" s="221"/>
      <c r="E30" s="221"/>
      <c r="F30" s="221"/>
      <c r="G30" s="220">
        <v>100</v>
      </c>
      <c r="H30" s="95">
        <f t="shared" si="0"/>
        <v>0</v>
      </c>
      <c r="I30" s="96">
        <f t="shared" si="1"/>
        <v>0</v>
      </c>
    </row>
    <row r="31" spans="1:9" ht="12">
      <c r="A31" s="218"/>
      <c r="B31" s="219"/>
      <c r="C31" s="221"/>
      <c r="D31" s="221"/>
      <c r="E31" s="221"/>
      <c r="F31" s="221"/>
      <c r="G31" s="220">
        <v>100</v>
      </c>
      <c r="H31" s="95">
        <f t="shared" si="0"/>
        <v>0</v>
      </c>
      <c r="I31" s="96">
        <f t="shared" si="1"/>
        <v>0</v>
      </c>
    </row>
    <row r="32" spans="1:9" ht="12">
      <c r="A32" s="218"/>
      <c r="B32" s="219"/>
      <c r="C32" s="221"/>
      <c r="D32" s="221"/>
      <c r="E32" s="221"/>
      <c r="F32" s="221"/>
      <c r="G32" s="220">
        <v>100</v>
      </c>
      <c r="H32" s="95">
        <f t="shared" si="0"/>
        <v>0</v>
      </c>
      <c r="I32" s="96">
        <f t="shared" si="1"/>
        <v>0</v>
      </c>
    </row>
    <row r="33" spans="1:9" ht="12">
      <c r="A33" s="218"/>
      <c r="B33" s="219"/>
      <c r="C33" s="221"/>
      <c r="D33" s="221"/>
      <c r="E33" s="221"/>
      <c r="F33" s="221"/>
      <c r="G33" s="220">
        <v>100</v>
      </c>
      <c r="H33" s="95">
        <f t="shared" si="0"/>
        <v>0</v>
      </c>
      <c r="I33" s="96">
        <f t="shared" si="1"/>
        <v>0</v>
      </c>
    </row>
    <row r="34" spans="1:9" ht="12">
      <c r="A34" s="218"/>
      <c r="B34" s="219"/>
      <c r="C34" s="221"/>
      <c r="D34" s="221"/>
      <c r="E34" s="221"/>
      <c r="F34" s="221"/>
      <c r="G34" s="220">
        <v>100</v>
      </c>
      <c r="H34" s="95">
        <f t="shared" si="0"/>
        <v>0</v>
      </c>
      <c r="I34" s="96">
        <f t="shared" si="1"/>
        <v>0</v>
      </c>
    </row>
    <row r="35" spans="1:9" ht="12">
      <c r="A35" s="218"/>
      <c r="B35" s="219"/>
      <c r="C35" s="221"/>
      <c r="D35" s="221"/>
      <c r="E35" s="221"/>
      <c r="F35" s="221"/>
      <c r="G35" s="220">
        <v>100</v>
      </c>
      <c r="H35" s="95">
        <f t="shared" si="0"/>
        <v>0</v>
      </c>
      <c r="I35" s="96">
        <f t="shared" si="1"/>
        <v>0</v>
      </c>
    </row>
    <row r="36" spans="1:9" ht="12">
      <c r="A36" s="218"/>
      <c r="B36" s="219"/>
      <c r="C36" s="221"/>
      <c r="D36" s="221"/>
      <c r="E36" s="221"/>
      <c r="F36" s="221"/>
      <c r="G36" s="220">
        <v>100</v>
      </c>
      <c r="H36" s="95">
        <f t="shared" si="0"/>
        <v>0</v>
      </c>
      <c r="I36" s="96">
        <f t="shared" si="1"/>
        <v>0</v>
      </c>
    </row>
    <row r="37" spans="1:9" ht="12">
      <c r="A37" s="218"/>
      <c r="B37" s="219"/>
      <c r="C37" s="221"/>
      <c r="D37" s="221"/>
      <c r="E37" s="221"/>
      <c r="F37" s="221"/>
      <c r="G37" s="220">
        <v>100</v>
      </c>
      <c r="H37" s="95">
        <f t="shared" si="0"/>
        <v>0</v>
      </c>
      <c r="I37" s="96">
        <f t="shared" si="1"/>
        <v>0</v>
      </c>
    </row>
    <row r="38" spans="1:9" ht="12">
      <c r="A38" s="218"/>
      <c r="B38" s="219"/>
      <c r="C38" s="221"/>
      <c r="D38" s="221"/>
      <c r="E38" s="221"/>
      <c r="F38" s="221"/>
      <c r="G38" s="220">
        <v>100</v>
      </c>
      <c r="H38" s="97">
        <f t="shared" si="0"/>
        <v>0</v>
      </c>
      <c r="I38" s="98">
        <f t="shared" si="1"/>
        <v>0</v>
      </c>
    </row>
    <row r="39" spans="1:9" ht="12.75" thickBot="1">
      <c r="A39" s="31"/>
      <c r="B39" s="32"/>
      <c r="C39" s="32"/>
      <c r="D39" s="32"/>
      <c r="E39" s="33" t="s">
        <v>46</v>
      </c>
      <c r="F39" s="32"/>
      <c r="G39" s="34"/>
      <c r="H39" s="99">
        <f>SUM(H25:H38)</f>
        <v>0</v>
      </c>
      <c r="I39" s="100">
        <f>SUM(I25:I38)</f>
        <v>0</v>
      </c>
    </row>
    <row r="40" ht="13.5" thickBot="1" thickTop="1"/>
    <row r="41" spans="1:9" ht="12.75" thickTop="1">
      <c r="A41" s="22" t="s">
        <v>47</v>
      </c>
      <c r="B41" s="23"/>
      <c r="C41" s="23"/>
      <c r="D41" s="23"/>
      <c r="E41" s="23"/>
      <c r="F41" s="23"/>
      <c r="G41" s="23"/>
      <c r="H41" s="23"/>
      <c r="I41" s="26"/>
    </row>
    <row r="42" spans="1:9" ht="12">
      <c r="A42" s="29"/>
      <c r="B42" s="10" t="s">
        <v>45</v>
      </c>
      <c r="C42" s="10" t="s">
        <v>48</v>
      </c>
      <c r="D42" s="10" t="s">
        <v>22</v>
      </c>
      <c r="E42" s="10" t="s">
        <v>27</v>
      </c>
      <c r="F42" s="10" t="s">
        <v>45</v>
      </c>
      <c r="G42" s="10" t="s">
        <v>23</v>
      </c>
      <c r="H42" s="10" t="s">
        <v>45</v>
      </c>
      <c r="I42" s="28" t="s">
        <v>45</v>
      </c>
    </row>
    <row r="43" spans="1:9" ht="12">
      <c r="A43" s="29"/>
      <c r="B43" s="10" t="s">
        <v>25</v>
      </c>
      <c r="C43" s="10" t="s">
        <v>49</v>
      </c>
      <c r="D43" s="10" t="s">
        <v>26</v>
      </c>
      <c r="E43" s="10" t="s">
        <v>50</v>
      </c>
      <c r="F43" s="10" t="s">
        <v>28</v>
      </c>
      <c r="G43" s="10" t="s">
        <v>29</v>
      </c>
      <c r="H43" s="10" t="s">
        <v>30</v>
      </c>
      <c r="I43" s="28" t="s">
        <v>29</v>
      </c>
    </row>
    <row r="44" spans="1:9" ht="12">
      <c r="A44" s="35" t="s">
        <v>24</v>
      </c>
      <c r="B44" s="10" t="s">
        <v>31</v>
      </c>
      <c r="C44" s="10" t="s">
        <v>51</v>
      </c>
      <c r="D44" s="10" t="s">
        <v>32</v>
      </c>
      <c r="E44" s="10" t="s">
        <v>33</v>
      </c>
      <c r="F44" s="10" t="s">
        <v>34</v>
      </c>
      <c r="G44" s="10" t="s">
        <v>35</v>
      </c>
      <c r="H44" s="10" t="s">
        <v>36</v>
      </c>
      <c r="I44" s="28" t="s">
        <v>36</v>
      </c>
    </row>
    <row r="45" spans="1:9" ht="12">
      <c r="A45" s="176"/>
      <c r="B45" s="178" t="s">
        <v>37</v>
      </c>
      <c r="C45" s="178" t="s">
        <v>52</v>
      </c>
      <c r="D45" s="178" t="s">
        <v>38</v>
      </c>
      <c r="E45" s="178" t="s">
        <v>39</v>
      </c>
      <c r="F45" s="178" t="s">
        <v>40</v>
      </c>
      <c r="G45" s="178" t="s">
        <v>41</v>
      </c>
      <c r="H45" s="178" t="s">
        <v>42</v>
      </c>
      <c r="I45" s="179" t="s">
        <v>43</v>
      </c>
    </row>
    <row r="46" spans="1:9" ht="12">
      <c r="A46" s="218" t="s">
        <v>450</v>
      </c>
      <c r="B46" s="220">
        <v>10</v>
      </c>
      <c r="C46" s="220"/>
      <c r="D46" s="220">
        <v>1</v>
      </c>
      <c r="E46" s="220">
        <v>1</v>
      </c>
      <c r="F46" s="221">
        <v>160</v>
      </c>
      <c r="G46" s="30">
        <v>100</v>
      </c>
      <c r="H46" s="101">
        <f aca="true" t="shared" si="2" ref="H46:H59">D46*E46*F46</f>
        <v>160</v>
      </c>
      <c r="I46" s="102">
        <f aca="true" t="shared" si="3" ref="I46:I59">D46*E46*F46*(G46/100)</f>
        <v>160</v>
      </c>
    </row>
    <row r="47" spans="1:9" ht="12">
      <c r="A47" s="218"/>
      <c r="B47" s="220"/>
      <c r="C47" s="220" t="s">
        <v>45</v>
      </c>
      <c r="D47" s="220"/>
      <c r="E47" s="220"/>
      <c r="F47" s="221"/>
      <c r="G47" s="30">
        <v>100</v>
      </c>
      <c r="H47" s="101">
        <f t="shared" si="2"/>
        <v>0</v>
      </c>
      <c r="I47" s="102">
        <f t="shared" si="3"/>
        <v>0</v>
      </c>
    </row>
    <row r="48" spans="1:9" ht="12">
      <c r="A48" s="218"/>
      <c r="B48" s="220"/>
      <c r="C48" s="220" t="s">
        <v>45</v>
      </c>
      <c r="D48" s="220"/>
      <c r="E48" s="220"/>
      <c r="F48" s="221"/>
      <c r="G48" s="30">
        <v>100</v>
      </c>
      <c r="H48" s="101">
        <f t="shared" si="2"/>
        <v>0</v>
      </c>
      <c r="I48" s="102">
        <f t="shared" si="3"/>
        <v>0</v>
      </c>
    </row>
    <row r="49" spans="1:9" ht="12">
      <c r="A49" s="218" t="s">
        <v>451</v>
      </c>
      <c r="B49" s="220">
        <v>5</v>
      </c>
      <c r="C49" s="220" t="s">
        <v>45</v>
      </c>
      <c r="D49" s="220">
        <v>1</v>
      </c>
      <c r="E49" s="220">
        <v>1</v>
      </c>
      <c r="F49" s="221">
        <v>3601.22</v>
      </c>
      <c r="G49" s="30">
        <v>100</v>
      </c>
      <c r="H49" s="101">
        <f t="shared" si="2"/>
        <v>3601.22</v>
      </c>
      <c r="I49" s="102">
        <f t="shared" si="3"/>
        <v>3601.22</v>
      </c>
    </row>
    <row r="50" spans="1:9" ht="12">
      <c r="A50" s="218"/>
      <c r="B50" s="221"/>
      <c r="C50" s="220"/>
      <c r="D50" s="221"/>
      <c r="E50" s="221"/>
      <c r="F50" s="221"/>
      <c r="G50" s="30">
        <v>100</v>
      </c>
      <c r="H50" s="101">
        <f t="shared" si="2"/>
        <v>0</v>
      </c>
      <c r="I50" s="102">
        <f t="shared" si="3"/>
        <v>0</v>
      </c>
    </row>
    <row r="51" spans="1:9" ht="12">
      <c r="A51" s="218"/>
      <c r="B51" s="221"/>
      <c r="C51" s="220"/>
      <c r="D51" s="221"/>
      <c r="E51" s="221"/>
      <c r="F51" s="221"/>
      <c r="G51" s="30">
        <v>100</v>
      </c>
      <c r="H51" s="101">
        <f t="shared" si="2"/>
        <v>0</v>
      </c>
      <c r="I51" s="102">
        <f t="shared" si="3"/>
        <v>0</v>
      </c>
    </row>
    <row r="52" spans="1:9" ht="12">
      <c r="A52" s="218"/>
      <c r="B52" s="221"/>
      <c r="C52" s="220"/>
      <c r="D52" s="221"/>
      <c r="E52" s="221"/>
      <c r="F52" s="221"/>
      <c r="G52" s="30">
        <v>100</v>
      </c>
      <c r="H52" s="101">
        <f t="shared" si="2"/>
        <v>0</v>
      </c>
      <c r="I52" s="102">
        <f t="shared" si="3"/>
        <v>0</v>
      </c>
    </row>
    <row r="53" spans="1:9" ht="12">
      <c r="A53" s="218"/>
      <c r="B53" s="221"/>
      <c r="C53" s="220"/>
      <c r="D53" s="221"/>
      <c r="E53" s="221"/>
      <c r="F53" s="221"/>
      <c r="G53" s="30">
        <v>100</v>
      </c>
      <c r="H53" s="101">
        <f t="shared" si="2"/>
        <v>0</v>
      </c>
      <c r="I53" s="102">
        <f t="shared" si="3"/>
        <v>0</v>
      </c>
    </row>
    <row r="54" spans="1:9" ht="12">
      <c r="A54" s="218"/>
      <c r="B54" s="221"/>
      <c r="C54" s="220"/>
      <c r="D54" s="221"/>
      <c r="E54" s="221"/>
      <c r="F54" s="221"/>
      <c r="G54" s="30">
        <v>100</v>
      </c>
      <c r="H54" s="101">
        <f t="shared" si="2"/>
        <v>0</v>
      </c>
      <c r="I54" s="102">
        <f t="shared" si="3"/>
        <v>0</v>
      </c>
    </row>
    <row r="55" spans="1:9" ht="12">
      <c r="A55" s="218"/>
      <c r="B55" s="221"/>
      <c r="C55" s="220"/>
      <c r="D55" s="221"/>
      <c r="E55" s="221"/>
      <c r="F55" s="221"/>
      <c r="G55" s="30">
        <v>100</v>
      </c>
      <c r="H55" s="101">
        <f t="shared" si="2"/>
        <v>0</v>
      </c>
      <c r="I55" s="102">
        <f t="shared" si="3"/>
        <v>0</v>
      </c>
    </row>
    <row r="56" spans="1:9" ht="12">
      <c r="A56" s="218"/>
      <c r="B56" s="221"/>
      <c r="C56" s="220"/>
      <c r="D56" s="221"/>
      <c r="E56" s="221"/>
      <c r="F56" s="221"/>
      <c r="G56" s="30">
        <v>100</v>
      </c>
      <c r="H56" s="101">
        <f t="shared" si="2"/>
        <v>0</v>
      </c>
      <c r="I56" s="102">
        <f t="shared" si="3"/>
        <v>0</v>
      </c>
    </row>
    <row r="57" spans="1:9" ht="12">
      <c r="A57" s="218"/>
      <c r="B57" s="221"/>
      <c r="C57" s="220"/>
      <c r="D57" s="221"/>
      <c r="E57" s="221"/>
      <c r="F57" s="221"/>
      <c r="G57" s="30">
        <v>100</v>
      </c>
      <c r="H57" s="101">
        <f t="shared" si="2"/>
        <v>0</v>
      </c>
      <c r="I57" s="102">
        <f t="shared" si="3"/>
        <v>0</v>
      </c>
    </row>
    <row r="58" spans="1:9" ht="12">
      <c r="A58" s="218"/>
      <c r="B58" s="221"/>
      <c r="C58" s="220"/>
      <c r="D58" s="221"/>
      <c r="E58" s="221"/>
      <c r="F58" s="221"/>
      <c r="G58" s="30">
        <v>100</v>
      </c>
      <c r="H58" s="101">
        <f t="shared" si="2"/>
        <v>0</v>
      </c>
      <c r="I58" s="102">
        <f t="shared" si="3"/>
        <v>0</v>
      </c>
    </row>
    <row r="59" spans="1:9" ht="12">
      <c r="A59" s="218"/>
      <c r="B59" s="221"/>
      <c r="C59" s="220"/>
      <c r="D59" s="221"/>
      <c r="E59" s="221"/>
      <c r="F59" s="221"/>
      <c r="G59" s="30">
        <v>100</v>
      </c>
      <c r="H59" s="101">
        <f t="shared" si="2"/>
        <v>0</v>
      </c>
      <c r="I59" s="102">
        <f t="shared" si="3"/>
        <v>0</v>
      </c>
    </row>
    <row r="60" spans="1:9" ht="12.75" thickBot="1">
      <c r="A60" s="31"/>
      <c r="B60" s="32"/>
      <c r="C60" s="32"/>
      <c r="D60" s="32"/>
      <c r="E60" s="33" t="s">
        <v>53</v>
      </c>
      <c r="F60" s="32"/>
      <c r="G60" s="32"/>
      <c r="H60" s="103">
        <f>SUM(H46:H59)</f>
        <v>3761.22</v>
      </c>
      <c r="I60" s="104">
        <f>SUM(I46:I59)</f>
        <v>3761.22</v>
      </c>
    </row>
    <row r="61" ht="13.5" thickBot="1" thickTop="1"/>
    <row r="62" spans="1:9" ht="12.75" thickTop="1">
      <c r="A62" s="22" t="s">
        <v>54</v>
      </c>
      <c r="B62" s="23"/>
      <c r="C62" s="23"/>
      <c r="D62" s="24" t="s">
        <v>22</v>
      </c>
      <c r="E62" s="25" t="s">
        <v>45</v>
      </c>
      <c r="F62" s="25" t="s">
        <v>45</v>
      </c>
      <c r="G62" s="25" t="s">
        <v>23</v>
      </c>
      <c r="H62" s="25" t="s">
        <v>45</v>
      </c>
      <c r="I62" s="36" t="s">
        <v>45</v>
      </c>
    </row>
    <row r="63" spans="1:9" ht="12">
      <c r="A63" s="29"/>
      <c r="B63" s="10" t="s">
        <v>25</v>
      </c>
      <c r="C63" s="10" t="s">
        <v>49</v>
      </c>
      <c r="D63" s="10" t="s">
        <v>26</v>
      </c>
      <c r="E63" s="10" t="s">
        <v>27</v>
      </c>
      <c r="F63" s="10" t="s">
        <v>28</v>
      </c>
      <c r="G63" s="10" t="s">
        <v>29</v>
      </c>
      <c r="H63" s="10" t="s">
        <v>30</v>
      </c>
      <c r="I63" s="28" t="s">
        <v>29</v>
      </c>
    </row>
    <row r="64" spans="1:9" ht="12">
      <c r="A64" s="35" t="s">
        <v>24</v>
      </c>
      <c r="B64" s="10" t="s">
        <v>31</v>
      </c>
      <c r="C64" s="10" t="s">
        <v>55</v>
      </c>
      <c r="D64" s="10" t="s">
        <v>32</v>
      </c>
      <c r="E64" s="10" t="s">
        <v>56</v>
      </c>
      <c r="F64" s="10" t="s">
        <v>34</v>
      </c>
      <c r="G64" s="10" t="s">
        <v>35</v>
      </c>
      <c r="H64" s="10" t="s">
        <v>36</v>
      </c>
      <c r="I64" s="28" t="s">
        <v>36</v>
      </c>
    </row>
    <row r="65" spans="1:9" ht="12">
      <c r="A65" s="176"/>
      <c r="B65" s="178" t="s">
        <v>37</v>
      </c>
      <c r="C65" s="178" t="s">
        <v>57</v>
      </c>
      <c r="D65" s="178" t="s">
        <v>38</v>
      </c>
      <c r="E65" s="178" t="s">
        <v>39</v>
      </c>
      <c r="F65" s="178" t="s">
        <v>40</v>
      </c>
      <c r="G65" s="178" t="s">
        <v>41</v>
      </c>
      <c r="H65" s="178" t="s">
        <v>42</v>
      </c>
      <c r="I65" s="179" t="s">
        <v>43</v>
      </c>
    </row>
    <row r="66" spans="1:9" ht="12">
      <c r="A66" s="218" t="s">
        <v>452</v>
      </c>
      <c r="B66" s="220">
        <v>5</v>
      </c>
      <c r="C66" s="220" t="s">
        <v>453</v>
      </c>
      <c r="D66" s="220">
        <v>1</v>
      </c>
      <c r="E66" s="220">
        <v>1</v>
      </c>
      <c r="F66" s="221">
        <v>1262.5</v>
      </c>
      <c r="G66" s="30">
        <v>100</v>
      </c>
      <c r="H66" s="101">
        <f aca="true" t="shared" si="4" ref="H66:H79">D66*E66*F66</f>
        <v>1262.5</v>
      </c>
      <c r="I66" s="102">
        <f aca="true" t="shared" si="5" ref="I66:I79">D66*E66*F66*(G66/100)</f>
        <v>1262.5</v>
      </c>
    </row>
    <row r="67" spans="1:9" ht="12">
      <c r="A67" s="218"/>
      <c r="B67" s="220"/>
      <c r="C67" s="220"/>
      <c r="D67" s="220"/>
      <c r="E67" s="220"/>
      <c r="F67" s="221"/>
      <c r="G67" s="30">
        <v>100</v>
      </c>
      <c r="H67" s="101">
        <f t="shared" si="4"/>
        <v>0</v>
      </c>
      <c r="I67" s="102">
        <f t="shared" si="5"/>
        <v>0</v>
      </c>
    </row>
    <row r="68" spans="1:9" ht="12">
      <c r="A68" s="218"/>
      <c r="B68" s="220"/>
      <c r="C68" s="220"/>
      <c r="D68" s="220"/>
      <c r="E68" s="220"/>
      <c r="F68" s="221"/>
      <c r="G68" s="30">
        <v>100</v>
      </c>
      <c r="H68" s="101">
        <f t="shared" si="4"/>
        <v>0</v>
      </c>
      <c r="I68" s="102">
        <f t="shared" si="5"/>
        <v>0</v>
      </c>
    </row>
    <row r="69" spans="1:9" ht="12">
      <c r="A69" s="218"/>
      <c r="B69" s="221"/>
      <c r="C69" s="220"/>
      <c r="D69" s="221"/>
      <c r="E69" s="221"/>
      <c r="F69" s="221"/>
      <c r="G69" s="30">
        <v>100</v>
      </c>
      <c r="H69" s="101">
        <f t="shared" si="4"/>
        <v>0</v>
      </c>
      <c r="I69" s="102">
        <f t="shared" si="5"/>
        <v>0</v>
      </c>
    </row>
    <row r="70" spans="1:9" ht="12">
      <c r="A70" s="218"/>
      <c r="B70" s="221"/>
      <c r="C70" s="220"/>
      <c r="D70" s="221"/>
      <c r="E70" s="221"/>
      <c r="F70" s="221"/>
      <c r="G70" s="30">
        <v>100</v>
      </c>
      <c r="H70" s="101">
        <f t="shared" si="4"/>
        <v>0</v>
      </c>
      <c r="I70" s="102">
        <f t="shared" si="5"/>
        <v>0</v>
      </c>
    </row>
    <row r="71" spans="1:9" ht="12">
      <c r="A71" s="218"/>
      <c r="B71" s="221"/>
      <c r="C71" s="220"/>
      <c r="D71" s="221"/>
      <c r="E71" s="221"/>
      <c r="F71" s="221"/>
      <c r="G71" s="30">
        <v>100</v>
      </c>
      <c r="H71" s="101">
        <f t="shared" si="4"/>
        <v>0</v>
      </c>
      <c r="I71" s="102">
        <f t="shared" si="5"/>
        <v>0</v>
      </c>
    </row>
    <row r="72" spans="1:9" ht="12">
      <c r="A72" s="218"/>
      <c r="B72" s="221"/>
      <c r="C72" s="220"/>
      <c r="D72" s="221"/>
      <c r="E72" s="221"/>
      <c r="F72" s="221"/>
      <c r="G72" s="30">
        <v>100</v>
      </c>
      <c r="H72" s="101">
        <f t="shared" si="4"/>
        <v>0</v>
      </c>
      <c r="I72" s="102">
        <f t="shared" si="5"/>
        <v>0</v>
      </c>
    </row>
    <row r="73" spans="1:9" ht="12">
      <c r="A73" s="218"/>
      <c r="B73" s="221"/>
      <c r="C73" s="220"/>
      <c r="D73" s="221"/>
      <c r="E73" s="221"/>
      <c r="F73" s="221"/>
      <c r="G73" s="30">
        <v>100</v>
      </c>
      <c r="H73" s="101">
        <f t="shared" si="4"/>
        <v>0</v>
      </c>
      <c r="I73" s="102">
        <f t="shared" si="5"/>
        <v>0</v>
      </c>
    </row>
    <row r="74" spans="1:9" ht="12">
      <c r="A74" s="218"/>
      <c r="B74" s="221"/>
      <c r="C74" s="220"/>
      <c r="D74" s="221"/>
      <c r="E74" s="221"/>
      <c r="F74" s="221"/>
      <c r="G74" s="30">
        <v>100</v>
      </c>
      <c r="H74" s="101">
        <f t="shared" si="4"/>
        <v>0</v>
      </c>
      <c r="I74" s="102">
        <f t="shared" si="5"/>
        <v>0</v>
      </c>
    </row>
    <row r="75" spans="1:9" ht="12">
      <c r="A75" s="218"/>
      <c r="B75" s="221"/>
      <c r="C75" s="220"/>
      <c r="D75" s="221"/>
      <c r="E75" s="221"/>
      <c r="F75" s="221"/>
      <c r="G75" s="30">
        <v>100</v>
      </c>
      <c r="H75" s="101">
        <f t="shared" si="4"/>
        <v>0</v>
      </c>
      <c r="I75" s="102">
        <f t="shared" si="5"/>
        <v>0</v>
      </c>
    </row>
    <row r="76" spans="1:9" ht="12">
      <c r="A76" s="218"/>
      <c r="B76" s="221"/>
      <c r="C76" s="220"/>
      <c r="D76" s="221"/>
      <c r="E76" s="221"/>
      <c r="F76" s="221"/>
      <c r="G76" s="30">
        <v>100</v>
      </c>
      <c r="H76" s="101">
        <f t="shared" si="4"/>
        <v>0</v>
      </c>
      <c r="I76" s="102">
        <f t="shared" si="5"/>
        <v>0</v>
      </c>
    </row>
    <row r="77" spans="1:9" ht="12">
      <c r="A77" s="218"/>
      <c r="B77" s="221"/>
      <c r="C77" s="220"/>
      <c r="D77" s="221"/>
      <c r="E77" s="221"/>
      <c r="F77" s="221"/>
      <c r="G77" s="30">
        <v>100</v>
      </c>
      <c r="H77" s="101">
        <f t="shared" si="4"/>
        <v>0</v>
      </c>
      <c r="I77" s="102">
        <f t="shared" si="5"/>
        <v>0</v>
      </c>
    </row>
    <row r="78" spans="1:9" ht="12">
      <c r="A78" s="218"/>
      <c r="B78" s="221"/>
      <c r="C78" s="220"/>
      <c r="D78" s="221"/>
      <c r="E78" s="221"/>
      <c r="F78" s="221"/>
      <c r="G78" s="30">
        <v>100</v>
      </c>
      <c r="H78" s="101">
        <f t="shared" si="4"/>
        <v>0</v>
      </c>
      <c r="I78" s="102">
        <f t="shared" si="5"/>
        <v>0</v>
      </c>
    </row>
    <row r="79" spans="1:9" ht="12">
      <c r="A79" s="218"/>
      <c r="B79" s="221"/>
      <c r="C79" s="220"/>
      <c r="D79" s="221"/>
      <c r="E79" s="221"/>
      <c r="F79" s="221"/>
      <c r="G79" s="30">
        <v>100</v>
      </c>
      <c r="H79" s="101">
        <f t="shared" si="4"/>
        <v>0</v>
      </c>
      <c r="I79" s="102">
        <f t="shared" si="5"/>
        <v>0</v>
      </c>
    </row>
    <row r="80" spans="1:9" ht="12.75" thickBot="1">
      <c r="A80" s="31"/>
      <c r="B80" s="32"/>
      <c r="C80" s="32"/>
      <c r="D80" s="32"/>
      <c r="E80" s="33" t="s">
        <v>58</v>
      </c>
      <c r="F80" s="32"/>
      <c r="G80" s="32"/>
      <c r="H80" s="103">
        <f>SUM(H66:H79)</f>
        <v>1262.5</v>
      </c>
      <c r="I80" s="105">
        <f>SUM(I66:I79)</f>
        <v>1262.5</v>
      </c>
    </row>
    <row r="81" spans="1:9" ht="13.5" thickBot="1" thickTop="1">
      <c r="A81" s="185"/>
      <c r="B81" s="185"/>
      <c r="C81" s="185"/>
      <c r="D81" s="185"/>
      <c r="E81" s="185"/>
      <c r="F81" s="185"/>
      <c r="G81" s="185"/>
      <c r="H81" s="185"/>
      <c r="I81" s="185"/>
    </row>
    <row r="82" spans="1:9" ht="12.75" thickTop="1">
      <c r="A82" s="22" t="s">
        <v>59</v>
      </c>
      <c r="B82" s="23"/>
      <c r="C82" s="23"/>
      <c r="D82" s="23"/>
      <c r="E82" s="24" t="s">
        <v>36</v>
      </c>
      <c r="F82" s="23"/>
      <c r="G82" s="25" t="s">
        <v>23</v>
      </c>
      <c r="H82" s="23"/>
      <c r="I82" s="26"/>
    </row>
    <row r="83" spans="1:9" ht="12">
      <c r="A83" s="29"/>
      <c r="D83" s="10" t="s">
        <v>25</v>
      </c>
      <c r="E83" s="10" t="s">
        <v>26</v>
      </c>
      <c r="F83" s="10" t="s">
        <v>27</v>
      </c>
      <c r="G83" s="10" t="s">
        <v>29</v>
      </c>
      <c r="H83" s="10" t="s">
        <v>30</v>
      </c>
      <c r="I83" s="28" t="s">
        <v>29</v>
      </c>
    </row>
    <row r="84" spans="1:9" ht="12">
      <c r="A84" s="35" t="s">
        <v>24</v>
      </c>
      <c r="D84" s="10" t="s">
        <v>60</v>
      </c>
      <c r="E84" s="10" t="s">
        <v>32</v>
      </c>
      <c r="F84" s="10" t="s">
        <v>61</v>
      </c>
      <c r="G84" s="10" t="s">
        <v>35</v>
      </c>
      <c r="H84" s="10" t="s">
        <v>36</v>
      </c>
      <c r="I84" s="28" t="s">
        <v>36</v>
      </c>
    </row>
    <row r="85" spans="1:9" ht="12">
      <c r="A85" s="176"/>
      <c r="B85" s="177"/>
      <c r="C85" s="177"/>
      <c r="D85" s="178" t="s">
        <v>37</v>
      </c>
      <c r="E85" s="178" t="s">
        <v>40</v>
      </c>
      <c r="F85" s="178" t="s">
        <v>39</v>
      </c>
      <c r="G85" s="178" t="s">
        <v>41</v>
      </c>
      <c r="H85" s="178" t="s">
        <v>42</v>
      </c>
      <c r="I85" s="179" t="s">
        <v>43</v>
      </c>
    </row>
    <row r="86" spans="1:9" ht="12">
      <c r="A86" s="218"/>
      <c r="B86" s="219"/>
      <c r="C86" s="219"/>
      <c r="D86" s="220"/>
      <c r="E86" s="221"/>
      <c r="F86" s="220"/>
      <c r="G86" s="30">
        <v>100</v>
      </c>
      <c r="H86" s="101">
        <f aca="true" t="shared" si="6" ref="H86:H95">E86*F86</f>
        <v>0</v>
      </c>
      <c r="I86" s="102">
        <f aca="true" t="shared" si="7" ref="I86:I95">E86*F86*(G86/100)</f>
        <v>0</v>
      </c>
    </row>
    <row r="87" spans="1:9" ht="12">
      <c r="A87" s="218"/>
      <c r="B87" s="219"/>
      <c r="C87" s="219"/>
      <c r="D87" s="220"/>
      <c r="E87" s="221"/>
      <c r="F87" s="220"/>
      <c r="G87" s="30">
        <v>100</v>
      </c>
      <c r="H87" s="101">
        <f t="shared" si="6"/>
        <v>0</v>
      </c>
      <c r="I87" s="102">
        <f t="shared" si="7"/>
        <v>0</v>
      </c>
    </row>
    <row r="88" spans="1:9" ht="12">
      <c r="A88" s="218"/>
      <c r="B88" s="219"/>
      <c r="C88" s="219"/>
      <c r="D88" s="220"/>
      <c r="E88" s="221"/>
      <c r="F88" s="220"/>
      <c r="G88" s="30">
        <v>100</v>
      </c>
      <c r="H88" s="101">
        <f t="shared" si="6"/>
        <v>0</v>
      </c>
      <c r="I88" s="102">
        <f t="shared" si="7"/>
        <v>0</v>
      </c>
    </row>
    <row r="89" spans="1:9" ht="12">
      <c r="A89" s="218"/>
      <c r="B89" s="219"/>
      <c r="C89" s="219"/>
      <c r="D89" s="221"/>
      <c r="E89" s="221"/>
      <c r="F89" s="221"/>
      <c r="G89" s="30">
        <v>100</v>
      </c>
      <c r="H89" s="101">
        <f t="shared" si="6"/>
        <v>0</v>
      </c>
      <c r="I89" s="102">
        <f t="shared" si="7"/>
        <v>0</v>
      </c>
    </row>
    <row r="90" spans="1:9" ht="12">
      <c r="A90" s="218"/>
      <c r="B90" s="219"/>
      <c r="C90" s="219"/>
      <c r="D90" s="221"/>
      <c r="E90" s="221"/>
      <c r="F90" s="221"/>
      <c r="G90" s="30">
        <v>100</v>
      </c>
      <c r="H90" s="101">
        <f t="shared" si="6"/>
        <v>0</v>
      </c>
      <c r="I90" s="102">
        <f t="shared" si="7"/>
        <v>0</v>
      </c>
    </row>
    <row r="91" spans="1:9" ht="12">
      <c r="A91" s="218"/>
      <c r="B91" s="219"/>
      <c r="C91" s="219"/>
      <c r="D91" s="221"/>
      <c r="E91" s="221"/>
      <c r="F91" s="221"/>
      <c r="G91" s="30">
        <v>100</v>
      </c>
      <c r="H91" s="101">
        <f t="shared" si="6"/>
        <v>0</v>
      </c>
      <c r="I91" s="102">
        <f t="shared" si="7"/>
        <v>0</v>
      </c>
    </row>
    <row r="92" spans="1:9" ht="12">
      <c r="A92" s="218"/>
      <c r="B92" s="219"/>
      <c r="C92" s="219"/>
      <c r="D92" s="221"/>
      <c r="E92" s="221"/>
      <c r="F92" s="221"/>
      <c r="G92" s="30">
        <v>100</v>
      </c>
      <c r="H92" s="101">
        <f t="shared" si="6"/>
        <v>0</v>
      </c>
      <c r="I92" s="102">
        <f t="shared" si="7"/>
        <v>0</v>
      </c>
    </row>
    <row r="93" spans="1:9" ht="12">
      <c r="A93" s="218"/>
      <c r="B93" s="219"/>
      <c r="C93" s="219"/>
      <c r="D93" s="221"/>
      <c r="E93" s="221"/>
      <c r="F93" s="221"/>
      <c r="G93" s="30">
        <v>100</v>
      </c>
      <c r="H93" s="101">
        <f t="shared" si="6"/>
        <v>0</v>
      </c>
      <c r="I93" s="102">
        <f t="shared" si="7"/>
        <v>0</v>
      </c>
    </row>
    <row r="94" spans="1:9" ht="12">
      <c r="A94" s="218"/>
      <c r="B94" s="219"/>
      <c r="C94" s="219"/>
      <c r="D94" s="221"/>
      <c r="E94" s="221"/>
      <c r="F94" s="221"/>
      <c r="G94" s="30">
        <v>100</v>
      </c>
      <c r="H94" s="101">
        <f t="shared" si="6"/>
        <v>0</v>
      </c>
      <c r="I94" s="102">
        <f t="shared" si="7"/>
        <v>0</v>
      </c>
    </row>
    <row r="95" spans="1:9" ht="12">
      <c r="A95" s="218"/>
      <c r="B95" s="219"/>
      <c r="C95" s="219"/>
      <c r="D95" s="221"/>
      <c r="E95" s="221"/>
      <c r="F95" s="221"/>
      <c r="G95" s="30">
        <v>100</v>
      </c>
      <c r="H95" s="101">
        <f t="shared" si="6"/>
        <v>0</v>
      </c>
      <c r="I95" s="102">
        <f t="shared" si="7"/>
        <v>0</v>
      </c>
    </row>
    <row r="96" spans="1:9" ht="12.75" thickBot="1">
      <c r="A96" s="31"/>
      <c r="B96" s="32"/>
      <c r="C96" s="32"/>
      <c r="D96" s="32"/>
      <c r="E96" s="33" t="s">
        <v>62</v>
      </c>
      <c r="F96" s="32"/>
      <c r="G96" s="32"/>
      <c r="H96" s="103">
        <f>SUM(H86:H95)</f>
        <v>0</v>
      </c>
      <c r="I96" s="104">
        <f>SUM(I86:I95)</f>
        <v>0</v>
      </c>
    </row>
    <row r="97" ht="13.5" thickBot="1" thickTop="1"/>
    <row r="98" spans="1:9" ht="12.75" thickTop="1">
      <c r="A98" s="22" t="s">
        <v>63</v>
      </c>
      <c r="B98" s="23"/>
      <c r="C98" s="23"/>
      <c r="D98" s="23"/>
      <c r="E98" s="24" t="s">
        <v>36</v>
      </c>
      <c r="F98" s="23"/>
      <c r="G98" s="23"/>
      <c r="H98" s="23"/>
      <c r="I98" s="26"/>
    </row>
    <row r="99" spans="1:9" ht="12">
      <c r="A99" s="29"/>
      <c r="D99" s="10" t="s">
        <v>25</v>
      </c>
      <c r="E99" s="10" t="s">
        <v>26</v>
      </c>
      <c r="F99" s="10" t="s">
        <v>27</v>
      </c>
      <c r="G99" s="10" t="s">
        <v>64</v>
      </c>
      <c r="H99" s="10" t="s">
        <v>30</v>
      </c>
      <c r="I99" s="28" t="s">
        <v>29</v>
      </c>
    </row>
    <row r="100" spans="1:9" ht="12">
      <c r="A100" s="35" t="s">
        <v>24</v>
      </c>
      <c r="D100" s="10" t="s">
        <v>60</v>
      </c>
      <c r="E100" s="10" t="s">
        <v>32</v>
      </c>
      <c r="F100" s="10" t="s">
        <v>61</v>
      </c>
      <c r="G100" s="10" t="s">
        <v>35</v>
      </c>
      <c r="H100" s="10" t="s">
        <v>36</v>
      </c>
      <c r="I100" s="28" t="s">
        <v>36</v>
      </c>
    </row>
    <row r="101" spans="1:9" ht="12">
      <c r="A101" s="176"/>
      <c r="B101" s="177"/>
      <c r="C101" s="177"/>
      <c r="D101" s="178" t="s">
        <v>37</v>
      </c>
      <c r="E101" s="178" t="s">
        <v>40</v>
      </c>
      <c r="F101" s="178" t="s">
        <v>39</v>
      </c>
      <c r="G101" s="178" t="s">
        <v>41</v>
      </c>
      <c r="H101" s="178" t="s">
        <v>42</v>
      </c>
      <c r="I101" s="179" t="s">
        <v>43</v>
      </c>
    </row>
    <row r="102" spans="1:9" ht="12">
      <c r="A102" s="218"/>
      <c r="B102" s="219"/>
      <c r="C102" s="219"/>
      <c r="D102" s="221"/>
      <c r="E102" s="221"/>
      <c r="F102" s="221"/>
      <c r="G102" s="30">
        <v>100</v>
      </c>
      <c r="H102" s="101">
        <f aca="true" t="shared" si="8" ref="H102:H111">E102*F102</f>
        <v>0</v>
      </c>
      <c r="I102" s="102">
        <f aca="true" t="shared" si="9" ref="I102:I111">E102*F102*(G102/100)</f>
        <v>0</v>
      </c>
    </row>
    <row r="103" spans="1:9" ht="12">
      <c r="A103" s="218"/>
      <c r="B103" s="219"/>
      <c r="C103" s="219"/>
      <c r="D103" s="221"/>
      <c r="E103" s="221"/>
      <c r="F103" s="221"/>
      <c r="G103" s="30">
        <v>100</v>
      </c>
      <c r="H103" s="101">
        <f t="shared" si="8"/>
        <v>0</v>
      </c>
      <c r="I103" s="102">
        <f t="shared" si="9"/>
        <v>0</v>
      </c>
    </row>
    <row r="104" spans="1:9" ht="12">
      <c r="A104" s="218"/>
      <c r="B104" s="219"/>
      <c r="C104" s="219"/>
      <c r="D104" s="221"/>
      <c r="E104" s="221"/>
      <c r="F104" s="221"/>
      <c r="G104" s="30">
        <v>100</v>
      </c>
      <c r="H104" s="101">
        <f t="shared" si="8"/>
        <v>0</v>
      </c>
      <c r="I104" s="102">
        <f t="shared" si="9"/>
        <v>0</v>
      </c>
    </row>
    <row r="105" spans="1:9" ht="12">
      <c r="A105" s="218"/>
      <c r="B105" s="219"/>
      <c r="C105" s="219"/>
      <c r="D105" s="221"/>
      <c r="E105" s="221"/>
      <c r="F105" s="221"/>
      <c r="G105" s="30">
        <v>100</v>
      </c>
      <c r="H105" s="101">
        <f t="shared" si="8"/>
        <v>0</v>
      </c>
      <c r="I105" s="102">
        <f t="shared" si="9"/>
        <v>0</v>
      </c>
    </row>
    <row r="106" spans="1:9" ht="12">
      <c r="A106" s="218"/>
      <c r="B106" s="219"/>
      <c r="C106" s="219"/>
      <c r="D106" s="221"/>
      <c r="E106" s="221"/>
      <c r="F106" s="221"/>
      <c r="G106" s="30">
        <v>100</v>
      </c>
      <c r="H106" s="101">
        <f t="shared" si="8"/>
        <v>0</v>
      </c>
      <c r="I106" s="102">
        <f t="shared" si="9"/>
        <v>0</v>
      </c>
    </row>
    <row r="107" spans="1:9" ht="12">
      <c r="A107" s="218"/>
      <c r="B107" s="219"/>
      <c r="C107" s="219"/>
      <c r="D107" s="221"/>
      <c r="E107" s="221"/>
      <c r="F107" s="221"/>
      <c r="G107" s="30">
        <v>100</v>
      </c>
      <c r="H107" s="101">
        <f t="shared" si="8"/>
        <v>0</v>
      </c>
      <c r="I107" s="102">
        <f t="shared" si="9"/>
        <v>0</v>
      </c>
    </row>
    <row r="108" spans="1:9" ht="12">
      <c r="A108" s="218"/>
      <c r="B108" s="219"/>
      <c r="C108" s="219"/>
      <c r="D108" s="221"/>
      <c r="E108" s="221"/>
      <c r="F108" s="221"/>
      <c r="G108" s="30">
        <v>100</v>
      </c>
      <c r="H108" s="101">
        <f t="shared" si="8"/>
        <v>0</v>
      </c>
      <c r="I108" s="102">
        <f t="shared" si="9"/>
        <v>0</v>
      </c>
    </row>
    <row r="109" spans="1:9" ht="12">
      <c r="A109" s="218"/>
      <c r="B109" s="219"/>
      <c r="C109" s="219"/>
      <c r="D109" s="221"/>
      <c r="E109" s="221"/>
      <c r="F109" s="221"/>
      <c r="G109" s="30">
        <v>100</v>
      </c>
      <c r="H109" s="101">
        <f t="shared" si="8"/>
        <v>0</v>
      </c>
      <c r="I109" s="102">
        <f t="shared" si="9"/>
        <v>0</v>
      </c>
    </row>
    <row r="110" spans="1:9" ht="12">
      <c r="A110" s="218"/>
      <c r="B110" s="219"/>
      <c r="C110" s="219"/>
      <c r="D110" s="221"/>
      <c r="E110" s="221"/>
      <c r="F110" s="221"/>
      <c r="G110" s="30">
        <v>100</v>
      </c>
      <c r="H110" s="101">
        <f t="shared" si="8"/>
        <v>0</v>
      </c>
      <c r="I110" s="102">
        <f t="shared" si="9"/>
        <v>0</v>
      </c>
    </row>
    <row r="111" spans="1:9" ht="12">
      <c r="A111" s="218"/>
      <c r="B111" s="219"/>
      <c r="C111" s="219"/>
      <c r="D111" s="221"/>
      <c r="E111" s="221"/>
      <c r="F111" s="221"/>
      <c r="G111" s="30">
        <v>100</v>
      </c>
      <c r="H111" s="101">
        <f t="shared" si="8"/>
        <v>0</v>
      </c>
      <c r="I111" s="102">
        <f t="shared" si="9"/>
        <v>0</v>
      </c>
    </row>
    <row r="112" spans="1:9" ht="12.75" thickBot="1">
      <c r="A112" s="31"/>
      <c r="B112" s="32"/>
      <c r="C112" s="32"/>
      <c r="D112" s="32"/>
      <c r="E112" s="33" t="s">
        <v>65</v>
      </c>
      <c r="F112" s="32"/>
      <c r="G112" s="32"/>
      <c r="H112" s="103">
        <f>SUM(H102:H111)</f>
        <v>0</v>
      </c>
      <c r="I112" s="104">
        <f>SUM(I102:I111)</f>
        <v>0</v>
      </c>
    </row>
    <row r="113" ht="13.5" thickBot="1" thickTop="1"/>
    <row r="114" spans="1:9" ht="12.75" thickTop="1">
      <c r="A114" s="22" t="s">
        <v>66</v>
      </c>
      <c r="B114" s="23"/>
      <c r="C114" s="23"/>
      <c r="D114" s="23"/>
      <c r="E114" s="23"/>
      <c r="F114" s="23"/>
      <c r="G114" s="23"/>
      <c r="H114" s="23"/>
      <c r="I114" s="26"/>
    </row>
    <row r="115" spans="1:9" ht="12">
      <c r="A115" s="29"/>
      <c r="D115" s="9" t="s">
        <v>22</v>
      </c>
      <c r="E115" s="13" t="s">
        <v>27</v>
      </c>
      <c r="G115" s="10" t="s">
        <v>23</v>
      </c>
      <c r="I115" s="37"/>
    </row>
    <row r="116" spans="1:9" ht="12">
      <c r="A116" s="29"/>
      <c r="B116" s="10" t="s">
        <v>25</v>
      </c>
      <c r="C116" s="10" t="s">
        <v>49</v>
      </c>
      <c r="D116" s="10" t="s">
        <v>26</v>
      </c>
      <c r="E116" s="10" t="s">
        <v>50</v>
      </c>
      <c r="F116" s="10" t="s">
        <v>28</v>
      </c>
      <c r="G116" s="10" t="s">
        <v>29</v>
      </c>
      <c r="H116" s="10" t="s">
        <v>30</v>
      </c>
      <c r="I116" s="28" t="s">
        <v>29</v>
      </c>
    </row>
    <row r="117" spans="1:9" ht="12">
      <c r="A117" s="35" t="s">
        <v>24</v>
      </c>
      <c r="B117" s="10" t="s">
        <v>31</v>
      </c>
      <c r="C117" s="10" t="s">
        <v>67</v>
      </c>
      <c r="D117" s="10" t="s">
        <v>32</v>
      </c>
      <c r="E117" s="10" t="s">
        <v>33</v>
      </c>
      <c r="F117" s="10" t="s">
        <v>34</v>
      </c>
      <c r="G117" s="10" t="s">
        <v>35</v>
      </c>
      <c r="H117" s="10" t="s">
        <v>36</v>
      </c>
      <c r="I117" s="28" t="s">
        <v>36</v>
      </c>
    </row>
    <row r="118" spans="1:9" ht="12">
      <c r="A118" s="176"/>
      <c r="B118" s="178" t="s">
        <v>37</v>
      </c>
      <c r="C118" s="178" t="s">
        <v>68</v>
      </c>
      <c r="D118" s="178" t="s">
        <v>38</v>
      </c>
      <c r="E118" s="178" t="s">
        <v>39</v>
      </c>
      <c r="F118" s="178" t="s">
        <v>40</v>
      </c>
      <c r="G118" s="178" t="s">
        <v>41</v>
      </c>
      <c r="H118" s="178" t="s">
        <v>42</v>
      </c>
      <c r="I118" s="179" t="s">
        <v>43</v>
      </c>
    </row>
    <row r="119" spans="1:9" ht="12">
      <c r="A119" s="218"/>
      <c r="B119" s="221"/>
      <c r="C119" s="220"/>
      <c r="D119" s="221"/>
      <c r="E119" s="221"/>
      <c r="F119" s="221"/>
      <c r="G119" s="30">
        <v>100</v>
      </c>
      <c r="H119" s="101">
        <f aca="true" t="shared" si="10" ref="H119:H132">D119*E119*F119</f>
        <v>0</v>
      </c>
      <c r="I119" s="102">
        <f aca="true" t="shared" si="11" ref="I119:I132">D119*E119*F119*(G119/100)</f>
        <v>0</v>
      </c>
    </row>
    <row r="120" spans="1:9" ht="12">
      <c r="A120" s="218"/>
      <c r="B120" s="221"/>
      <c r="C120" s="220"/>
      <c r="D120" s="221"/>
      <c r="E120" s="221"/>
      <c r="F120" s="221"/>
      <c r="G120" s="30">
        <v>100</v>
      </c>
      <c r="H120" s="101">
        <f t="shared" si="10"/>
        <v>0</v>
      </c>
      <c r="I120" s="102">
        <f t="shared" si="11"/>
        <v>0</v>
      </c>
    </row>
    <row r="121" spans="1:9" ht="12">
      <c r="A121" s="218"/>
      <c r="B121" s="221"/>
      <c r="C121" s="220"/>
      <c r="D121" s="221"/>
      <c r="E121" s="221"/>
      <c r="F121" s="221"/>
      <c r="G121" s="30">
        <v>100</v>
      </c>
      <c r="H121" s="101">
        <f t="shared" si="10"/>
        <v>0</v>
      </c>
      <c r="I121" s="102">
        <f t="shared" si="11"/>
        <v>0</v>
      </c>
    </row>
    <row r="122" spans="1:9" ht="12">
      <c r="A122" s="218"/>
      <c r="B122" s="221"/>
      <c r="C122" s="220"/>
      <c r="D122" s="221"/>
      <c r="E122" s="221"/>
      <c r="F122" s="221"/>
      <c r="G122" s="30">
        <v>100</v>
      </c>
      <c r="H122" s="101">
        <f t="shared" si="10"/>
        <v>0</v>
      </c>
      <c r="I122" s="102">
        <f t="shared" si="11"/>
        <v>0</v>
      </c>
    </row>
    <row r="123" spans="1:9" ht="12">
      <c r="A123" s="218"/>
      <c r="B123" s="221"/>
      <c r="C123" s="220"/>
      <c r="D123" s="221"/>
      <c r="E123" s="221"/>
      <c r="F123" s="221"/>
      <c r="G123" s="30">
        <v>100</v>
      </c>
      <c r="H123" s="101">
        <f t="shared" si="10"/>
        <v>0</v>
      </c>
      <c r="I123" s="102">
        <f t="shared" si="11"/>
        <v>0</v>
      </c>
    </row>
    <row r="124" spans="1:9" ht="12">
      <c r="A124" s="218"/>
      <c r="B124" s="221"/>
      <c r="C124" s="220"/>
      <c r="D124" s="221"/>
      <c r="E124" s="221"/>
      <c r="F124" s="221"/>
      <c r="G124" s="30">
        <v>100</v>
      </c>
      <c r="H124" s="101">
        <f t="shared" si="10"/>
        <v>0</v>
      </c>
      <c r="I124" s="102">
        <f t="shared" si="11"/>
        <v>0</v>
      </c>
    </row>
    <row r="125" spans="1:9" ht="12">
      <c r="A125" s="218"/>
      <c r="B125" s="221"/>
      <c r="C125" s="220"/>
      <c r="D125" s="221"/>
      <c r="E125" s="221"/>
      <c r="F125" s="221"/>
      <c r="G125" s="30">
        <v>100</v>
      </c>
      <c r="H125" s="101">
        <f t="shared" si="10"/>
        <v>0</v>
      </c>
      <c r="I125" s="102">
        <f t="shared" si="11"/>
        <v>0</v>
      </c>
    </row>
    <row r="126" spans="1:9" ht="12">
      <c r="A126" s="218"/>
      <c r="B126" s="221"/>
      <c r="C126" s="220"/>
      <c r="D126" s="221"/>
      <c r="E126" s="221"/>
      <c r="F126" s="221"/>
      <c r="G126" s="30">
        <v>100</v>
      </c>
      <c r="H126" s="101">
        <f t="shared" si="10"/>
        <v>0</v>
      </c>
      <c r="I126" s="102">
        <f t="shared" si="11"/>
        <v>0</v>
      </c>
    </row>
    <row r="127" spans="1:9" ht="12">
      <c r="A127" s="218"/>
      <c r="B127" s="221"/>
      <c r="C127" s="220"/>
      <c r="D127" s="221"/>
      <c r="E127" s="221"/>
      <c r="F127" s="221"/>
      <c r="G127" s="30">
        <v>100</v>
      </c>
      <c r="H127" s="101">
        <f t="shared" si="10"/>
        <v>0</v>
      </c>
      <c r="I127" s="102">
        <f t="shared" si="11"/>
        <v>0</v>
      </c>
    </row>
    <row r="128" spans="1:9" ht="12">
      <c r="A128" s="218"/>
      <c r="B128" s="221"/>
      <c r="C128" s="220"/>
      <c r="D128" s="221"/>
      <c r="E128" s="221"/>
      <c r="F128" s="221"/>
      <c r="G128" s="30">
        <v>100</v>
      </c>
      <c r="H128" s="101">
        <f t="shared" si="10"/>
        <v>0</v>
      </c>
      <c r="I128" s="102">
        <f t="shared" si="11"/>
        <v>0</v>
      </c>
    </row>
    <row r="129" spans="1:9" ht="12">
      <c r="A129" s="218"/>
      <c r="B129" s="221"/>
      <c r="C129" s="220"/>
      <c r="D129" s="221"/>
      <c r="E129" s="221"/>
      <c r="F129" s="221"/>
      <c r="G129" s="30">
        <v>100</v>
      </c>
      <c r="H129" s="101">
        <f t="shared" si="10"/>
        <v>0</v>
      </c>
      <c r="I129" s="102">
        <f t="shared" si="11"/>
        <v>0</v>
      </c>
    </row>
    <row r="130" spans="1:9" ht="12">
      <c r="A130" s="218"/>
      <c r="B130" s="221"/>
      <c r="C130" s="220"/>
      <c r="D130" s="221"/>
      <c r="E130" s="221"/>
      <c r="F130" s="221"/>
      <c r="G130" s="30">
        <v>100</v>
      </c>
      <c r="H130" s="101">
        <f t="shared" si="10"/>
        <v>0</v>
      </c>
      <c r="I130" s="102">
        <f t="shared" si="11"/>
        <v>0</v>
      </c>
    </row>
    <row r="131" spans="1:9" ht="12">
      <c r="A131" s="218"/>
      <c r="B131" s="221"/>
      <c r="C131" s="220"/>
      <c r="D131" s="221"/>
      <c r="E131" s="221"/>
      <c r="F131" s="221"/>
      <c r="G131" s="30">
        <v>100</v>
      </c>
      <c r="H131" s="101">
        <f t="shared" si="10"/>
        <v>0</v>
      </c>
      <c r="I131" s="102">
        <f t="shared" si="11"/>
        <v>0</v>
      </c>
    </row>
    <row r="132" spans="1:9" ht="12">
      <c r="A132" s="218"/>
      <c r="B132" s="221"/>
      <c r="C132" s="220"/>
      <c r="D132" s="221"/>
      <c r="E132" s="221"/>
      <c r="F132" s="221"/>
      <c r="G132" s="30">
        <v>100</v>
      </c>
      <c r="H132" s="101">
        <f t="shared" si="10"/>
        <v>0</v>
      </c>
      <c r="I132" s="102">
        <f t="shared" si="11"/>
        <v>0</v>
      </c>
    </row>
    <row r="133" spans="1:9" ht="12.75" thickBot="1">
      <c r="A133" s="31"/>
      <c r="B133" s="32"/>
      <c r="C133" s="32"/>
      <c r="D133" s="33" t="s">
        <v>69</v>
      </c>
      <c r="E133" s="32"/>
      <c r="F133" s="32"/>
      <c r="G133" s="32"/>
      <c r="H133" s="103">
        <f>SUM(H119:H132)</f>
        <v>0</v>
      </c>
      <c r="I133" s="104">
        <f>SUM(I119:I132)</f>
        <v>0</v>
      </c>
    </row>
    <row r="134" spans="1:9" ht="13.5" thickBot="1" thickTop="1">
      <c r="A134" s="185"/>
      <c r="B134" s="185"/>
      <c r="C134" s="185"/>
      <c r="D134" s="185"/>
      <c r="E134" s="185"/>
      <c r="F134" s="185"/>
      <c r="G134" s="185"/>
      <c r="H134" s="185"/>
      <c r="I134" s="185"/>
    </row>
    <row r="135" spans="1:9" ht="12.75" thickTop="1">
      <c r="A135" s="22" t="s">
        <v>70</v>
      </c>
      <c r="B135" s="23"/>
      <c r="C135" s="23"/>
      <c r="D135" s="23"/>
      <c r="E135" s="23"/>
      <c r="F135" s="23"/>
      <c r="G135" s="23"/>
      <c r="H135" s="23"/>
      <c r="I135" s="26"/>
    </row>
    <row r="136" spans="1:9" ht="12">
      <c r="A136" s="29"/>
      <c r="G136" s="10" t="s">
        <v>23</v>
      </c>
      <c r="I136" s="37"/>
    </row>
    <row r="137" spans="1:9" ht="12">
      <c r="A137" s="29"/>
      <c r="C137" s="12" t="s">
        <v>25</v>
      </c>
      <c r="E137" s="10" t="s">
        <v>27</v>
      </c>
      <c r="F137" s="10" t="s">
        <v>28</v>
      </c>
      <c r="G137" s="10" t="s">
        <v>29</v>
      </c>
      <c r="H137" s="10" t="s">
        <v>30</v>
      </c>
      <c r="I137" s="28" t="s">
        <v>29</v>
      </c>
    </row>
    <row r="138" spans="1:9" ht="12">
      <c r="A138" s="35" t="s">
        <v>24</v>
      </c>
      <c r="C138" s="12" t="s">
        <v>60</v>
      </c>
      <c r="D138" s="10" t="s">
        <v>71</v>
      </c>
      <c r="E138" s="10" t="s">
        <v>56</v>
      </c>
      <c r="F138" s="10" t="s">
        <v>34</v>
      </c>
      <c r="G138" s="10" t="s">
        <v>35</v>
      </c>
      <c r="H138" s="10" t="s">
        <v>36</v>
      </c>
      <c r="I138" s="28" t="s">
        <v>36</v>
      </c>
    </row>
    <row r="139" spans="1:9" ht="12">
      <c r="A139" s="176"/>
      <c r="B139" s="177"/>
      <c r="C139" s="178" t="s">
        <v>37</v>
      </c>
      <c r="D139" s="178" t="s">
        <v>72</v>
      </c>
      <c r="E139" s="178" t="s">
        <v>39</v>
      </c>
      <c r="F139" s="178" t="s">
        <v>40</v>
      </c>
      <c r="G139" s="178" t="s">
        <v>41</v>
      </c>
      <c r="H139" s="178" t="s">
        <v>42</v>
      </c>
      <c r="I139" s="179" t="s">
        <v>43</v>
      </c>
    </row>
    <row r="140" spans="1:9" ht="12">
      <c r="A140" s="218"/>
      <c r="B140" s="219"/>
      <c r="C140" s="220"/>
      <c r="D140" s="220"/>
      <c r="E140" s="220"/>
      <c r="F140" s="221"/>
      <c r="G140" s="30">
        <v>100</v>
      </c>
      <c r="H140" s="101">
        <f aca="true" t="shared" si="12" ref="H140:H149">E140*F140</f>
        <v>0</v>
      </c>
      <c r="I140" s="102">
        <f aca="true" t="shared" si="13" ref="I140:I149">E140*F140*(G140/100)</f>
        <v>0</v>
      </c>
    </row>
    <row r="141" spans="1:9" ht="12">
      <c r="A141" s="218"/>
      <c r="B141" s="219"/>
      <c r="C141" s="220"/>
      <c r="D141" s="220"/>
      <c r="E141" s="220"/>
      <c r="F141" s="221"/>
      <c r="G141" s="30">
        <v>100</v>
      </c>
      <c r="H141" s="101">
        <f t="shared" si="12"/>
        <v>0</v>
      </c>
      <c r="I141" s="102">
        <f t="shared" si="13"/>
        <v>0</v>
      </c>
    </row>
    <row r="142" spans="1:9" ht="12">
      <c r="A142" s="218"/>
      <c r="B142" s="219"/>
      <c r="C142" s="221"/>
      <c r="D142" s="220"/>
      <c r="E142" s="221"/>
      <c r="F142" s="221"/>
      <c r="G142" s="30">
        <v>100</v>
      </c>
      <c r="H142" s="101">
        <f t="shared" si="12"/>
        <v>0</v>
      </c>
      <c r="I142" s="102">
        <f t="shared" si="13"/>
        <v>0</v>
      </c>
    </row>
    <row r="143" spans="1:9" ht="12">
      <c r="A143" s="218"/>
      <c r="B143" s="219"/>
      <c r="C143" s="221"/>
      <c r="D143" s="220"/>
      <c r="E143" s="221"/>
      <c r="F143" s="221"/>
      <c r="G143" s="30">
        <v>100</v>
      </c>
      <c r="H143" s="101">
        <f t="shared" si="12"/>
        <v>0</v>
      </c>
      <c r="I143" s="102">
        <f t="shared" si="13"/>
        <v>0</v>
      </c>
    </row>
    <row r="144" spans="1:9" ht="12">
      <c r="A144" s="218"/>
      <c r="B144" s="219"/>
      <c r="C144" s="221"/>
      <c r="D144" s="220"/>
      <c r="E144" s="221"/>
      <c r="F144" s="221"/>
      <c r="G144" s="30">
        <v>100</v>
      </c>
      <c r="H144" s="101">
        <f t="shared" si="12"/>
        <v>0</v>
      </c>
      <c r="I144" s="102">
        <f t="shared" si="13"/>
        <v>0</v>
      </c>
    </row>
    <row r="145" spans="1:9" ht="12">
      <c r="A145" s="218"/>
      <c r="B145" s="219"/>
      <c r="C145" s="221"/>
      <c r="D145" s="220"/>
      <c r="E145" s="221"/>
      <c r="F145" s="221"/>
      <c r="G145" s="30">
        <v>100</v>
      </c>
      <c r="H145" s="101">
        <f t="shared" si="12"/>
        <v>0</v>
      </c>
      <c r="I145" s="102">
        <f t="shared" si="13"/>
        <v>0</v>
      </c>
    </row>
    <row r="146" spans="1:9" ht="12">
      <c r="A146" s="218"/>
      <c r="B146" s="219"/>
      <c r="C146" s="221"/>
      <c r="D146" s="220"/>
      <c r="E146" s="221"/>
      <c r="F146" s="221"/>
      <c r="G146" s="30">
        <v>100</v>
      </c>
      <c r="H146" s="101">
        <f t="shared" si="12"/>
        <v>0</v>
      </c>
      <c r="I146" s="102">
        <f t="shared" si="13"/>
        <v>0</v>
      </c>
    </row>
    <row r="147" spans="1:9" ht="12">
      <c r="A147" s="218"/>
      <c r="B147" s="219"/>
      <c r="C147" s="221"/>
      <c r="D147" s="220"/>
      <c r="E147" s="221"/>
      <c r="F147" s="221"/>
      <c r="G147" s="30">
        <v>100</v>
      </c>
      <c r="H147" s="101">
        <f t="shared" si="12"/>
        <v>0</v>
      </c>
      <c r="I147" s="102">
        <f t="shared" si="13"/>
        <v>0</v>
      </c>
    </row>
    <row r="148" spans="1:9" ht="12">
      <c r="A148" s="218"/>
      <c r="B148" s="219"/>
      <c r="C148" s="221"/>
      <c r="D148" s="220"/>
      <c r="E148" s="221"/>
      <c r="F148" s="221"/>
      <c r="G148" s="30">
        <v>100</v>
      </c>
      <c r="H148" s="101">
        <f t="shared" si="12"/>
        <v>0</v>
      </c>
      <c r="I148" s="102">
        <f t="shared" si="13"/>
        <v>0</v>
      </c>
    </row>
    <row r="149" spans="1:9" ht="12">
      <c r="A149" s="218"/>
      <c r="B149" s="219"/>
      <c r="C149" s="221"/>
      <c r="D149" s="220"/>
      <c r="E149" s="221"/>
      <c r="F149" s="221"/>
      <c r="G149" s="30">
        <v>100</v>
      </c>
      <c r="H149" s="101">
        <f t="shared" si="12"/>
        <v>0</v>
      </c>
      <c r="I149" s="102">
        <f t="shared" si="13"/>
        <v>0</v>
      </c>
    </row>
    <row r="150" spans="1:9" ht="12.75" thickBot="1">
      <c r="A150" s="31"/>
      <c r="B150" s="32"/>
      <c r="C150" s="32"/>
      <c r="D150" s="32"/>
      <c r="E150" s="33" t="s">
        <v>73</v>
      </c>
      <c r="F150" s="32"/>
      <c r="G150" s="32"/>
      <c r="H150" s="103">
        <f>SUM(H140:H149)</f>
        <v>0</v>
      </c>
      <c r="I150" s="104">
        <f>SUM(I140:I149)</f>
        <v>0</v>
      </c>
    </row>
    <row r="151" ht="13.5" thickBot="1" thickTop="1"/>
    <row r="152" spans="1:9" ht="12.75" thickTop="1">
      <c r="A152" s="22" t="s">
        <v>74</v>
      </c>
      <c r="B152" s="23"/>
      <c r="C152" s="23"/>
      <c r="D152" s="23"/>
      <c r="E152" s="23"/>
      <c r="F152" s="23"/>
      <c r="G152" s="23"/>
      <c r="H152" s="23"/>
      <c r="I152" s="26"/>
    </row>
    <row r="153" spans="1:9" ht="12">
      <c r="A153" s="29"/>
      <c r="G153" s="10" t="s">
        <v>23</v>
      </c>
      <c r="I153" s="37"/>
    </row>
    <row r="154" spans="1:9" ht="12">
      <c r="A154" s="29"/>
      <c r="C154" s="12" t="s">
        <v>25</v>
      </c>
      <c r="E154" s="10" t="s">
        <v>27</v>
      </c>
      <c r="F154" s="10" t="s">
        <v>28</v>
      </c>
      <c r="G154" s="10" t="s">
        <v>29</v>
      </c>
      <c r="H154" s="10" t="s">
        <v>30</v>
      </c>
      <c r="I154" s="28" t="s">
        <v>29</v>
      </c>
    </row>
    <row r="155" spans="1:9" ht="12">
      <c r="A155" s="35" t="s">
        <v>24</v>
      </c>
      <c r="C155" s="12" t="s">
        <v>60</v>
      </c>
      <c r="D155" s="10" t="s">
        <v>71</v>
      </c>
      <c r="E155" s="10" t="s">
        <v>56</v>
      </c>
      <c r="F155" s="10" t="s">
        <v>34</v>
      </c>
      <c r="G155" s="10" t="s">
        <v>35</v>
      </c>
      <c r="H155" s="10" t="s">
        <v>36</v>
      </c>
      <c r="I155" s="28" t="s">
        <v>36</v>
      </c>
    </row>
    <row r="156" spans="1:9" ht="12">
      <c r="A156" s="176"/>
      <c r="B156" s="177"/>
      <c r="C156" s="178" t="s">
        <v>37</v>
      </c>
      <c r="D156" s="178" t="s">
        <v>72</v>
      </c>
      <c r="E156" s="178" t="s">
        <v>39</v>
      </c>
      <c r="F156" s="178" t="s">
        <v>40</v>
      </c>
      <c r="G156" s="178" t="s">
        <v>41</v>
      </c>
      <c r="H156" s="178" t="s">
        <v>42</v>
      </c>
      <c r="I156" s="179" t="s">
        <v>43</v>
      </c>
    </row>
    <row r="157" spans="1:9" ht="12">
      <c r="A157" s="218"/>
      <c r="B157" s="219"/>
      <c r="C157" s="221"/>
      <c r="D157" s="220"/>
      <c r="E157" s="221"/>
      <c r="F157" s="221"/>
      <c r="G157" s="30">
        <v>100</v>
      </c>
      <c r="H157" s="101">
        <f aca="true" t="shared" si="14" ref="H157:H166">E157*F157</f>
        <v>0</v>
      </c>
      <c r="I157" s="102">
        <f aca="true" t="shared" si="15" ref="I157:I166">E157*F157*(G157/100)</f>
        <v>0</v>
      </c>
    </row>
    <row r="158" spans="1:9" ht="12">
      <c r="A158" s="218"/>
      <c r="B158" s="219"/>
      <c r="C158" s="221"/>
      <c r="D158" s="220"/>
      <c r="E158" s="221"/>
      <c r="F158" s="221"/>
      <c r="G158" s="30">
        <v>100</v>
      </c>
      <c r="H158" s="101">
        <f t="shared" si="14"/>
        <v>0</v>
      </c>
      <c r="I158" s="102">
        <f t="shared" si="15"/>
        <v>0</v>
      </c>
    </row>
    <row r="159" spans="1:9" ht="12">
      <c r="A159" s="218"/>
      <c r="B159" s="219"/>
      <c r="C159" s="221"/>
      <c r="D159" s="220"/>
      <c r="E159" s="221"/>
      <c r="F159" s="221"/>
      <c r="G159" s="30">
        <v>100</v>
      </c>
      <c r="H159" s="101">
        <f t="shared" si="14"/>
        <v>0</v>
      </c>
      <c r="I159" s="102">
        <f t="shared" si="15"/>
        <v>0</v>
      </c>
    </row>
    <row r="160" spans="1:9" ht="12">
      <c r="A160" s="218"/>
      <c r="B160" s="219"/>
      <c r="C160" s="221"/>
      <c r="D160" s="220"/>
      <c r="E160" s="221"/>
      <c r="F160" s="221"/>
      <c r="G160" s="30">
        <v>100</v>
      </c>
      <c r="H160" s="101">
        <f t="shared" si="14"/>
        <v>0</v>
      </c>
      <c r="I160" s="102">
        <f t="shared" si="15"/>
        <v>0</v>
      </c>
    </row>
    <row r="161" spans="1:9" ht="12">
      <c r="A161" s="218"/>
      <c r="B161" s="219"/>
      <c r="C161" s="221"/>
      <c r="D161" s="220"/>
      <c r="E161" s="221"/>
      <c r="F161" s="221"/>
      <c r="G161" s="30">
        <v>100</v>
      </c>
      <c r="H161" s="101">
        <f t="shared" si="14"/>
        <v>0</v>
      </c>
      <c r="I161" s="102">
        <f t="shared" si="15"/>
        <v>0</v>
      </c>
    </row>
    <row r="162" spans="1:9" ht="12">
      <c r="A162" s="218"/>
      <c r="B162" s="219"/>
      <c r="C162" s="221"/>
      <c r="D162" s="220"/>
      <c r="E162" s="221"/>
      <c r="F162" s="221"/>
      <c r="G162" s="30">
        <v>100</v>
      </c>
      <c r="H162" s="101">
        <f t="shared" si="14"/>
        <v>0</v>
      </c>
      <c r="I162" s="102">
        <f t="shared" si="15"/>
        <v>0</v>
      </c>
    </row>
    <row r="163" spans="1:9" ht="12">
      <c r="A163" s="218"/>
      <c r="B163" s="219"/>
      <c r="C163" s="221"/>
      <c r="D163" s="220"/>
      <c r="E163" s="221"/>
      <c r="F163" s="221"/>
      <c r="G163" s="30">
        <v>100</v>
      </c>
      <c r="H163" s="101">
        <f t="shared" si="14"/>
        <v>0</v>
      </c>
      <c r="I163" s="102">
        <f t="shared" si="15"/>
        <v>0</v>
      </c>
    </row>
    <row r="164" spans="1:9" ht="12">
      <c r="A164" s="218"/>
      <c r="B164" s="219"/>
      <c r="C164" s="221"/>
      <c r="D164" s="220"/>
      <c r="E164" s="221"/>
      <c r="F164" s="221"/>
      <c r="G164" s="30">
        <v>100</v>
      </c>
      <c r="H164" s="101">
        <f t="shared" si="14"/>
        <v>0</v>
      </c>
      <c r="I164" s="102">
        <f t="shared" si="15"/>
        <v>0</v>
      </c>
    </row>
    <row r="165" spans="1:9" ht="12">
      <c r="A165" s="218"/>
      <c r="B165" s="219"/>
      <c r="C165" s="221"/>
      <c r="D165" s="220"/>
      <c r="E165" s="221"/>
      <c r="F165" s="221"/>
      <c r="G165" s="30">
        <v>100</v>
      </c>
      <c r="H165" s="101">
        <f t="shared" si="14"/>
        <v>0</v>
      </c>
      <c r="I165" s="102">
        <f t="shared" si="15"/>
        <v>0</v>
      </c>
    </row>
    <row r="166" spans="1:9" ht="12">
      <c r="A166" s="218"/>
      <c r="B166" s="219"/>
      <c r="C166" s="221"/>
      <c r="D166" s="220"/>
      <c r="E166" s="221"/>
      <c r="F166" s="221"/>
      <c r="G166" s="30">
        <v>100</v>
      </c>
      <c r="H166" s="101">
        <f t="shared" si="14"/>
        <v>0</v>
      </c>
      <c r="I166" s="102">
        <f t="shared" si="15"/>
        <v>0</v>
      </c>
    </row>
    <row r="167" spans="1:9" ht="12.75" thickBot="1">
      <c r="A167" s="31"/>
      <c r="B167" s="32"/>
      <c r="C167" s="32"/>
      <c r="D167" s="32"/>
      <c r="E167" s="33" t="s">
        <v>75</v>
      </c>
      <c r="F167" s="32"/>
      <c r="G167" s="32"/>
      <c r="H167" s="103">
        <f>SUM(H157:H166)</f>
        <v>0</v>
      </c>
      <c r="I167" s="104">
        <f>SUM(I157:I166)</f>
        <v>0</v>
      </c>
    </row>
    <row r="168" ht="13.5" thickBot="1" thickTop="1"/>
    <row r="169" spans="1:9" ht="12.75" thickTop="1">
      <c r="A169" s="22" t="s">
        <v>76</v>
      </c>
      <c r="B169" s="23"/>
      <c r="C169" s="23"/>
      <c r="D169" s="23"/>
      <c r="E169" s="23"/>
      <c r="F169" s="23"/>
      <c r="G169" s="23"/>
      <c r="H169" s="23"/>
      <c r="I169" s="26"/>
    </row>
    <row r="170" spans="1:9" ht="12">
      <c r="A170" s="29"/>
      <c r="D170" s="9" t="s">
        <v>22</v>
      </c>
      <c r="G170" s="10" t="s">
        <v>23</v>
      </c>
      <c r="I170" s="37"/>
    </row>
    <row r="171" spans="1:9" ht="12">
      <c r="A171" s="29"/>
      <c r="B171" s="10" t="s">
        <v>25</v>
      </c>
      <c r="D171" s="10" t="s">
        <v>26</v>
      </c>
      <c r="E171" s="10" t="s">
        <v>27</v>
      </c>
      <c r="F171" s="10" t="s">
        <v>28</v>
      </c>
      <c r="G171" s="10" t="s">
        <v>29</v>
      </c>
      <c r="H171" s="10" t="s">
        <v>30</v>
      </c>
      <c r="I171" s="28" t="s">
        <v>29</v>
      </c>
    </row>
    <row r="172" spans="1:9" ht="12">
      <c r="A172" s="35" t="s">
        <v>24</v>
      </c>
      <c r="B172" s="10" t="s">
        <v>31</v>
      </c>
      <c r="C172" s="10" t="s">
        <v>71</v>
      </c>
      <c r="D172" s="10" t="s">
        <v>32</v>
      </c>
      <c r="E172" s="10" t="s">
        <v>56</v>
      </c>
      <c r="F172" s="10" t="s">
        <v>34</v>
      </c>
      <c r="G172" s="10" t="s">
        <v>35</v>
      </c>
      <c r="H172" s="10" t="s">
        <v>36</v>
      </c>
      <c r="I172" s="28" t="s">
        <v>36</v>
      </c>
    </row>
    <row r="173" spans="1:9" ht="12">
      <c r="A173" s="176"/>
      <c r="B173" s="178" t="s">
        <v>37</v>
      </c>
      <c r="C173" s="178" t="s">
        <v>72</v>
      </c>
      <c r="D173" s="178" t="s">
        <v>38</v>
      </c>
      <c r="E173" s="178" t="s">
        <v>39</v>
      </c>
      <c r="F173" s="178" t="s">
        <v>40</v>
      </c>
      <c r="G173" s="178" t="s">
        <v>41</v>
      </c>
      <c r="H173" s="178" t="s">
        <v>42</v>
      </c>
      <c r="I173" s="179" t="s">
        <v>43</v>
      </c>
    </row>
    <row r="174" spans="1:9" ht="12">
      <c r="A174" s="218"/>
      <c r="B174" s="220"/>
      <c r="C174" s="220"/>
      <c r="D174" s="220"/>
      <c r="E174" s="220"/>
      <c r="F174" s="221"/>
      <c r="G174" s="30">
        <v>100</v>
      </c>
      <c r="H174" s="101">
        <f aca="true" t="shared" si="16" ref="H174:H181">D174*E174*F174</f>
        <v>0</v>
      </c>
      <c r="I174" s="102">
        <f aca="true" t="shared" si="17" ref="I174:I181">D174*E174*F174*(G174/100)</f>
        <v>0</v>
      </c>
    </row>
    <row r="175" spans="1:9" ht="12">
      <c r="A175" s="218"/>
      <c r="B175" s="221"/>
      <c r="C175" s="220"/>
      <c r="D175" s="221"/>
      <c r="E175" s="221"/>
      <c r="F175" s="221"/>
      <c r="G175" s="30">
        <v>100</v>
      </c>
      <c r="H175" s="101">
        <f t="shared" si="16"/>
        <v>0</v>
      </c>
      <c r="I175" s="102">
        <f t="shared" si="17"/>
        <v>0</v>
      </c>
    </row>
    <row r="176" spans="1:9" ht="12">
      <c r="A176" s="218"/>
      <c r="B176" s="221"/>
      <c r="C176" s="220"/>
      <c r="D176" s="221"/>
      <c r="E176" s="221"/>
      <c r="F176" s="221"/>
      <c r="G176" s="30">
        <v>100</v>
      </c>
      <c r="H176" s="101">
        <f t="shared" si="16"/>
        <v>0</v>
      </c>
      <c r="I176" s="102">
        <f t="shared" si="17"/>
        <v>0</v>
      </c>
    </row>
    <row r="177" spans="1:9" ht="12">
      <c r="A177" s="218"/>
      <c r="B177" s="221"/>
      <c r="C177" s="220"/>
      <c r="D177" s="221"/>
      <c r="E177" s="221"/>
      <c r="F177" s="221"/>
      <c r="G177" s="30">
        <v>100</v>
      </c>
      <c r="H177" s="101">
        <f t="shared" si="16"/>
        <v>0</v>
      </c>
      <c r="I177" s="102">
        <f t="shared" si="17"/>
        <v>0</v>
      </c>
    </row>
    <row r="178" spans="1:9" ht="12">
      <c r="A178" s="218"/>
      <c r="B178" s="221"/>
      <c r="C178" s="220"/>
      <c r="D178" s="221"/>
      <c r="E178" s="221"/>
      <c r="F178" s="221"/>
      <c r="G178" s="30">
        <v>100</v>
      </c>
      <c r="H178" s="101">
        <f t="shared" si="16"/>
        <v>0</v>
      </c>
      <c r="I178" s="102">
        <f t="shared" si="17"/>
        <v>0</v>
      </c>
    </row>
    <row r="179" spans="1:9" ht="12">
      <c r="A179" s="218"/>
      <c r="B179" s="221"/>
      <c r="C179" s="220"/>
      <c r="D179" s="221"/>
      <c r="E179" s="221"/>
      <c r="F179" s="221"/>
      <c r="G179" s="30">
        <v>100</v>
      </c>
      <c r="H179" s="101">
        <f t="shared" si="16"/>
        <v>0</v>
      </c>
      <c r="I179" s="102">
        <f t="shared" si="17"/>
        <v>0</v>
      </c>
    </row>
    <row r="180" spans="1:9" ht="12">
      <c r="A180" s="218"/>
      <c r="B180" s="221"/>
      <c r="C180" s="220"/>
      <c r="D180" s="221"/>
      <c r="E180" s="221"/>
      <c r="F180" s="221"/>
      <c r="G180" s="30">
        <v>100</v>
      </c>
      <c r="H180" s="101">
        <f t="shared" si="16"/>
        <v>0</v>
      </c>
      <c r="I180" s="102">
        <f t="shared" si="17"/>
        <v>0</v>
      </c>
    </row>
    <row r="181" spans="1:9" ht="12">
      <c r="A181" s="218"/>
      <c r="B181" s="221"/>
      <c r="C181" s="220"/>
      <c r="D181" s="221"/>
      <c r="E181" s="221"/>
      <c r="F181" s="221"/>
      <c r="G181" s="30">
        <v>100</v>
      </c>
      <c r="H181" s="101">
        <f t="shared" si="16"/>
        <v>0</v>
      </c>
      <c r="I181" s="102">
        <f t="shared" si="17"/>
        <v>0</v>
      </c>
    </row>
    <row r="182" spans="1:9" ht="12.75" thickBot="1">
      <c r="A182" s="31"/>
      <c r="B182" s="32"/>
      <c r="C182" s="32"/>
      <c r="D182" s="33" t="s">
        <v>77</v>
      </c>
      <c r="E182" s="32"/>
      <c r="F182" s="32"/>
      <c r="G182" s="32"/>
      <c r="H182" s="103">
        <f>SUM(H174:H181)</f>
        <v>0</v>
      </c>
      <c r="I182" s="104">
        <f>SUM(I174:I181)</f>
        <v>0</v>
      </c>
    </row>
    <row r="183" spans="1:9" ht="13.5" thickBot="1" thickTop="1">
      <c r="A183" s="185"/>
      <c r="B183" s="185"/>
      <c r="C183" s="185"/>
      <c r="D183" s="185"/>
      <c r="E183" s="185"/>
      <c r="F183" s="185"/>
      <c r="G183" s="185"/>
      <c r="H183" s="185"/>
      <c r="I183" s="185"/>
    </row>
    <row r="184" spans="1:9" ht="12.75" thickTop="1">
      <c r="A184" s="22" t="s">
        <v>78</v>
      </c>
      <c r="B184" s="38"/>
      <c r="C184" s="23"/>
      <c r="D184" s="23"/>
      <c r="E184" s="23"/>
      <c r="F184" s="23"/>
      <c r="G184" s="23"/>
      <c r="H184" s="23"/>
      <c r="I184" s="26"/>
    </row>
    <row r="185" spans="1:9" ht="12">
      <c r="A185" s="29"/>
      <c r="B185" s="10" t="s">
        <v>45</v>
      </c>
      <c r="C185" s="10" t="s">
        <v>45</v>
      </c>
      <c r="D185" s="9" t="s">
        <v>22</v>
      </c>
      <c r="E185" s="10" t="s">
        <v>45</v>
      </c>
      <c r="F185" s="10" t="s">
        <v>27</v>
      </c>
      <c r="G185" s="10" t="s">
        <v>23</v>
      </c>
      <c r="H185" s="10" t="s">
        <v>45</v>
      </c>
      <c r="I185" s="28" t="s">
        <v>45</v>
      </c>
    </row>
    <row r="186" spans="1:9" ht="12">
      <c r="A186" s="35" t="s">
        <v>79</v>
      </c>
      <c r="B186" s="10" t="s">
        <v>25</v>
      </c>
      <c r="C186" s="10" t="s">
        <v>45</v>
      </c>
      <c r="D186" s="10" t="s">
        <v>26</v>
      </c>
      <c r="E186" s="10" t="s">
        <v>80</v>
      </c>
      <c r="F186" s="10" t="s">
        <v>50</v>
      </c>
      <c r="G186" s="10" t="s">
        <v>29</v>
      </c>
      <c r="H186" s="10" t="s">
        <v>30</v>
      </c>
      <c r="I186" s="28" t="s">
        <v>29</v>
      </c>
    </row>
    <row r="187" spans="1:9" ht="12">
      <c r="A187" s="35" t="s">
        <v>81</v>
      </c>
      <c r="B187" s="10" t="s">
        <v>60</v>
      </c>
      <c r="C187" s="10" t="s">
        <v>71</v>
      </c>
      <c r="D187" s="10" t="s">
        <v>82</v>
      </c>
      <c r="E187" s="10" t="s">
        <v>83</v>
      </c>
      <c r="F187" s="10" t="s">
        <v>82</v>
      </c>
      <c r="G187" s="10" t="s">
        <v>35</v>
      </c>
      <c r="H187" s="10" t="s">
        <v>36</v>
      </c>
      <c r="I187" s="28" t="s">
        <v>36</v>
      </c>
    </row>
    <row r="188" spans="1:9" ht="12">
      <c r="A188" s="176"/>
      <c r="B188" s="178" t="s">
        <v>37</v>
      </c>
      <c r="C188" s="178" t="s">
        <v>72</v>
      </c>
      <c r="D188" s="178" t="s">
        <v>38</v>
      </c>
      <c r="E188" s="178" t="s">
        <v>40</v>
      </c>
      <c r="F188" s="178" t="s">
        <v>84</v>
      </c>
      <c r="G188" s="178" t="s">
        <v>41</v>
      </c>
      <c r="H188" s="178" t="s">
        <v>42</v>
      </c>
      <c r="I188" s="179" t="s">
        <v>43</v>
      </c>
    </row>
    <row r="189" spans="1:9" ht="12">
      <c r="A189" s="218" t="s">
        <v>85</v>
      </c>
      <c r="B189" s="220">
        <v>6</v>
      </c>
      <c r="C189" s="220" t="s">
        <v>454</v>
      </c>
      <c r="D189" s="220">
        <v>1</v>
      </c>
      <c r="E189" s="221">
        <v>47.5</v>
      </c>
      <c r="F189" s="220">
        <v>1</v>
      </c>
      <c r="G189" s="220">
        <v>100</v>
      </c>
      <c r="H189" s="106">
        <f aca="true" t="shared" si="18" ref="H189:H198">D189*E189*F189</f>
        <v>47.5</v>
      </c>
      <c r="I189" s="107">
        <f aca="true" t="shared" si="19" ref="I189:I198">D189*E189*F189*(G189/100)</f>
        <v>47.5</v>
      </c>
    </row>
    <row r="190" spans="1:9" ht="12">
      <c r="A190" s="218"/>
      <c r="B190" s="220"/>
      <c r="C190" s="220"/>
      <c r="D190" s="220"/>
      <c r="E190" s="221"/>
      <c r="F190" s="220"/>
      <c r="G190" s="220"/>
      <c r="H190" s="106">
        <f t="shared" si="18"/>
        <v>0</v>
      </c>
      <c r="I190" s="107">
        <f t="shared" si="19"/>
        <v>0</v>
      </c>
    </row>
    <row r="191" spans="1:9" ht="12">
      <c r="A191" s="218"/>
      <c r="B191" s="220"/>
      <c r="C191" s="220"/>
      <c r="D191" s="220"/>
      <c r="E191" s="221"/>
      <c r="F191" s="220"/>
      <c r="G191" s="220"/>
      <c r="H191" s="106">
        <f t="shared" si="18"/>
        <v>0</v>
      </c>
      <c r="I191" s="107">
        <f t="shared" si="19"/>
        <v>0</v>
      </c>
    </row>
    <row r="192" spans="1:9" ht="12">
      <c r="A192" s="218"/>
      <c r="B192" s="220"/>
      <c r="C192" s="220"/>
      <c r="D192" s="220"/>
      <c r="E192" s="221"/>
      <c r="F192" s="220"/>
      <c r="G192" s="220"/>
      <c r="H192" s="106">
        <f t="shared" si="18"/>
        <v>0</v>
      </c>
      <c r="I192" s="107">
        <f t="shared" si="19"/>
        <v>0</v>
      </c>
    </row>
    <row r="193" spans="1:9" ht="12">
      <c r="A193" s="218"/>
      <c r="B193" s="220"/>
      <c r="C193" s="220"/>
      <c r="D193" s="220"/>
      <c r="E193" s="221"/>
      <c r="F193" s="220"/>
      <c r="G193" s="220"/>
      <c r="H193" s="106">
        <f t="shared" si="18"/>
        <v>0</v>
      </c>
      <c r="I193" s="107">
        <f t="shared" si="19"/>
        <v>0</v>
      </c>
    </row>
    <row r="194" spans="1:9" ht="12">
      <c r="A194" s="218"/>
      <c r="B194" s="220"/>
      <c r="C194" s="220"/>
      <c r="D194" s="220"/>
      <c r="E194" s="221"/>
      <c r="F194" s="220"/>
      <c r="G194" s="220"/>
      <c r="H194" s="106">
        <f t="shared" si="18"/>
        <v>0</v>
      </c>
      <c r="I194" s="107">
        <f t="shared" si="19"/>
        <v>0</v>
      </c>
    </row>
    <row r="195" spans="1:9" ht="12">
      <c r="A195" s="218"/>
      <c r="B195" s="220"/>
      <c r="C195" s="220"/>
      <c r="D195" s="220"/>
      <c r="E195" s="221"/>
      <c r="F195" s="220"/>
      <c r="G195" s="220"/>
      <c r="H195" s="106">
        <f t="shared" si="18"/>
        <v>0</v>
      </c>
      <c r="I195" s="107">
        <f t="shared" si="19"/>
        <v>0</v>
      </c>
    </row>
    <row r="196" spans="1:9" ht="12">
      <c r="A196" s="218"/>
      <c r="B196" s="221"/>
      <c r="C196" s="220"/>
      <c r="D196" s="221"/>
      <c r="E196" s="221"/>
      <c r="F196" s="221"/>
      <c r="G196" s="220"/>
      <c r="H196" s="106">
        <f t="shared" si="18"/>
        <v>0</v>
      </c>
      <c r="I196" s="107">
        <f t="shared" si="19"/>
        <v>0</v>
      </c>
    </row>
    <row r="197" spans="1:9" ht="12">
      <c r="A197" s="218"/>
      <c r="B197" s="221"/>
      <c r="C197" s="220"/>
      <c r="D197" s="221"/>
      <c r="E197" s="221"/>
      <c r="F197" s="221"/>
      <c r="G197" s="220"/>
      <c r="H197" s="106">
        <f t="shared" si="18"/>
        <v>0</v>
      </c>
      <c r="I197" s="107">
        <f t="shared" si="19"/>
        <v>0</v>
      </c>
    </row>
    <row r="198" spans="1:9" ht="12">
      <c r="A198" s="218"/>
      <c r="B198" s="221"/>
      <c r="C198" s="220"/>
      <c r="D198" s="221"/>
      <c r="E198" s="221"/>
      <c r="F198" s="221"/>
      <c r="G198" s="220"/>
      <c r="H198" s="106">
        <f t="shared" si="18"/>
        <v>0</v>
      </c>
      <c r="I198" s="107">
        <f t="shared" si="19"/>
        <v>0</v>
      </c>
    </row>
    <row r="199" spans="1:9" ht="12.75" thickBot="1">
      <c r="A199" s="31"/>
      <c r="B199" s="33" t="s">
        <v>88</v>
      </c>
      <c r="C199" s="32"/>
      <c r="D199" s="32"/>
      <c r="E199" s="32"/>
      <c r="F199" s="32"/>
      <c r="G199" s="32"/>
      <c r="H199" s="103">
        <f>SUM(H189:H198)</f>
        <v>47.5</v>
      </c>
      <c r="I199" s="104">
        <f>SUM(I189:I198)</f>
        <v>47.5</v>
      </c>
    </row>
    <row r="200" ht="13.5" thickBot="1" thickTop="1"/>
    <row r="201" spans="1:9" ht="12.75" thickTop="1">
      <c r="A201" s="22" t="s">
        <v>89</v>
      </c>
      <c r="B201" s="23"/>
      <c r="C201" s="23"/>
      <c r="D201" s="23"/>
      <c r="E201" s="23"/>
      <c r="F201" s="23"/>
      <c r="G201" s="23"/>
      <c r="H201" s="23"/>
      <c r="I201" s="26"/>
    </row>
    <row r="202" spans="1:9" ht="12">
      <c r="A202" s="29"/>
      <c r="D202" s="10" t="s">
        <v>45</v>
      </c>
      <c r="E202" s="10" t="s">
        <v>80</v>
      </c>
      <c r="F202" s="10" t="s">
        <v>45</v>
      </c>
      <c r="G202" s="10" t="s">
        <v>23</v>
      </c>
      <c r="H202" s="10" t="s">
        <v>45</v>
      </c>
      <c r="I202" s="28" t="s">
        <v>45</v>
      </c>
    </row>
    <row r="203" spans="1:9" ht="12">
      <c r="A203" s="35" t="s">
        <v>79</v>
      </c>
      <c r="D203" s="10" t="s">
        <v>25</v>
      </c>
      <c r="E203" s="10" t="s">
        <v>26</v>
      </c>
      <c r="F203" s="10" t="s">
        <v>27</v>
      </c>
      <c r="G203" s="10" t="s">
        <v>29</v>
      </c>
      <c r="H203" s="10" t="s">
        <v>30</v>
      </c>
      <c r="I203" s="28" t="s">
        <v>29</v>
      </c>
    </row>
    <row r="204" spans="1:9" ht="12">
      <c r="A204" s="35" t="s">
        <v>81</v>
      </c>
      <c r="D204" s="10" t="s">
        <v>90</v>
      </c>
      <c r="E204" s="10" t="s">
        <v>82</v>
      </c>
      <c r="F204" s="10" t="s">
        <v>91</v>
      </c>
      <c r="G204" s="10" t="s">
        <v>35</v>
      </c>
      <c r="H204" s="10" t="s">
        <v>36</v>
      </c>
      <c r="I204" s="28" t="s">
        <v>36</v>
      </c>
    </row>
    <row r="205" spans="1:9" ht="12">
      <c r="A205" s="176"/>
      <c r="B205" s="177"/>
      <c r="C205" s="177"/>
      <c r="D205" s="178" t="s">
        <v>37</v>
      </c>
      <c r="E205" s="178" t="s">
        <v>40</v>
      </c>
      <c r="F205" s="178" t="s">
        <v>84</v>
      </c>
      <c r="G205" s="178" t="s">
        <v>41</v>
      </c>
      <c r="H205" s="178" t="s">
        <v>42</v>
      </c>
      <c r="I205" s="179" t="s">
        <v>43</v>
      </c>
    </row>
    <row r="206" spans="1:9" ht="12">
      <c r="A206" s="218"/>
      <c r="B206" s="219"/>
      <c r="C206" s="219"/>
      <c r="D206" s="221"/>
      <c r="E206" s="221"/>
      <c r="F206" s="221"/>
      <c r="G206" s="30">
        <v>100</v>
      </c>
      <c r="H206" s="101">
        <f aca="true" t="shared" si="20" ref="H206:H211">E206*F206</f>
        <v>0</v>
      </c>
      <c r="I206" s="102">
        <f aca="true" t="shared" si="21" ref="I206:I211">E206*F206*(G206/100)</f>
        <v>0</v>
      </c>
    </row>
    <row r="207" spans="1:9" ht="12">
      <c r="A207" s="218"/>
      <c r="B207" s="219"/>
      <c r="C207" s="219"/>
      <c r="D207" s="221"/>
      <c r="E207" s="221"/>
      <c r="F207" s="221"/>
      <c r="G207" s="30">
        <v>100</v>
      </c>
      <c r="H207" s="101">
        <f t="shared" si="20"/>
        <v>0</v>
      </c>
      <c r="I207" s="102">
        <f t="shared" si="21"/>
        <v>0</v>
      </c>
    </row>
    <row r="208" spans="1:9" ht="12">
      <c r="A208" s="218"/>
      <c r="B208" s="219"/>
      <c r="C208" s="219"/>
      <c r="D208" s="221"/>
      <c r="E208" s="221"/>
      <c r="F208" s="221"/>
      <c r="G208" s="30">
        <v>100</v>
      </c>
      <c r="H208" s="101">
        <f t="shared" si="20"/>
        <v>0</v>
      </c>
      <c r="I208" s="102">
        <f t="shared" si="21"/>
        <v>0</v>
      </c>
    </row>
    <row r="209" spans="1:9" ht="12">
      <c r="A209" s="218"/>
      <c r="B209" s="219"/>
      <c r="C209" s="219"/>
      <c r="D209" s="221"/>
      <c r="E209" s="221"/>
      <c r="F209" s="221"/>
      <c r="G209" s="30">
        <v>100</v>
      </c>
      <c r="H209" s="101">
        <f t="shared" si="20"/>
        <v>0</v>
      </c>
      <c r="I209" s="102">
        <f t="shared" si="21"/>
        <v>0</v>
      </c>
    </row>
    <row r="210" spans="1:9" ht="12">
      <c r="A210" s="218"/>
      <c r="B210" s="219"/>
      <c r="C210" s="219"/>
      <c r="D210" s="221"/>
      <c r="E210" s="221"/>
      <c r="F210" s="221"/>
      <c r="G210" s="30">
        <v>100</v>
      </c>
      <c r="H210" s="101">
        <f t="shared" si="20"/>
        <v>0</v>
      </c>
      <c r="I210" s="102">
        <f t="shared" si="21"/>
        <v>0</v>
      </c>
    </row>
    <row r="211" spans="1:9" ht="12">
      <c r="A211" s="218"/>
      <c r="B211" s="219"/>
      <c r="C211" s="219"/>
      <c r="D211" s="221"/>
      <c r="E211" s="221"/>
      <c r="F211" s="221"/>
      <c r="G211" s="30">
        <v>100</v>
      </c>
      <c r="H211" s="101">
        <f t="shared" si="20"/>
        <v>0</v>
      </c>
      <c r="I211" s="102">
        <f t="shared" si="21"/>
        <v>0</v>
      </c>
    </row>
    <row r="212" spans="1:9" ht="12.75" thickBot="1">
      <c r="A212" s="31"/>
      <c r="B212" s="32"/>
      <c r="C212" s="32"/>
      <c r="D212" s="32"/>
      <c r="E212" s="33" t="s">
        <v>92</v>
      </c>
      <c r="F212" s="32"/>
      <c r="G212" s="32"/>
      <c r="H212" s="103">
        <f>SUM(H206:H211)</f>
        <v>0</v>
      </c>
      <c r="I212" s="104">
        <f>SUM(I206:I211)</f>
        <v>0</v>
      </c>
    </row>
    <row r="213" ht="13.5" thickBot="1" thickTop="1"/>
    <row r="214" spans="1:9" ht="12.75" thickTop="1">
      <c r="A214" s="22" t="s">
        <v>93</v>
      </c>
      <c r="B214" s="23"/>
      <c r="C214" s="23"/>
      <c r="D214" s="23"/>
      <c r="E214" s="23"/>
      <c r="F214" s="23"/>
      <c r="G214" s="23"/>
      <c r="H214" s="23"/>
      <c r="I214" s="26"/>
    </row>
    <row r="215" spans="1:9" ht="12">
      <c r="A215" s="29"/>
      <c r="B215" s="10" t="s">
        <v>45</v>
      </c>
      <c r="C215" s="10" t="s">
        <v>45</v>
      </c>
      <c r="D215" s="10" t="s">
        <v>22</v>
      </c>
      <c r="E215" s="10" t="s">
        <v>45</v>
      </c>
      <c r="F215" s="10" t="s">
        <v>27</v>
      </c>
      <c r="G215" s="10" t="s">
        <v>23</v>
      </c>
      <c r="H215" s="10" t="s">
        <v>45</v>
      </c>
      <c r="I215" s="28" t="s">
        <v>45</v>
      </c>
    </row>
    <row r="216" spans="1:9" ht="12">
      <c r="A216" s="35" t="s">
        <v>79</v>
      </c>
      <c r="B216" s="10" t="s">
        <v>25</v>
      </c>
      <c r="C216" s="10" t="s">
        <v>45</v>
      </c>
      <c r="D216" s="10" t="s">
        <v>26</v>
      </c>
      <c r="E216" s="10" t="s">
        <v>80</v>
      </c>
      <c r="F216" s="10" t="s">
        <v>50</v>
      </c>
      <c r="G216" s="10" t="s">
        <v>29</v>
      </c>
      <c r="H216" s="10" t="s">
        <v>30</v>
      </c>
      <c r="I216" s="28" t="s">
        <v>29</v>
      </c>
    </row>
    <row r="217" spans="1:9" ht="12">
      <c r="A217" s="35" t="s">
        <v>81</v>
      </c>
      <c r="B217" s="10" t="s">
        <v>60</v>
      </c>
      <c r="C217" s="10" t="s">
        <v>71</v>
      </c>
      <c r="D217" s="10" t="s">
        <v>82</v>
      </c>
      <c r="E217" s="10" t="s">
        <v>83</v>
      </c>
      <c r="F217" s="10" t="s">
        <v>82</v>
      </c>
      <c r="G217" s="10" t="s">
        <v>35</v>
      </c>
      <c r="H217" s="10" t="s">
        <v>36</v>
      </c>
      <c r="I217" s="28" t="s">
        <v>36</v>
      </c>
    </row>
    <row r="218" spans="1:9" ht="12">
      <c r="A218" s="176"/>
      <c r="B218" s="178" t="s">
        <v>37</v>
      </c>
      <c r="C218" s="178" t="s">
        <v>72</v>
      </c>
      <c r="D218" s="178" t="s">
        <v>38</v>
      </c>
      <c r="E218" s="178" t="s">
        <v>40</v>
      </c>
      <c r="F218" s="178" t="s">
        <v>84</v>
      </c>
      <c r="G218" s="178" t="s">
        <v>41</v>
      </c>
      <c r="H218" s="178" t="s">
        <v>42</v>
      </c>
      <c r="I218" s="179" t="s">
        <v>43</v>
      </c>
    </row>
    <row r="219" spans="1:9" ht="12">
      <c r="A219" s="218"/>
      <c r="B219" s="220"/>
      <c r="C219" s="220"/>
      <c r="D219" s="220"/>
      <c r="E219" s="221"/>
      <c r="F219" s="220"/>
      <c r="G219" s="30">
        <v>100</v>
      </c>
      <c r="H219" s="101">
        <f aca="true" t="shared" si="22" ref="H219:H226">D219*E219*F219</f>
        <v>0</v>
      </c>
      <c r="I219" s="102">
        <f aca="true" t="shared" si="23" ref="I219:I226">D219*E219*F219*(G219/100)</f>
        <v>0</v>
      </c>
    </row>
    <row r="220" spans="1:9" ht="12">
      <c r="A220" s="218"/>
      <c r="B220" s="221"/>
      <c r="C220" s="220"/>
      <c r="D220" s="221"/>
      <c r="E220" s="221"/>
      <c r="F220" s="221"/>
      <c r="G220" s="30">
        <v>100</v>
      </c>
      <c r="H220" s="101">
        <f t="shared" si="22"/>
        <v>0</v>
      </c>
      <c r="I220" s="102">
        <f t="shared" si="23"/>
        <v>0</v>
      </c>
    </row>
    <row r="221" spans="1:9" ht="12">
      <c r="A221" s="218"/>
      <c r="B221" s="221"/>
      <c r="C221" s="220"/>
      <c r="D221" s="221"/>
      <c r="E221" s="221"/>
      <c r="F221" s="221"/>
      <c r="G221" s="30">
        <v>100</v>
      </c>
      <c r="H221" s="101">
        <f t="shared" si="22"/>
        <v>0</v>
      </c>
      <c r="I221" s="102">
        <f t="shared" si="23"/>
        <v>0</v>
      </c>
    </row>
    <row r="222" spans="1:9" ht="12">
      <c r="A222" s="218"/>
      <c r="B222" s="221"/>
      <c r="C222" s="220"/>
      <c r="D222" s="221"/>
      <c r="E222" s="221"/>
      <c r="F222" s="221"/>
      <c r="G222" s="30">
        <v>100</v>
      </c>
      <c r="H222" s="101">
        <f t="shared" si="22"/>
        <v>0</v>
      </c>
      <c r="I222" s="102">
        <f t="shared" si="23"/>
        <v>0</v>
      </c>
    </row>
    <row r="223" spans="1:9" ht="12">
      <c r="A223" s="218"/>
      <c r="B223" s="221"/>
      <c r="C223" s="220"/>
      <c r="D223" s="221"/>
      <c r="E223" s="221"/>
      <c r="F223" s="221"/>
      <c r="G223" s="30">
        <v>100</v>
      </c>
      <c r="H223" s="101">
        <f t="shared" si="22"/>
        <v>0</v>
      </c>
      <c r="I223" s="102">
        <f t="shared" si="23"/>
        <v>0</v>
      </c>
    </row>
    <row r="224" spans="1:9" ht="12">
      <c r="A224" s="218"/>
      <c r="B224" s="221"/>
      <c r="C224" s="220"/>
      <c r="D224" s="221"/>
      <c r="E224" s="221"/>
      <c r="F224" s="221"/>
      <c r="G224" s="30">
        <v>100</v>
      </c>
      <c r="H224" s="101">
        <f t="shared" si="22"/>
        <v>0</v>
      </c>
      <c r="I224" s="102">
        <f t="shared" si="23"/>
        <v>0</v>
      </c>
    </row>
    <row r="225" spans="1:9" ht="12">
      <c r="A225" s="218"/>
      <c r="B225" s="221"/>
      <c r="C225" s="220"/>
      <c r="D225" s="221"/>
      <c r="E225" s="221"/>
      <c r="F225" s="221"/>
      <c r="G225" s="30">
        <v>100</v>
      </c>
      <c r="H225" s="101">
        <f t="shared" si="22"/>
        <v>0</v>
      </c>
      <c r="I225" s="102">
        <f t="shared" si="23"/>
        <v>0</v>
      </c>
    </row>
    <row r="226" spans="1:9" ht="12">
      <c r="A226" s="218"/>
      <c r="B226" s="221"/>
      <c r="C226" s="220"/>
      <c r="D226" s="221"/>
      <c r="E226" s="221"/>
      <c r="F226" s="221"/>
      <c r="G226" s="30">
        <v>100</v>
      </c>
      <c r="H226" s="101">
        <f t="shared" si="22"/>
        <v>0</v>
      </c>
      <c r="I226" s="102">
        <f t="shared" si="23"/>
        <v>0</v>
      </c>
    </row>
    <row r="227" spans="1:9" ht="12.75" thickBot="1">
      <c r="A227" s="31"/>
      <c r="B227" s="32"/>
      <c r="C227" s="33" t="s">
        <v>94</v>
      </c>
      <c r="D227" s="32"/>
      <c r="E227" s="32"/>
      <c r="F227" s="32"/>
      <c r="G227" s="32"/>
      <c r="H227" s="103">
        <f>SUM(H219:H226)</f>
        <v>0</v>
      </c>
      <c r="I227" s="104">
        <f>SUM(I219:I226)</f>
        <v>0</v>
      </c>
    </row>
    <row r="228" spans="1:9" ht="13.5" thickBot="1" thickTop="1">
      <c r="A228" s="185"/>
      <c r="B228" s="185"/>
      <c r="C228" s="185"/>
      <c r="D228" s="185"/>
      <c r="E228" s="185"/>
      <c r="F228" s="185"/>
      <c r="G228" s="185"/>
      <c r="H228" s="185"/>
      <c r="I228" s="185"/>
    </row>
    <row r="229" spans="1:9" ht="12.75" thickTop="1">
      <c r="A229" s="22" t="s">
        <v>95</v>
      </c>
      <c r="B229" s="23"/>
      <c r="C229" s="23"/>
      <c r="D229" s="23"/>
      <c r="E229" s="23"/>
      <c r="F229" s="23"/>
      <c r="G229" s="23"/>
      <c r="H229" s="23"/>
      <c r="I229" s="26"/>
    </row>
    <row r="230" spans="1:9" ht="12">
      <c r="A230" s="29"/>
      <c r="B230" s="10" t="s">
        <v>45</v>
      </c>
      <c r="C230" s="10" t="s">
        <v>45</v>
      </c>
      <c r="D230" s="10" t="s">
        <v>22</v>
      </c>
      <c r="E230" s="10" t="s">
        <v>45</v>
      </c>
      <c r="F230" s="10" t="s">
        <v>27</v>
      </c>
      <c r="G230" s="10" t="s">
        <v>23</v>
      </c>
      <c r="H230" s="10" t="s">
        <v>45</v>
      </c>
      <c r="I230" s="28" t="s">
        <v>45</v>
      </c>
    </row>
    <row r="231" spans="1:9" ht="12">
      <c r="A231" s="35" t="s">
        <v>79</v>
      </c>
      <c r="B231" s="10" t="s">
        <v>25</v>
      </c>
      <c r="C231" s="10" t="s">
        <v>45</v>
      </c>
      <c r="D231" s="10" t="s">
        <v>26</v>
      </c>
      <c r="E231" s="10" t="s">
        <v>80</v>
      </c>
      <c r="F231" s="10" t="s">
        <v>50</v>
      </c>
      <c r="G231" s="10" t="s">
        <v>29</v>
      </c>
      <c r="H231" s="10" t="s">
        <v>30</v>
      </c>
      <c r="I231" s="28" t="s">
        <v>29</v>
      </c>
    </row>
    <row r="232" spans="1:9" ht="12">
      <c r="A232" s="35" t="s">
        <v>81</v>
      </c>
      <c r="B232" s="10" t="s">
        <v>60</v>
      </c>
      <c r="C232" s="10" t="s">
        <v>71</v>
      </c>
      <c r="D232" s="10" t="s">
        <v>82</v>
      </c>
      <c r="E232" s="10" t="s">
        <v>83</v>
      </c>
      <c r="F232" s="10" t="s">
        <v>82</v>
      </c>
      <c r="G232" s="10" t="s">
        <v>35</v>
      </c>
      <c r="H232" s="10" t="s">
        <v>36</v>
      </c>
      <c r="I232" s="28" t="s">
        <v>36</v>
      </c>
    </row>
    <row r="233" spans="1:9" ht="12">
      <c r="A233" s="176"/>
      <c r="B233" s="178" t="s">
        <v>37</v>
      </c>
      <c r="C233" s="178" t="s">
        <v>72</v>
      </c>
      <c r="D233" s="178" t="s">
        <v>38</v>
      </c>
      <c r="E233" s="178" t="s">
        <v>40</v>
      </c>
      <c r="F233" s="178" t="s">
        <v>84</v>
      </c>
      <c r="G233" s="178" t="s">
        <v>41</v>
      </c>
      <c r="H233" s="178" t="s">
        <v>42</v>
      </c>
      <c r="I233" s="179" t="s">
        <v>43</v>
      </c>
    </row>
    <row r="234" spans="1:9" ht="12">
      <c r="A234" s="218" t="s">
        <v>455</v>
      </c>
      <c r="B234" s="220">
        <v>4</v>
      </c>
      <c r="C234" s="220"/>
      <c r="D234" s="220">
        <v>1</v>
      </c>
      <c r="E234" s="221">
        <v>48.01</v>
      </c>
      <c r="F234" s="220">
        <v>1</v>
      </c>
      <c r="G234" s="30">
        <v>100</v>
      </c>
      <c r="H234" s="101">
        <f aca="true" t="shared" si="24" ref="H234:H241">D234*E234*F234</f>
        <v>48.01</v>
      </c>
      <c r="I234" s="102">
        <f aca="true" t="shared" si="25" ref="I234:I241">D234*E234*F234*(G234/100)</f>
        <v>48.01</v>
      </c>
    </row>
    <row r="235" spans="1:9" ht="12">
      <c r="A235" s="218" t="s">
        <v>456</v>
      </c>
      <c r="B235" s="220">
        <v>5</v>
      </c>
      <c r="C235" s="220" t="s">
        <v>457</v>
      </c>
      <c r="D235" s="220">
        <v>1</v>
      </c>
      <c r="E235" s="221">
        <v>805</v>
      </c>
      <c r="F235" s="220">
        <v>1</v>
      </c>
      <c r="G235" s="30">
        <v>100</v>
      </c>
      <c r="H235" s="101">
        <f t="shared" si="24"/>
        <v>805</v>
      </c>
      <c r="I235" s="102">
        <f t="shared" si="25"/>
        <v>805</v>
      </c>
    </row>
    <row r="236" spans="1:9" ht="12">
      <c r="A236" s="218" t="s">
        <v>458</v>
      </c>
      <c r="B236" s="221">
        <v>6</v>
      </c>
      <c r="C236" s="220" t="s">
        <v>45</v>
      </c>
      <c r="D236" s="221">
        <v>1</v>
      </c>
      <c r="E236" s="221">
        <v>515.6</v>
      </c>
      <c r="F236" s="221">
        <v>1</v>
      </c>
      <c r="G236" s="30">
        <v>100</v>
      </c>
      <c r="H236" s="101">
        <f t="shared" si="24"/>
        <v>515.6</v>
      </c>
      <c r="I236" s="102">
        <f t="shared" si="25"/>
        <v>515.6</v>
      </c>
    </row>
    <row r="237" spans="1:9" ht="12">
      <c r="A237" s="218"/>
      <c r="B237" s="221"/>
      <c r="C237" s="220"/>
      <c r="D237" s="221"/>
      <c r="E237" s="221"/>
      <c r="F237" s="221"/>
      <c r="G237" s="30">
        <v>100</v>
      </c>
      <c r="H237" s="101">
        <f t="shared" si="24"/>
        <v>0</v>
      </c>
      <c r="I237" s="102">
        <f t="shared" si="25"/>
        <v>0</v>
      </c>
    </row>
    <row r="238" spans="1:9" ht="12">
      <c r="A238" s="218"/>
      <c r="B238" s="221"/>
      <c r="C238" s="220"/>
      <c r="D238" s="221"/>
      <c r="E238" s="221"/>
      <c r="F238" s="221"/>
      <c r="G238" s="30">
        <v>100</v>
      </c>
      <c r="H238" s="101">
        <f t="shared" si="24"/>
        <v>0</v>
      </c>
      <c r="I238" s="102">
        <f t="shared" si="25"/>
        <v>0</v>
      </c>
    </row>
    <row r="239" spans="1:9" ht="12">
      <c r="A239" s="218"/>
      <c r="B239" s="221"/>
      <c r="C239" s="220"/>
      <c r="D239" s="221"/>
      <c r="E239" s="221"/>
      <c r="F239" s="221"/>
      <c r="G239" s="30">
        <v>100</v>
      </c>
      <c r="H239" s="101">
        <f t="shared" si="24"/>
        <v>0</v>
      </c>
      <c r="I239" s="102">
        <f t="shared" si="25"/>
        <v>0</v>
      </c>
    </row>
    <row r="240" spans="1:9" ht="12">
      <c r="A240" s="218"/>
      <c r="B240" s="221"/>
      <c r="C240" s="220"/>
      <c r="D240" s="221"/>
      <c r="E240" s="221"/>
      <c r="F240" s="221"/>
      <c r="G240" s="30">
        <v>100</v>
      </c>
      <c r="H240" s="101">
        <f t="shared" si="24"/>
        <v>0</v>
      </c>
      <c r="I240" s="102">
        <f t="shared" si="25"/>
        <v>0</v>
      </c>
    </row>
    <row r="241" spans="1:9" ht="12">
      <c r="A241" s="218"/>
      <c r="B241" s="221"/>
      <c r="C241" s="220"/>
      <c r="D241" s="221"/>
      <c r="E241" s="221"/>
      <c r="F241" s="221"/>
      <c r="G241" s="30">
        <v>100</v>
      </c>
      <c r="H241" s="101">
        <f t="shared" si="24"/>
        <v>0</v>
      </c>
      <c r="I241" s="102">
        <f t="shared" si="25"/>
        <v>0</v>
      </c>
    </row>
    <row r="242" spans="1:9" ht="12.75" thickBot="1">
      <c r="A242" s="31"/>
      <c r="B242" s="32"/>
      <c r="C242" s="33" t="s">
        <v>96</v>
      </c>
      <c r="D242" s="32"/>
      <c r="E242" s="32"/>
      <c r="F242" s="32"/>
      <c r="G242" s="32"/>
      <c r="H242" s="103">
        <f>SUM(H234:H241)</f>
        <v>1368.6100000000001</v>
      </c>
      <c r="I242" s="104">
        <f>SUM(I234:I241)</f>
        <v>1368.6100000000001</v>
      </c>
    </row>
    <row r="243" ht="13.5" thickBot="1" thickTop="1"/>
    <row r="244" spans="1:9" ht="12.75" thickTop="1">
      <c r="A244" s="22" t="s">
        <v>97</v>
      </c>
      <c r="B244" s="23"/>
      <c r="C244" s="23"/>
      <c r="D244" s="23"/>
      <c r="E244" s="23"/>
      <c r="F244" s="23"/>
      <c r="G244" s="23"/>
      <c r="H244" s="23"/>
      <c r="I244" s="26"/>
    </row>
    <row r="245" spans="1:9" ht="12">
      <c r="A245" s="29"/>
      <c r="C245" s="10" t="s">
        <v>45</v>
      </c>
      <c r="D245" s="10" t="s">
        <v>45</v>
      </c>
      <c r="E245" s="10" t="s">
        <v>36</v>
      </c>
      <c r="F245" s="10" t="s">
        <v>45</v>
      </c>
      <c r="G245" s="10" t="s">
        <v>23</v>
      </c>
      <c r="H245" s="10" t="s">
        <v>45</v>
      </c>
      <c r="I245" s="28" t="s">
        <v>45</v>
      </c>
    </row>
    <row r="246" spans="1:9" ht="12">
      <c r="A246" s="35" t="s">
        <v>79</v>
      </c>
      <c r="C246" s="10" t="s">
        <v>25</v>
      </c>
      <c r="D246" s="10" t="s">
        <v>45</v>
      </c>
      <c r="E246" s="10" t="s">
        <v>26</v>
      </c>
      <c r="F246" s="10" t="s">
        <v>27</v>
      </c>
      <c r="G246" s="10" t="s">
        <v>29</v>
      </c>
      <c r="H246" s="10" t="s">
        <v>30</v>
      </c>
      <c r="I246" s="28" t="s">
        <v>29</v>
      </c>
    </row>
    <row r="247" spans="1:9" ht="12">
      <c r="A247" s="35" t="s">
        <v>81</v>
      </c>
      <c r="C247" s="10" t="s">
        <v>60</v>
      </c>
      <c r="D247" s="10" t="s">
        <v>71</v>
      </c>
      <c r="E247" s="10" t="s">
        <v>34</v>
      </c>
      <c r="F247" s="10" t="s">
        <v>91</v>
      </c>
      <c r="G247" s="10" t="s">
        <v>35</v>
      </c>
      <c r="H247" s="10" t="s">
        <v>36</v>
      </c>
      <c r="I247" s="28" t="s">
        <v>36</v>
      </c>
    </row>
    <row r="248" spans="1:9" ht="12">
      <c r="A248" s="176"/>
      <c r="B248" s="177"/>
      <c r="C248" s="178" t="s">
        <v>37</v>
      </c>
      <c r="D248" s="178" t="s">
        <v>72</v>
      </c>
      <c r="E248" s="178" t="s">
        <v>40</v>
      </c>
      <c r="F248" s="178" t="s">
        <v>84</v>
      </c>
      <c r="G248" s="178" t="s">
        <v>41</v>
      </c>
      <c r="H248" s="178" t="s">
        <v>42</v>
      </c>
      <c r="I248" s="179" t="s">
        <v>43</v>
      </c>
    </row>
    <row r="249" spans="1:9" ht="12">
      <c r="A249" s="218"/>
      <c r="B249" s="219"/>
      <c r="C249" s="220"/>
      <c r="D249" s="220"/>
      <c r="E249" s="221"/>
      <c r="F249" s="220"/>
      <c r="G249" s="30">
        <v>100</v>
      </c>
      <c r="H249" s="106">
        <f aca="true" t="shared" si="26" ref="H249:H256">E249*F249</f>
        <v>0</v>
      </c>
      <c r="I249" s="107">
        <f aca="true" t="shared" si="27" ref="I249:I256">E249*F249*(G249/100)</f>
        <v>0</v>
      </c>
    </row>
    <row r="250" spans="1:9" ht="12">
      <c r="A250" s="218"/>
      <c r="B250" s="219"/>
      <c r="C250" s="220"/>
      <c r="D250" s="220"/>
      <c r="E250" s="221"/>
      <c r="F250" s="220"/>
      <c r="G250" s="30">
        <v>100</v>
      </c>
      <c r="H250" s="106">
        <f t="shared" si="26"/>
        <v>0</v>
      </c>
      <c r="I250" s="107">
        <f t="shared" si="27"/>
        <v>0</v>
      </c>
    </row>
    <row r="251" spans="1:9" ht="12">
      <c r="A251" s="218"/>
      <c r="B251" s="219"/>
      <c r="C251" s="221"/>
      <c r="D251" s="220"/>
      <c r="E251" s="221"/>
      <c r="F251" s="221"/>
      <c r="G251" s="30">
        <v>100</v>
      </c>
      <c r="H251" s="106">
        <f t="shared" si="26"/>
        <v>0</v>
      </c>
      <c r="I251" s="107">
        <f t="shared" si="27"/>
        <v>0</v>
      </c>
    </row>
    <row r="252" spans="1:9" ht="12">
      <c r="A252" s="218"/>
      <c r="B252" s="219"/>
      <c r="C252" s="221"/>
      <c r="D252" s="220"/>
      <c r="E252" s="221"/>
      <c r="F252" s="221"/>
      <c r="G252" s="30">
        <v>100</v>
      </c>
      <c r="H252" s="106">
        <f t="shared" si="26"/>
        <v>0</v>
      </c>
      <c r="I252" s="107">
        <f t="shared" si="27"/>
        <v>0</v>
      </c>
    </row>
    <row r="253" spans="1:9" ht="12">
      <c r="A253" s="218"/>
      <c r="B253" s="219"/>
      <c r="C253" s="221"/>
      <c r="D253" s="220"/>
      <c r="E253" s="221"/>
      <c r="F253" s="221"/>
      <c r="G253" s="30">
        <v>100</v>
      </c>
      <c r="H253" s="106">
        <f t="shared" si="26"/>
        <v>0</v>
      </c>
      <c r="I253" s="107">
        <f t="shared" si="27"/>
        <v>0</v>
      </c>
    </row>
    <row r="254" spans="1:9" ht="12">
      <c r="A254" s="218"/>
      <c r="B254" s="219"/>
      <c r="C254" s="221"/>
      <c r="D254" s="220"/>
      <c r="E254" s="221"/>
      <c r="F254" s="221"/>
      <c r="G254" s="30">
        <v>100</v>
      </c>
      <c r="H254" s="106">
        <f t="shared" si="26"/>
        <v>0</v>
      </c>
      <c r="I254" s="107">
        <f t="shared" si="27"/>
        <v>0</v>
      </c>
    </row>
    <row r="255" spans="1:9" ht="12">
      <c r="A255" s="218"/>
      <c r="B255" s="219"/>
      <c r="C255" s="221"/>
      <c r="D255" s="220"/>
      <c r="E255" s="221"/>
      <c r="F255" s="221"/>
      <c r="G255" s="30">
        <v>100</v>
      </c>
      <c r="H255" s="106">
        <f t="shared" si="26"/>
        <v>0</v>
      </c>
      <c r="I255" s="107">
        <f t="shared" si="27"/>
        <v>0</v>
      </c>
    </row>
    <row r="256" spans="1:9" ht="12">
      <c r="A256" s="218"/>
      <c r="B256" s="219"/>
      <c r="C256" s="221"/>
      <c r="D256" s="220"/>
      <c r="E256" s="221"/>
      <c r="F256" s="221"/>
      <c r="G256" s="30">
        <v>100</v>
      </c>
      <c r="H256" s="106">
        <f t="shared" si="26"/>
        <v>0</v>
      </c>
      <c r="I256" s="107">
        <f t="shared" si="27"/>
        <v>0</v>
      </c>
    </row>
    <row r="257" spans="1:9" ht="12.75" thickBot="1">
      <c r="A257" s="31"/>
      <c r="B257" s="32"/>
      <c r="C257" s="33" t="s">
        <v>98</v>
      </c>
      <c r="D257" s="32"/>
      <c r="E257" s="32"/>
      <c r="F257" s="32"/>
      <c r="G257" s="32"/>
      <c r="H257" s="103">
        <f>SUM(H249:H256)</f>
        <v>0</v>
      </c>
      <c r="I257" s="104">
        <f>SUM(I249:I256)</f>
        <v>0</v>
      </c>
    </row>
    <row r="258" ht="13.5" thickBot="1" thickTop="1"/>
    <row r="259" spans="1:9" ht="12.75" thickTop="1">
      <c r="A259" s="22" t="s">
        <v>99</v>
      </c>
      <c r="B259" s="23"/>
      <c r="C259" s="23"/>
      <c r="D259" s="23"/>
      <c r="E259" s="23"/>
      <c r="F259" s="23"/>
      <c r="G259" s="23"/>
      <c r="H259" s="23"/>
      <c r="I259" s="26"/>
    </row>
    <row r="260" spans="1:9" ht="12">
      <c r="A260" s="29"/>
      <c r="D260" s="10" t="s">
        <v>45</v>
      </c>
      <c r="E260" s="10" t="s">
        <v>36</v>
      </c>
      <c r="F260" s="10" t="s">
        <v>45</v>
      </c>
      <c r="G260" s="10" t="s">
        <v>23</v>
      </c>
      <c r="H260" s="10" t="s">
        <v>45</v>
      </c>
      <c r="I260" s="28" t="s">
        <v>45</v>
      </c>
    </row>
    <row r="261" spans="1:9" ht="12">
      <c r="A261" s="35" t="s">
        <v>79</v>
      </c>
      <c r="D261" s="10" t="s">
        <v>25</v>
      </c>
      <c r="E261" s="10" t="s">
        <v>26</v>
      </c>
      <c r="F261" s="10" t="s">
        <v>27</v>
      </c>
      <c r="G261" s="10" t="s">
        <v>29</v>
      </c>
      <c r="H261" s="10" t="s">
        <v>30</v>
      </c>
      <c r="I261" s="28" t="s">
        <v>29</v>
      </c>
    </row>
    <row r="262" spans="1:9" ht="12">
      <c r="A262" s="35" t="s">
        <v>81</v>
      </c>
      <c r="D262" s="10" t="s">
        <v>100</v>
      </c>
      <c r="E262" s="10" t="s">
        <v>82</v>
      </c>
      <c r="F262" s="10" t="s">
        <v>91</v>
      </c>
      <c r="G262" s="10" t="s">
        <v>35</v>
      </c>
      <c r="H262" s="10" t="s">
        <v>36</v>
      </c>
      <c r="I262" s="28" t="s">
        <v>36</v>
      </c>
    </row>
    <row r="263" spans="1:9" ht="12">
      <c r="A263" s="176"/>
      <c r="B263" s="177"/>
      <c r="C263" s="177"/>
      <c r="D263" s="178" t="s">
        <v>37</v>
      </c>
      <c r="E263" s="178" t="s">
        <v>40</v>
      </c>
      <c r="F263" s="178" t="s">
        <v>84</v>
      </c>
      <c r="G263" s="178" t="s">
        <v>41</v>
      </c>
      <c r="H263" s="178" t="s">
        <v>42</v>
      </c>
      <c r="I263" s="179" t="s">
        <v>43</v>
      </c>
    </row>
    <row r="264" spans="1:9" ht="12">
      <c r="A264" s="218"/>
      <c r="B264" s="219"/>
      <c r="C264" s="219"/>
      <c r="D264" s="221"/>
      <c r="E264" s="221"/>
      <c r="F264" s="221"/>
      <c r="G264" s="30">
        <v>100</v>
      </c>
      <c r="H264" s="101">
        <f aca="true" t="shared" si="28" ref="H264:H271">E264*F264</f>
        <v>0</v>
      </c>
      <c r="I264" s="102">
        <f aca="true" t="shared" si="29" ref="I264:I271">E264*F264*(G264/100)</f>
        <v>0</v>
      </c>
    </row>
    <row r="265" spans="1:9" ht="12">
      <c r="A265" s="218"/>
      <c r="B265" s="219"/>
      <c r="C265" s="219"/>
      <c r="D265" s="221"/>
      <c r="E265" s="221"/>
      <c r="F265" s="221"/>
      <c r="G265" s="30">
        <v>100</v>
      </c>
      <c r="H265" s="101">
        <f t="shared" si="28"/>
        <v>0</v>
      </c>
      <c r="I265" s="102">
        <f t="shared" si="29"/>
        <v>0</v>
      </c>
    </row>
    <row r="266" spans="1:9" ht="12">
      <c r="A266" s="218"/>
      <c r="B266" s="219"/>
      <c r="C266" s="219"/>
      <c r="D266" s="221"/>
      <c r="E266" s="221"/>
      <c r="F266" s="221"/>
      <c r="G266" s="30">
        <v>100</v>
      </c>
      <c r="H266" s="101">
        <f t="shared" si="28"/>
        <v>0</v>
      </c>
      <c r="I266" s="102">
        <f t="shared" si="29"/>
        <v>0</v>
      </c>
    </row>
    <row r="267" spans="1:9" ht="12">
      <c r="A267" s="218"/>
      <c r="B267" s="219"/>
      <c r="C267" s="219"/>
      <c r="D267" s="221"/>
      <c r="E267" s="221"/>
      <c r="F267" s="221"/>
      <c r="G267" s="30">
        <v>100</v>
      </c>
      <c r="H267" s="101">
        <f t="shared" si="28"/>
        <v>0</v>
      </c>
      <c r="I267" s="102">
        <f t="shared" si="29"/>
        <v>0</v>
      </c>
    </row>
    <row r="268" spans="1:9" ht="12">
      <c r="A268" s="218"/>
      <c r="B268" s="219"/>
      <c r="C268" s="219"/>
      <c r="D268" s="221"/>
      <c r="E268" s="221"/>
      <c r="F268" s="221"/>
      <c r="G268" s="30">
        <v>100</v>
      </c>
      <c r="H268" s="101">
        <f t="shared" si="28"/>
        <v>0</v>
      </c>
      <c r="I268" s="102">
        <f t="shared" si="29"/>
        <v>0</v>
      </c>
    </row>
    <row r="269" spans="1:9" ht="12">
      <c r="A269" s="218"/>
      <c r="B269" s="219"/>
      <c r="C269" s="219"/>
      <c r="D269" s="221"/>
      <c r="E269" s="221"/>
      <c r="F269" s="221"/>
      <c r="G269" s="30">
        <v>100</v>
      </c>
      <c r="H269" s="101">
        <f t="shared" si="28"/>
        <v>0</v>
      </c>
      <c r="I269" s="102">
        <f t="shared" si="29"/>
        <v>0</v>
      </c>
    </row>
    <row r="270" spans="1:9" ht="12">
      <c r="A270" s="218"/>
      <c r="B270" s="219"/>
      <c r="C270" s="219"/>
      <c r="D270" s="221"/>
      <c r="E270" s="221"/>
      <c r="F270" s="221"/>
      <c r="G270" s="30">
        <v>100</v>
      </c>
      <c r="H270" s="101">
        <f t="shared" si="28"/>
        <v>0</v>
      </c>
      <c r="I270" s="102">
        <f t="shared" si="29"/>
        <v>0</v>
      </c>
    </row>
    <row r="271" spans="1:9" ht="12">
      <c r="A271" s="218"/>
      <c r="B271" s="219"/>
      <c r="C271" s="219"/>
      <c r="D271" s="221"/>
      <c r="E271" s="221"/>
      <c r="F271" s="221"/>
      <c r="G271" s="30">
        <v>100</v>
      </c>
      <c r="H271" s="101">
        <f t="shared" si="28"/>
        <v>0</v>
      </c>
      <c r="I271" s="102">
        <f t="shared" si="29"/>
        <v>0</v>
      </c>
    </row>
    <row r="272" spans="1:9" ht="12.75" thickBot="1">
      <c r="A272" s="31"/>
      <c r="B272" s="39" t="s">
        <v>101</v>
      </c>
      <c r="C272" s="32"/>
      <c r="D272" s="40"/>
      <c r="E272" s="32"/>
      <c r="F272" s="32"/>
      <c r="G272" s="34"/>
      <c r="H272" s="103">
        <f>SUM(H264:H271)</f>
        <v>0</v>
      </c>
      <c r="I272" s="105">
        <f>SUM(I264:I271)</f>
        <v>0</v>
      </c>
    </row>
    <row r="273" spans="1:9" ht="13.5" thickBot="1" thickTop="1">
      <c r="A273" s="185"/>
      <c r="B273" s="185"/>
      <c r="C273" s="185"/>
      <c r="D273" s="185"/>
      <c r="E273" s="185"/>
      <c r="F273" s="185"/>
      <c r="G273" s="185"/>
      <c r="H273" s="186"/>
      <c r="I273" s="186"/>
    </row>
    <row r="274" spans="1:9" ht="12.75" thickTop="1">
      <c r="A274" s="22" t="s">
        <v>102</v>
      </c>
      <c r="B274" s="23"/>
      <c r="C274" s="23"/>
      <c r="D274" s="23"/>
      <c r="E274" s="23"/>
      <c r="F274" s="23"/>
      <c r="G274" s="23"/>
      <c r="H274" s="195"/>
      <c r="I274" s="192"/>
    </row>
    <row r="275" spans="1:9" ht="12">
      <c r="A275" s="29"/>
      <c r="C275" s="10" t="s">
        <v>45</v>
      </c>
      <c r="D275" s="10" t="s">
        <v>100</v>
      </c>
      <c r="E275" s="10" t="s">
        <v>100</v>
      </c>
      <c r="F275" s="10" t="s">
        <v>45</v>
      </c>
      <c r="G275" s="10" t="s">
        <v>23</v>
      </c>
      <c r="H275" s="196" t="s">
        <v>45</v>
      </c>
      <c r="I275" s="194" t="s">
        <v>45</v>
      </c>
    </row>
    <row r="276" spans="1:9" ht="12">
      <c r="A276" s="35" t="s">
        <v>79</v>
      </c>
      <c r="C276" s="10" t="s">
        <v>25</v>
      </c>
      <c r="D276" s="10" t="s">
        <v>103</v>
      </c>
      <c r="E276" s="10" t="s">
        <v>104</v>
      </c>
      <c r="F276" s="10" t="s">
        <v>27</v>
      </c>
      <c r="G276" s="10" t="s">
        <v>29</v>
      </c>
      <c r="H276" s="196" t="s">
        <v>30</v>
      </c>
      <c r="I276" s="194" t="s">
        <v>29</v>
      </c>
    </row>
    <row r="277" spans="1:9" ht="12">
      <c r="A277" s="35" t="s">
        <v>81</v>
      </c>
      <c r="C277" s="10" t="s">
        <v>100</v>
      </c>
      <c r="D277" s="10" t="s">
        <v>105</v>
      </c>
      <c r="E277" s="10" t="s">
        <v>106</v>
      </c>
      <c r="F277" s="10" t="s">
        <v>91</v>
      </c>
      <c r="G277" s="10" t="s">
        <v>35</v>
      </c>
      <c r="H277" s="196" t="s">
        <v>36</v>
      </c>
      <c r="I277" s="194" t="s">
        <v>36</v>
      </c>
    </row>
    <row r="278" spans="1:9" ht="12">
      <c r="A278" s="176"/>
      <c r="B278" s="177"/>
      <c r="C278" s="178" t="s">
        <v>37</v>
      </c>
      <c r="D278" s="178" t="s">
        <v>107</v>
      </c>
      <c r="E278" s="178" t="s">
        <v>40</v>
      </c>
      <c r="F278" s="178" t="s">
        <v>84</v>
      </c>
      <c r="G278" s="178" t="s">
        <v>41</v>
      </c>
      <c r="H278" s="180" t="s">
        <v>42</v>
      </c>
      <c r="I278" s="181" t="s">
        <v>43</v>
      </c>
    </row>
    <row r="279" spans="1:9" ht="12">
      <c r="A279" s="218"/>
      <c r="B279" s="219"/>
      <c r="C279" s="221"/>
      <c r="D279" s="221"/>
      <c r="E279" s="221"/>
      <c r="F279" s="221"/>
      <c r="G279" s="30">
        <v>100</v>
      </c>
      <c r="H279" s="101">
        <f aca="true" t="shared" si="30" ref="H279:H286">D279*E279*F279</f>
        <v>0</v>
      </c>
      <c r="I279" s="102">
        <f aca="true" t="shared" si="31" ref="I279:I286">D279*E279*F279*(G279/100)</f>
        <v>0</v>
      </c>
    </row>
    <row r="280" spans="1:9" ht="12">
      <c r="A280" s="218"/>
      <c r="B280" s="219"/>
      <c r="C280" s="221"/>
      <c r="D280" s="221"/>
      <c r="E280" s="221"/>
      <c r="F280" s="221"/>
      <c r="G280" s="30">
        <v>100</v>
      </c>
      <c r="H280" s="101">
        <f t="shared" si="30"/>
        <v>0</v>
      </c>
      <c r="I280" s="102">
        <f t="shared" si="31"/>
        <v>0</v>
      </c>
    </row>
    <row r="281" spans="1:9" ht="12">
      <c r="A281" s="218"/>
      <c r="B281" s="219"/>
      <c r="C281" s="221"/>
      <c r="D281" s="221"/>
      <c r="E281" s="221"/>
      <c r="F281" s="221"/>
      <c r="G281" s="30">
        <v>100</v>
      </c>
      <c r="H281" s="101">
        <f t="shared" si="30"/>
        <v>0</v>
      </c>
      <c r="I281" s="102">
        <f t="shared" si="31"/>
        <v>0</v>
      </c>
    </row>
    <row r="282" spans="1:9" ht="12">
      <c r="A282" s="218"/>
      <c r="B282" s="219"/>
      <c r="C282" s="221"/>
      <c r="D282" s="221"/>
      <c r="E282" s="221"/>
      <c r="F282" s="221"/>
      <c r="G282" s="30">
        <v>100</v>
      </c>
      <c r="H282" s="101">
        <f t="shared" si="30"/>
        <v>0</v>
      </c>
      <c r="I282" s="102">
        <f t="shared" si="31"/>
        <v>0</v>
      </c>
    </row>
    <row r="283" spans="1:9" ht="12">
      <c r="A283" s="218"/>
      <c r="B283" s="219"/>
      <c r="C283" s="221"/>
      <c r="D283" s="221"/>
      <c r="E283" s="221"/>
      <c r="F283" s="221"/>
      <c r="G283" s="30">
        <v>100</v>
      </c>
      <c r="H283" s="101">
        <f t="shared" si="30"/>
        <v>0</v>
      </c>
      <c r="I283" s="102">
        <f t="shared" si="31"/>
        <v>0</v>
      </c>
    </row>
    <row r="284" spans="1:9" ht="12">
      <c r="A284" s="218"/>
      <c r="B284" s="219"/>
      <c r="C284" s="221"/>
      <c r="D284" s="221"/>
      <c r="E284" s="221"/>
      <c r="F284" s="221"/>
      <c r="G284" s="30">
        <v>100</v>
      </c>
      <c r="H284" s="101">
        <f t="shared" si="30"/>
        <v>0</v>
      </c>
      <c r="I284" s="102">
        <f t="shared" si="31"/>
        <v>0</v>
      </c>
    </row>
    <row r="285" spans="1:9" ht="12">
      <c r="A285" s="218"/>
      <c r="B285" s="219"/>
      <c r="C285" s="221"/>
      <c r="D285" s="221"/>
      <c r="E285" s="221"/>
      <c r="F285" s="221"/>
      <c r="G285" s="30">
        <v>100</v>
      </c>
      <c r="H285" s="101">
        <f t="shared" si="30"/>
        <v>0</v>
      </c>
      <c r="I285" s="102">
        <f t="shared" si="31"/>
        <v>0</v>
      </c>
    </row>
    <row r="286" spans="1:9" ht="12">
      <c r="A286" s="218"/>
      <c r="B286" s="219"/>
      <c r="C286" s="221"/>
      <c r="D286" s="221"/>
      <c r="E286" s="221"/>
      <c r="F286" s="221"/>
      <c r="G286" s="30">
        <v>100</v>
      </c>
      <c r="H286" s="101">
        <f t="shared" si="30"/>
        <v>0</v>
      </c>
      <c r="I286" s="102">
        <f t="shared" si="31"/>
        <v>0</v>
      </c>
    </row>
    <row r="287" spans="1:9" ht="12.75" thickBot="1">
      <c r="A287" s="41" t="s">
        <v>108</v>
      </c>
      <c r="B287" s="32"/>
      <c r="C287" s="32"/>
      <c r="D287" s="32"/>
      <c r="E287" s="32"/>
      <c r="F287" s="32"/>
      <c r="G287" s="32"/>
      <c r="H287" s="103">
        <f>SUM(H279:H286)</f>
        <v>0</v>
      </c>
      <c r="I287" s="104">
        <f>SUM(I279:I286)</f>
        <v>0</v>
      </c>
    </row>
    <row r="288" ht="13.5" thickBot="1" thickTop="1"/>
    <row r="289" spans="1:9" ht="12.75" thickTop="1">
      <c r="A289" s="22" t="s">
        <v>109</v>
      </c>
      <c r="B289" s="23"/>
      <c r="C289" s="23"/>
      <c r="D289" s="23"/>
      <c r="E289" s="23"/>
      <c r="F289" s="23"/>
      <c r="G289" s="23"/>
      <c r="H289" s="23"/>
      <c r="I289" s="26"/>
    </row>
    <row r="290" spans="1:9" ht="12">
      <c r="A290" s="29"/>
      <c r="B290" s="10" t="s">
        <v>45</v>
      </c>
      <c r="C290" s="10" t="s">
        <v>45</v>
      </c>
      <c r="D290" s="10" t="s">
        <v>110</v>
      </c>
      <c r="E290" s="10" t="s">
        <v>45</v>
      </c>
      <c r="F290" s="10" t="s">
        <v>27</v>
      </c>
      <c r="G290" s="10" t="s">
        <v>23</v>
      </c>
      <c r="H290" s="10" t="s">
        <v>45</v>
      </c>
      <c r="I290" s="28" t="s">
        <v>45</v>
      </c>
    </row>
    <row r="291" spans="1:9" ht="12">
      <c r="A291" s="35" t="s">
        <v>79</v>
      </c>
      <c r="B291" s="10" t="s">
        <v>25</v>
      </c>
      <c r="C291" s="10" t="s">
        <v>45</v>
      </c>
      <c r="D291" s="10" t="s">
        <v>26</v>
      </c>
      <c r="E291" s="10" t="s">
        <v>80</v>
      </c>
      <c r="F291" s="10" t="s">
        <v>50</v>
      </c>
      <c r="G291" s="10" t="s">
        <v>29</v>
      </c>
      <c r="H291" s="10" t="s">
        <v>30</v>
      </c>
      <c r="I291" s="28" t="s">
        <v>29</v>
      </c>
    </row>
    <row r="292" spans="1:9" ht="12">
      <c r="A292" s="35" t="s">
        <v>81</v>
      </c>
      <c r="B292" s="10" t="s">
        <v>60</v>
      </c>
      <c r="C292" s="10" t="s">
        <v>71</v>
      </c>
      <c r="D292" s="10" t="s">
        <v>82</v>
      </c>
      <c r="E292" s="10" t="s">
        <v>83</v>
      </c>
      <c r="F292" s="10" t="s">
        <v>82</v>
      </c>
      <c r="G292" s="10" t="s">
        <v>35</v>
      </c>
      <c r="H292" s="10" t="s">
        <v>36</v>
      </c>
      <c r="I292" s="28" t="s">
        <v>36</v>
      </c>
    </row>
    <row r="293" spans="1:9" ht="12">
      <c r="A293" s="176"/>
      <c r="B293" s="178" t="s">
        <v>37</v>
      </c>
      <c r="C293" s="178" t="s">
        <v>72</v>
      </c>
      <c r="D293" s="178" t="s">
        <v>38</v>
      </c>
      <c r="E293" s="178" t="s">
        <v>40</v>
      </c>
      <c r="F293" s="178" t="s">
        <v>84</v>
      </c>
      <c r="G293" s="178" t="s">
        <v>41</v>
      </c>
      <c r="H293" s="178" t="s">
        <v>42</v>
      </c>
      <c r="I293" s="179" t="s">
        <v>43</v>
      </c>
    </row>
    <row r="294" spans="1:9" ht="12">
      <c r="A294" s="218" t="s">
        <v>459</v>
      </c>
      <c r="B294" s="221">
        <v>3</v>
      </c>
      <c r="C294" s="220" t="s">
        <v>460</v>
      </c>
      <c r="D294" s="221">
        <v>1</v>
      </c>
      <c r="E294" s="221">
        <v>296.11</v>
      </c>
      <c r="F294" s="221">
        <v>1</v>
      </c>
      <c r="G294" s="30">
        <v>100</v>
      </c>
      <c r="H294" s="222">
        <f aca="true" t="shared" si="32" ref="H294:H303">D294*E294*F294</f>
        <v>296.11</v>
      </c>
      <c r="I294" s="223">
        <f aca="true" t="shared" si="33" ref="I294:I303">D294*E294*F294*(G294/100)</f>
        <v>296.11</v>
      </c>
    </row>
    <row r="295" spans="1:9" ht="12">
      <c r="A295" s="218" t="s">
        <v>461</v>
      </c>
      <c r="B295" s="221">
        <v>5</v>
      </c>
      <c r="C295" s="220" t="s">
        <v>462</v>
      </c>
      <c r="D295" s="221">
        <v>1</v>
      </c>
      <c r="E295" s="221">
        <v>310</v>
      </c>
      <c r="F295" s="221">
        <v>1</v>
      </c>
      <c r="G295" s="30">
        <v>100</v>
      </c>
      <c r="H295" s="222">
        <f t="shared" si="32"/>
        <v>310</v>
      </c>
      <c r="I295" s="223">
        <f t="shared" si="33"/>
        <v>310</v>
      </c>
    </row>
    <row r="296" spans="1:9" ht="12">
      <c r="A296" s="218" t="s">
        <v>463</v>
      </c>
      <c r="B296" s="221">
        <v>8</v>
      </c>
      <c r="C296" s="220" t="s">
        <v>464</v>
      </c>
      <c r="D296" s="221">
        <v>1</v>
      </c>
      <c r="E296" s="221">
        <v>42.9</v>
      </c>
      <c r="F296" s="221">
        <v>1</v>
      </c>
      <c r="G296" s="30">
        <v>100</v>
      </c>
      <c r="H296" s="222">
        <f t="shared" si="32"/>
        <v>42.9</v>
      </c>
      <c r="I296" s="223">
        <f t="shared" si="33"/>
        <v>42.9</v>
      </c>
    </row>
    <row r="297" spans="1:9" ht="12">
      <c r="A297" s="218" t="s">
        <v>465</v>
      </c>
      <c r="B297" s="221">
        <v>10</v>
      </c>
      <c r="C297" s="220" t="s">
        <v>466</v>
      </c>
      <c r="D297" s="221">
        <v>1</v>
      </c>
      <c r="E297" s="221">
        <v>630</v>
      </c>
      <c r="F297" s="221">
        <v>1</v>
      </c>
      <c r="G297" s="30">
        <v>100</v>
      </c>
      <c r="H297" s="222">
        <f t="shared" si="32"/>
        <v>630</v>
      </c>
      <c r="I297" s="223">
        <f t="shared" si="33"/>
        <v>630</v>
      </c>
    </row>
    <row r="298" spans="1:9" ht="12">
      <c r="A298" s="218" t="s">
        <v>465</v>
      </c>
      <c r="B298" s="221">
        <v>10</v>
      </c>
      <c r="C298" s="220" t="s">
        <v>464</v>
      </c>
      <c r="D298" s="221">
        <v>1</v>
      </c>
      <c r="E298" s="221">
        <v>60.35</v>
      </c>
      <c r="F298" s="221">
        <v>1</v>
      </c>
      <c r="G298" s="30">
        <v>100</v>
      </c>
      <c r="H298" s="222">
        <f t="shared" si="32"/>
        <v>60.35</v>
      </c>
      <c r="I298" s="223">
        <f t="shared" si="33"/>
        <v>60.35</v>
      </c>
    </row>
    <row r="299" spans="1:9" ht="12">
      <c r="A299" s="218" t="s">
        <v>467</v>
      </c>
      <c r="B299" s="221">
        <v>10</v>
      </c>
      <c r="C299" s="220" t="s">
        <v>464</v>
      </c>
      <c r="D299" s="221">
        <v>1</v>
      </c>
      <c r="E299" s="221">
        <v>52.35</v>
      </c>
      <c r="F299" s="221">
        <v>1</v>
      </c>
      <c r="G299" s="30">
        <v>100</v>
      </c>
      <c r="H299" s="222">
        <f t="shared" si="32"/>
        <v>52.35</v>
      </c>
      <c r="I299" s="223">
        <f t="shared" si="33"/>
        <v>52.35</v>
      </c>
    </row>
    <row r="300" spans="1:9" ht="12">
      <c r="A300" s="218" t="s">
        <v>465</v>
      </c>
      <c r="B300" s="221">
        <v>10</v>
      </c>
      <c r="C300" s="220" t="s">
        <v>468</v>
      </c>
      <c r="D300" s="221">
        <v>1</v>
      </c>
      <c r="E300" s="221">
        <v>1237.51</v>
      </c>
      <c r="F300" s="221">
        <v>1</v>
      </c>
      <c r="G300" s="30">
        <v>100</v>
      </c>
      <c r="H300" s="222">
        <f t="shared" si="32"/>
        <v>1237.51</v>
      </c>
      <c r="I300" s="223">
        <f t="shared" si="33"/>
        <v>1237.51</v>
      </c>
    </row>
    <row r="301" spans="1:9" ht="12">
      <c r="A301" s="218" t="s">
        <v>86</v>
      </c>
      <c r="B301" s="221">
        <v>12</v>
      </c>
      <c r="C301" s="220" t="s">
        <v>469</v>
      </c>
      <c r="D301" s="221">
        <v>1</v>
      </c>
      <c r="E301" s="221">
        <v>3525</v>
      </c>
      <c r="F301" s="221">
        <v>1</v>
      </c>
      <c r="G301" s="30">
        <v>100</v>
      </c>
      <c r="H301" s="222">
        <f t="shared" si="32"/>
        <v>3525</v>
      </c>
      <c r="I301" s="223">
        <f t="shared" si="33"/>
        <v>3525</v>
      </c>
    </row>
    <row r="302" spans="1:9" ht="12">
      <c r="A302" s="218"/>
      <c r="B302" s="221"/>
      <c r="C302" s="220"/>
      <c r="D302" s="221"/>
      <c r="E302" s="221"/>
      <c r="F302" s="221"/>
      <c r="G302" s="30">
        <v>100</v>
      </c>
      <c r="H302" s="222">
        <f t="shared" si="32"/>
        <v>0</v>
      </c>
      <c r="I302" s="223">
        <f t="shared" si="33"/>
        <v>0</v>
      </c>
    </row>
    <row r="303" spans="1:9" ht="12">
      <c r="A303" s="218"/>
      <c r="B303" s="221"/>
      <c r="C303" s="220"/>
      <c r="D303" s="221"/>
      <c r="E303" s="221"/>
      <c r="F303" s="221"/>
      <c r="G303" s="30">
        <v>100</v>
      </c>
      <c r="H303" s="222">
        <f t="shared" si="32"/>
        <v>0</v>
      </c>
      <c r="I303" s="223">
        <f t="shared" si="33"/>
        <v>0</v>
      </c>
    </row>
    <row r="304" spans="1:9" ht="12.75" thickBot="1">
      <c r="A304" s="31"/>
      <c r="B304" s="39" t="s">
        <v>111</v>
      </c>
      <c r="C304" s="32"/>
      <c r="D304" s="40"/>
      <c r="E304" s="32"/>
      <c r="F304" s="32"/>
      <c r="G304" s="32"/>
      <c r="H304" s="224">
        <f>SUM(H294:H303)</f>
        <v>6154.219999999999</v>
      </c>
      <c r="I304" s="225">
        <f>SUM(I294:I303)</f>
        <v>6154.219999999999</v>
      </c>
    </row>
    <row r="305" ht="13.5" thickBot="1" thickTop="1"/>
    <row r="306" spans="1:9" ht="12.75" thickTop="1">
      <c r="A306" s="22" t="s">
        <v>112</v>
      </c>
      <c r="B306" s="23"/>
      <c r="C306" s="23"/>
      <c r="D306" s="23"/>
      <c r="E306" s="23"/>
      <c r="F306" s="23"/>
      <c r="G306" s="23"/>
      <c r="H306" s="23"/>
      <c r="I306" s="26"/>
    </row>
    <row r="307" spans="1:9" ht="12">
      <c r="A307" s="29"/>
      <c r="B307" s="10" t="s">
        <v>45</v>
      </c>
      <c r="C307" s="10" t="s">
        <v>45</v>
      </c>
      <c r="D307" s="10" t="s">
        <v>110</v>
      </c>
      <c r="E307" s="10" t="s">
        <v>45</v>
      </c>
      <c r="F307" s="10" t="s">
        <v>27</v>
      </c>
      <c r="G307" s="10" t="s">
        <v>23</v>
      </c>
      <c r="H307" s="10" t="s">
        <v>45</v>
      </c>
      <c r="I307" s="28" t="s">
        <v>45</v>
      </c>
    </row>
    <row r="308" spans="1:9" ht="12">
      <c r="A308" s="35" t="s">
        <v>79</v>
      </c>
      <c r="B308" s="10" t="s">
        <v>25</v>
      </c>
      <c r="C308" s="10" t="s">
        <v>45</v>
      </c>
      <c r="D308" s="10" t="s">
        <v>26</v>
      </c>
      <c r="E308" s="10" t="s">
        <v>80</v>
      </c>
      <c r="F308" s="10" t="s">
        <v>50</v>
      </c>
      <c r="G308" s="10" t="s">
        <v>29</v>
      </c>
      <c r="H308" s="10" t="s">
        <v>30</v>
      </c>
      <c r="I308" s="28" t="s">
        <v>29</v>
      </c>
    </row>
    <row r="309" spans="1:9" ht="12">
      <c r="A309" s="35" t="s">
        <v>81</v>
      </c>
      <c r="B309" s="10" t="s">
        <v>100</v>
      </c>
      <c r="C309" s="10" t="s">
        <v>71</v>
      </c>
      <c r="D309" s="10" t="s">
        <v>82</v>
      </c>
      <c r="E309" s="10" t="s">
        <v>83</v>
      </c>
      <c r="F309" s="10" t="s">
        <v>82</v>
      </c>
      <c r="G309" s="10" t="s">
        <v>35</v>
      </c>
      <c r="H309" s="10" t="s">
        <v>36</v>
      </c>
      <c r="I309" s="28" t="s">
        <v>36</v>
      </c>
    </row>
    <row r="310" spans="1:9" ht="12">
      <c r="A310" s="176"/>
      <c r="B310" s="178" t="s">
        <v>37</v>
      </c>
      <c r="C310" s="178" t="s">
        <v>72</v>
      </c>
      <c r="D310" s="178" t="s">
        <v>38</v>
      </c>
      <c r="E310" s="178" t="s">
        <v>40</v>
      </c>
      <c r="F310" s="178" t="s">
        <v>84</v>
      </c>
      <c r="G310" s="178" t="s">
        <v>41</v>
      </c>
      <c r="H310" s="178" t="s">
        <v>42</v>
      </c>
      <c r="I310" s="179" t="s">
        <v>43</v>
      </c>
    </row>
    <row r="311" spans="1:9" ht="12">
      <c r="A311" s="218" t="s">
        <v>87</v>
      </c>
      <c r="B311" s="221">
        <v>5</v>
      </c>
      <c r="C311" s="220" t="s">
        <v>470</v>
      </c>
      <c r="D311" s="221">
        <v>1</v>
      </c>
      <c r="E311" s="221">
        <v>65.82</v>
      </c>
      <c r="F311" s="221">
        <v>1</v>
      </c>
      <c r="G311" s="30">
        <v>100</v>
      </c>
      <c r="H311" s="222">
        <f aca="true" t="shared" si="34" ref="H311:H323">D311*E311*F311</f>
        <v>65.82</v>
      </c>
      <c r="I311" s="223">
        <f aca="true" t="shared" si="35" ref="I311:I323">D311*E311*F311*(G311/100)</f>
        <v>65.82</v>
      </c>
    </row>
    <row r="312" spans="1:9" ht="12">
      <c r="A312" s="218" t="s">
        <v>87</v>
      </c>
      <c r="B312" s="221">
        <v>5</v>
      </c>
      <c r="C312" s="220" t="s">
        <v>470</v>
      </c>
      <c r="D312" s="221">
        <v>1</v>
      </c>
      <c r="E312" s="221">
        <v>94.93</v>
      </c>
      <c r="F312" s="221">
        <v>1</v>
      </c>
      <c r="G312" s="30">
        <v>100</v>
      </c>
      <c r="H312" s="222">
        <f t="shared" si="34"/>
        <v>94.93</v>
      </c>
      <c r="I312" s="223">
        <f t="shared" si="35"/>
        <v>94.93</v>
      </c>
    </row>
    <row r="313" spans="1:9" ht="12">
      <c r="A313" s="218" t="s">
        <v>87</v>
      </c>
      <c r="B313" s="221">
        <v>5</v>
      </c>
      <c r="C313" s="220" t="s">
        <v>470</v>
      </c>
      <c r="D313" s="221">
        <v>1</v>
      </c>
      <c r="E313" s="221">
        <v>47.94</v>
      </c>
      <c r="F313" s="221">
        <v>1</v>
      </c>
      <c r="G313" s="30">
        <v>100</v>
      </c>
      <c r="H313" s="222">
        <f t="shared" si="34"/>
        <v>47.94</v>
      </c>
      <c r="I313" s="223">
        <f t="shared" si="35"/>
        <v>47.94</v>
      </c>
    </row>
    <row r="314" spans="1:9" ht="12">
      <c r="A314" s="218" t="s">
        <v>87</v>
      </c>
      <c r="B314" s="221">
        <v>5</v>
      </c>
      <c r="C314" s="220" t="s">
        <v>471</v>
      </c>
      <c r="D314" s="221">
        <v>1</v>
      </c>
      <c r="E314" s="221">
        <v>210</v>
      </c>
      <c r="F314" s="221">
        <v>1</v>
      </c>
      <c r="G314" s="30">
        <v>100</v>
      </c>
      <c r="H314" s="222">
        <f t="shared" si="34"/>
        <v>210</v>
      </c>
      <c r="I314" s="223">
        <f t="shared" si="35"/>
        <v>210</v>
      </c>
    </row>
    <row r="315" spans="1:9" ht="12">
      <c r="A315" s="218" t="s">
        <v>87</v>
      </c>
      <c r="B315" s="221">
        <v>5</v>
      </c>
      <c r="C315" s="220" t="s">
        <v>472</v>
      </c>
      <c r="D315" s="221">
        <v>1</v>
      </c>
      <c r="E315" s="221">
        <v>901.5</v>
      </c>
      <c r="F315" s="221">
        <v>1</v>
      </c>
      <c r="G315" s="30">
        <v>100</v>
      </c>
      <c r="H315" s="222">
        <f>D315*E315*F315</f>
        <v>901.5</v>
      </c>
      <c r="I315" s="223">
        <f>D315*E315*F315*(G315/100)</f>
        <v>901.5</v>
      </c>
    </row>
    <row r="316" spans="1:9" ht="12">
      <c r="A316" s="218" t="s">
        <v>473</v>
      </c>
      <c r="B316" s="221">
        <v>10</v>
      </c>
      <c r="C316" s="220" t="s">
        <v>474</v>
      </c>
      <c r="D316" s="221">
        <v>1</v>
      </c>
      <c r="E316" s="221">
        <v>569</v>
      </c>
      <c r="F316" s="221">
        <v>1</v>
      </c>
      <c r="G316" s="30">
        <v>100</v>
      </c>
      <c r="H316" s="222">
        <f>D316*E316*F316</f>
        <v>569</v>
      </c>
      <c r="I316" s="223">
        <f>D316*E316*F316*(G316/100)</f>
        <v>569</v>
      </c>
    </row>
    <row r="317" spans="1:9" ht="12">
      <c r="A317" s="218" t="s">
        <v>473</v>
      </c>
      <c r="B317" s="221">
        <v>11</v>
      </c>
      <c r="C317" s="220" t="s">
        <v>475</v>
      </c>
      <c r="D317" s="221">
        <v>1</v>
      </c>
      <c r="E317" s="221">
        <v>125</v>
      </c>
      <c r="F317" s="221">
        <v>1</v>
      </c>
      <c r="G317" s="30">
        <v>100</v>
      </c>
      <c r="H317" s="222">
        <f>D317*E317*F317</f>
        <v>125</v>
      </c>
      <c r="I317" s="223">
        <f>D317*E317*F317*(G317/100)</f>
        <v>125</v>
      </c>
    </row>
    <row r="318" spans="1:9" ht="12">
      <c r="A318" s="218" t="s">
        <v>473</v>
      </c>
      <c r="B318" s="221">
        <v>2</v>
      </c>
      <c r="C318" s="220" t="s">
        <v>476</v>
      </c>
      <c r="D318" s="221">
        <v>1</v>
      </c>
      <c r="E318" s="221">
        <v>813</v>
      </c>
      <c r="F318" s="221">
        <v>1</v>
      </c>
      <c r="G318" s="30">
        <v>100</v>
      </c>
      <c r="H318" s="222">
        <f>D318*E318*F318</f>
        <v>813</v>
      </c>
      <c r="I318" s="223">
        <f>D318*E318*F318*(G318/100)</f>
        <v>813</v>
      </c>
    </row>
    <row r="319" spans="1:9" ht="12">
      <c r="A319" s="218" t="s">
        <v>473</v>
      </c>
      <c r="B319" s="221">
        <v>3</v>
      </c>
      <c r="C319" s="220" t="s">
        <v>477</v>
      </c>
      <c r="D319" s="221">
        <v>1</v>
      </c>
      <c r="E319" s="221">
        <v>95.7</v>
      </c>
      <c r="F319" s="221">
        <v>1</v>
      </c>
      <c r="G319" s="30">
        <v>100</v>
      </c>
      <c r="H319" s="222">
        <f>D319*E319*F319</f>
        <v>95.7</v>
      </c>
      <c r="I319" s="223">
        <f>D319*E319*F319*(G319/100)</f>
        <v>95.7</v>
      </c>
    </row>
    <row r="320" spans="1:9" ht="12">
      <c r="A320" s="218" t="s">
        <v>473</v>
      </c>
      <c r="B320" s="221">
        <v>3</v>
      </c>
      <c r="C320" s="220" t="s">
        <v>478</v>
      </c>
      <c r="D320" s="221">
        <v>1</v>
      </c>
      <c r="E320" s="221">
        <v>3</v>
      </c>
      <c r="F320" s="221">
        <v>1</v>
      </c>
      <c r="G320" s="30">
        <v>100</v>
      </c>
      <c r="H320" s="222">
        <f t="shared" si="34"/>
        <v>3</v>
      </c>
      <c r="I320" s="223">
        <f t="shared" si="35"/>
        <v>3</v>
      </c>
    </row>
    <row r="321" spans="1:9" ht="12">
      <c r="A321" s="218" t="s">
        <v>473</v>
      </c>
      <c r="B321" s="221">
        <v>1</v>
      </c>
      <c r="C321" s="220" t="s">
        <v>479</v>
      </c>
      <c r="D321" s="221">
        <v>1</v>
      </c>
      <c r="E321" s="221">
        <v>197.65</v>
      </c>
      <c r="F321" s="221">
        <v>1</v>
      </c>
      <c r="G321" s="30">
        <v>100</v>
      </c>
      <c r="H321" s="222">
        <f t="shared" si="34"/>
        <v>197.65</v>
      </c>
      <c r="I321" s="223">
        <f t="shared" si="35"/>
        <v>197.65</v>
      </c>
    </row>
    <row r="322" spans="1:9" ht="12">
      <c r="A322" s="218" t="s">
        <v>473</v>
      </c>
      <c r="B322" s="221">
        <v>2</v>
      </c>
      <c r="C322" s="220" t="s">
        <v>480</v>
      </c>
      <c r="D322" s="221">
        <v>1</v>
      </c>
      <c r="E322" s="221">
        <v>202.68</v>
      </c>
      <c r="F322" s="221">
        <v>1</v>
      </c>
      <c r="G322" s="30">
        <v>100</v>
      </c>
      <c r="H322" s="222">
        <f t="shared" si="34"/>
        <v>202.68</v>
      </c>
      <c r="I322" s="223">
        <f t="shared" si="35"/>
        <v>202.68</v>
      </c>
    </row>
    <row r="323" spans="1:9" ht="12">
      <c r="A323" s="218" t="s">
        <v>473</v>
      </c>
      <c r="B323" s="221">
        <v>10</v>
      </c>
      <c r="C323" s="220" t="s">
        <v>481</v>
      </c>
      <c r="D323" s="221">
        <v>1</v>
      </c>
      <c r="E323" s="221">
        <v>28</v>
      </c>
      <c r="F323" s="221">
        <v>1</v>
      </c>
      <c r="G323" s="30">
        <v>100</v>
      </c>
      <c r="H323" s="222">
        <f t="shared" si="34"/>
        <v>28</v>
      </c>
      <c r="I323" s="223">
        <f t="shared" si="35"/>
        <v>28</v>
      </c>
    </row>
    <row r="324" spans="1:9" ht="12.75" thickBot="1">
      <c r="A324" s="31"/>
      <c r="B324" s="32"/>
      <c r="C324" s="33" t="s">
        <v>113</v>
      </c>
      <c r="D324" s="32"/>
      <c r="E324" s="32"/>
      <c r="F324" s="32"/>
      <c r="G324" s="32"/>
      <c r="H324" s="224">
        <f>SUM(H311:H323)</f>
        <v>3354.22</v>
      </c>
      <c r="I324" s="225">
        <f>SUM(I311:I323)</f>
        <v>3354.22</v>
      </c>
    </row>
    <row r="325" spans="1:9" ht="13.5" thickBot="1" thickTop="1">
      <c r="A325" s="185"/>
      <c r="B325" s="185"/>
      <c r="C325" s="185"/>
      <c r="D325" s="185"/>
      <c r="E325" s="185"/>
      <c r="F325" s="185"/>
      <c r="G325" s="185"/>
      <c r="H325" s="185"/>
      <c r="I325" s="185"/>
    </row>
    <row r="326" spans="1:9" ht="12.75" thickTop="1">
      <c r="A326" s="22" t="s">
        <v>114</v>
      </c>
      <c r="B326" s="23"/>
      <c r="C326" s="23"/>
      <c r="D326" s="23"/>
      <c r="E326" s="23"/>
      <c r="F326" s="23"/>
      <c r="G326" s="23"/>
      <c r="H326" s="23"/>
      <c r="I326" s="26"/>
    </row>
    <row r="327" spans="1:9" ht="12">
      <c r="A327" s="29"/>
      <c r="B327" s="10" t="s">
        <v>45</v>
      </c>
      <c r="C327" s="10" t="s">
        <v>45</v>
      </c>
      <c r="D327" s="10" t="s">
        <v>110</v>
      </c>
      <c r="E327" s="10" t="s">
        <v>45</v>
      </c>
      <c r="F327" s="10" t="s">
        <v>27</v>
      </c>
      <c r="G327" s="10" t="s">
        <v>23</v>
      </c>
      <c r="H327" s="10" t="s">
        <v>45</v>
      </c>
      <c r="I327" s="28" t="s">
        <v>45</v>
      </c>
    </row>
    <row r="328" spans="1:9" ht="12">
      <c r="A328" s="35" t="s">
        <v>79</v>
      </c>
      <c r="B328" s="10" t="s">
        <v>25</v>
      </c>
      <c r="C328" s="10" t="s">
        <v>45</v>
      </c>
      <c r="D328" s="10" t="s">
        <v>26</v>
      </c>
      <c r="E328" s="10" t="s">
        <v>80</v>
      </c>
      <c r="F328" s="10" t="s">
        <v>50</v>
      </c>
      <c r="G328" s="10" t="s">
        <v>29</v>
      </c>
      <c r="H328" s="10" t="s">
        <v>30</v>
      </c>
      <c r="I328" s="28" t="s">
        <v>29</v>
      </c>
    </row>
    <row r="329" spans="1:9" ht="12">
      <c r="A329" s="35" t="s">
        <v>81</v>
      </c>
      <c r="B329" s="10" t="s">
        <v>60</v>
      </c>
      <c r="C329" s="10" t="s">
        <v>71</v>
      </c>
      <c r="D329" s="10" t="s">
        <v>82</v>
      </c>
      <c r="E329" s="10" t="s">
        <v>83</v>
      </c>
      <c r="F329" s="10" t="s">
        <v>82</v>
      </c>
      <c r="G329" s="10" t="s">
        <v>35</v>
      </c>
      <c r="H329" s="10" t="s">
        <v>36</v>
      </c>
      <c r="I329" s="28" t="s">
        <v>36</v>
      </c>
    </row>
    <row r="330" spans="1:9" ht="12">
      <c r="A330" s="176"/>
      <c r="B330" s="178" t="s">
        <v>37</v>
      </c>
      <c r="C330" s="178" t="s">
        <v>72</v>
      </c>
      <c r="D330" s="178" t="s">
        <v>38</v>
      </c>
      <c r="E330" s="178" t="s">
        <v>40</v>
      </c>
      <c r="F330" s="178" t="s">
        <v>84</v>
      </c>
      <c r="G330" s="178" t="s">
        <v>41</v>
      </c>
      <c r="H330" s="178" t="s">
        <v>42</v>
      </c>
      <c r="I330" s="179" t="s">
        <v>43</v>
      </c>
    </row>
    <row r="331" spans="1:9" ht="12">
      <c r="A331" s="218"/>
      <c r="B331" s="221"/>
      <c r="C331" s="220"/>
      <c r="D331" s="221"/>
      <c r="E331" s="221"/>
      <c r="F331" s="221"/>
      <c r="G331" s="30">
        <v>100</v>
      </c>
      <c r="H331" s="101">
        <f aca="true" t="shared" si="36" ref="H331:H338">D331*E331*F331</f>
        <v>0</v>
      </c>
      <c r="I331" s="102">
        <f aca="true" t="shared" si="37" ref="I331:I338">D331*E331*F331*(G331/100)</f>
        <v>0</v>
      </c>
    </row>
    <row r="332" spans="1:9" ht="12">
      <c r="A332" s="218"/>
      <c r="B332" s="221"/>
      <c r="C332" s="220"/>
      <c r="D332" s="221"/>
      <c r="E332" s="221"/>
      <c r="F332" s="221"/>
      <c r="G332" s="30">
        <v>100</v>
      </c>
      <c r="H332" s="101">
        <f t="shared" si="36"/>
        <v>0</v>
      </c>
      <c r="I332" s="102">
        <f t="shared" si="37"/>
        <v>0</v>
      </c>
    </row>
    <row r="333" spans="1:9" ht="12">
      <c r="A333" s="218"/>
      <c r="B333" s="221"/>
      <c r="C333" s="220"/>
      <c r="D333" s="221"/>
      <c r="E333" s="221"/>
      <c r="F333" s="221"/>
      <c r="G333" s="30">
        <v>100</v>
      </c>
      <c r="H333" s="101">
        <f t="shared" si="36"/>
        <v>0</v>
      </c>
      <c r="I333" s="102">
        <f t="shared" si="37"/>
        <v>0</v>
      </c>
    </row>
    <row r="334" spans="1:9" ht="12">
      <c r="A334" s="218"/>
      <c r="B334" s="221"/>
      <c r="C334" s="220"/>
      <c r="D334" s="221"/>
      <c r="E334" s="221"/>
      <c r="F334" s="221"/>
      <c r="G334" s="30">
        <v>100</v>
      </c>
      <c r="H334" s="101">
        <f t="shared" si="36"/>
        <v>0</v>
      </c>
      <c r="I334" s="102">
        <f t="shared" si="37"/>
        <v>0</v>
      </c>
    </row>
    <row r="335" spans="1:9" ht="12">
      <c r="A335" s="218"/>
      <c r="B335" s="221"/>
      <c r="C335" s="220"/>
      <c r="D335" s="221"/>
      <c r="E335" s="221"/>
      <c r="F335" s="221"/>
      <c r="G335" s="30">
        <v>100</v>
      </c>
      <c r="H335" s="101">
        <f t="shared" si="36"/>
        <v>0</v>
      </c>
      <c r="I335" s="102">
        <f t="shared" si="37"/>
        <v>0</v>
      </c>
    </row>
    <row r="336" spans="1:9" ht="12">
      <c r="A336" s="218"/>
      <c r="B336" s="221"/>
      <c r="C336" s="220"/>
      <c r="D336" s="221"/>
      <c r="E336" s="221"/>
      <c r="F336" s="221"/>
      <c r="G336" s="30">
        <v>100</v>
      </c>
      <c r="H336" s="101">
        <f t="shared" si="36"/>
        <v>0</v>
      </c>
      <c r="I336" s="102">
        <f t="shared" si="37"/>
        <v>0</v>
      </c>
    </row>
    <row r="337" spans="1:9" ht="12">
      <c r="A337" s="218"/>
      <c r="B337" s="221"/>
      <c r="C337" s="220"/>
      <c r="D337" s="221"/>
      <c r="E337" s="221"/>
      <c r="F337" s="221"/>
      <c r="G337" s="30">
        <v>100</v>
      </c>
      <c r="H337" s="101">
        <f t="shared" si="36"/>
        <v>0</v>
      </c>
      <c r="I337" s="102">
        <f t="shared" si="37"/>
        <v>0</v>
      </c>
    </row>
    <row r="338" spans="1:9" ht="12">
      <c r="A338" s="218"/>
      <c r="B338" s="221"/>
      <c r="C338" s="220"/>
      <c r="D338" s="221"/>
      <c r="E338" s="221"/>
      <c r="F338" s="221"/>
      <c r="G338" s="30">
        <v>100</v>
      </c>
      <c r="H338" s="101">
        <f t="shared" si="36"/>
        <v>0</v>
      </c>
      <c r="I338" s="102">
        <f t="shared" si="37"/>
        <v>0</v>
      </c>
    </row>
    <row r="339" spans="1:9" ht="12.75" thickBot="1">
      <c r="A339" s="31"/>
      <c r="B339" s="32"/>
      <c r="C339" s="33" t="s">
        <v>115</v>
      </c>
      <c r="D339" s="32"/>
      <c r="E339" s="32"/>
      <c r="F339" s="32"/>
      <c r="G339" s="32"/>
      <c r="H339" s="103">
        <f>SUM(H331:H338)</f>
        <v>0</v>
      </c>
      <c r="I339" s="104">
        <f>SUM(I331:I338)</f>
        <v>0</v>
      </c>
    </row>
    <row r="340" ht="13.5" thickBot="1" thickTop="1"/>
    <row r="341" spans="1:9" ht="12.75" thickTop="1">
      <c r="A341" s="22" t="s">
        <v>116</v>
      </c>
      <c r="B341" s="23"/>
      <c r="C341" s="23"/>
      <c r="D341" s="23"/>
      <c r="E341" s="23"/>
      <c r="F341" s="23"/>
      <c r="G341" s="23"/>
      <c r="H341" s="23"/>
      <c r="I341" s="26"/>
    </row>
    <row r="342" spans="1:9" ht="12">
      <c r="A342" s="29"/>
      <c r="C342" s="10" t="s">
        <v>45</v>
      </c>
      <c r="D342" s="10" t="s">
        <v>45</v>
      </c>
      <c r="E342" s="10" t="s">
        <v>36</v>
      </c>
      <c r="F342" s="10" t="s">
        <v>45</v>
      </c>
      <c r="G342" s="10" t="s">
        <v>23</v>
      </c>
      <c r="H342" s="10" t="s">
        <v>45</v>
      </c>
      <c r="I342" s="28" t="s">
        <v>45</v>
      </c>
    </row>
    <row r="343" spans="1:9" ht="12">
      <c r="A343" s="35" t="s">
        <v>79</v>
      </c>
      <c r="C343" s="10" t="s">
        <v>25</v>
      </c>
      <c r="D343" s="10" t="s">
        <v>45</v>
      </c>
      <c r="E343" s="10" t="s">
        <v>26</v>
      </c>
      <c r="F343" s="10" t="s">
        <v>27</v>
      </c>
      <c r="G343" s="10" t="s">
        <v>29</v>
      </c>
      <c r="H343" s="10" t="s">
        <v>30</v>
      </c>
      <c r="I343" s="28" t="s">
        <v>29</v>
      </c>
    </row>
    <row r="344" spans="1:9" ht="12">
      <c r="A344" s="35" t="s">
        <v>81</v>
      </c>
      <c r="C344" s="10" t="s">
        <v>60</v>
      </c>
      <c r="D344" s="10" t="s">
        <v>71</v>
      </c>
      <c r="E344" s="10" t="s">
        <v>34</v>
      </c>
      <c r="F344" s="10" t="s">
        <v>91</v>
      </c>
      <c r="G344" s="10" t="s">
        <v>35</v>
      </c>
      <c r="H344" s="10" t="s">
        <v>36</v>
      </c>
      <c r="I344" s="28" t="s">
        <v>36</v>
      </c>
    </row>
    <row r="345" spans="1:9" ht="12">
      <c r="A345" s="176"/>
      <c r="B345" s="177"/>
      <c r="C345" s="178" t="s">
        <v>37</v>
      </c>
      <c r="D345" s="178" t="s">
        <v>72</v>
      </c>
      <c r="E345" s="178" t="s">
        <v>40</v>
      </c>
      <c r="F345" s="178" t="s">
        <v>84</v>
      </c>
      <c r="G345" s="178" t="s">
        <v>41</v>
      </c>
      <c r="H345" s="178" t="s">
        <v>42</v>
      </c>
      <c r="I345" s="179" t="s">
        <v>43</v>
      </c>
    </row>
    <row r="346" spans="1:9" ht="12">
      <c r="A346" s="218"/>
      <c r="B346" s="219"/>
      <c r="C346" s="221"/>
      <c r="D346" s="220"/>
      <c r="E346" s="226"/>
      <c r="F346" s="221"/>
      <c r="G346" s="30">
        <v>100</v>
      </c>
      <c r="H346" s="222">
        <f aca="true" t="shared" si="38" ref="H346:H353">E346*F346</f>
        <v>0</v>
      </c>
      <c r="I346" s="223">
        <f aca="true" t="shared" si="39" ref="I346:I353">E346*F346*(G346/100)</f>
        <v>0</v>
      </c>
    </row>
    <row r="347" spans="1:9" ht="12">
      <c r="A347" s="218"/>
      <c r="B347" s="219"/>
      <c r="C347" s="221"/>
      <c r="D347" s="220"/>
      <c r="E347" s="226"/>
      <c r="F347" s="221"/>
      <c r="G347" s="30">
        <v>100</v>
      </c>
      <c r="H347" s="222">
        <f t="shared" si="38"/>
        <v>0</v>
      </c>
      <c r="I347" s="223">
        <f t="shared" si="39"/>
        <v>0</v>
      </c>
    </row>
    <row r="348" spans="1:9" ht="12">
      <c r="A348" s="218"/>
      <c r="B348" s="219"/>
      <c r="C348" s="221"/>
      <c r="D348" s="220"/>
      <c r="E348" s="226"/>
      <c r="F348" s="221"/>
      <c r="G348" s="30">
        <v>100</v>
      </c>
      <c r="H348" s="222">
        <f t="shared" si="38"/>
        <v>0</v>
      </c>
      <c r="I348" s="223">
        <f t="shared" si="39"/>
        <v>0</v>
      </c>
    </row>
    <row r="349" spans="1:9" ht="12">
      <c r="A349" s="218"/>
      <c r="B349" s="219"/>
      <c r="C349" s="221"/>
      <c r="D349" s="220"/>
      <c r="E349" s="226"/>
      <c r="F349" s="221"/>
      <c r="G349" s="30">
        <v>100</v>
      </c>
      <c r="H349" s="222">
        <f t="shared" si="38"/>
        <v>0</v>
      </c>
      <c r="I349" s="223">
        <f t="shared" si="39"/>
        <v>0</v>
      </c>
    </row>
    <row r="350" spans="1:9" ht="12">
      <c r="A350" s="218"/>
      <c r="B350" s="219"/>
      <c r="C350" s="221"/>
      <c r="D350" s="220"/>
      <c r="E350" s="226"/>
      <c r="F350" s="221"/>
      <c r="G350" s="30">
        <v>100</v>
      </c>
      <c r="H350" s="222">
        <f t="shared" si="38"/>
        <v>0</v>
      </c>
      <c r="I350" s="223">
        <f t="shared" si="39"/>
        <v>0</v>
      </c>
    </row>
    <row r="351" spans="1:9" ht="12">
      <c r="A351" s="218"/>
      <c r="B351" s="219"/>
      <c r="C351" s="221"/>
      <c r="D351" s="220"/>
      <c r="E351" s="226"/>
      <c r="F351" s="221"/>
      <c r="G351" s="30">
        <v>100</v>
      </c>
      <c r="H351" s="222">
        <f t="shared" si="38"/>
        <v>0</v>
      </c>
      <c r="I351" s="223">
        <f t="shared" si="39"/>
        <v>0</v>
      </c>
    </row>
    <row r="352" spans="1:9" ht="12">
      <c r="A352" s="218"/>
      <c r="B352" s="219"/>
      <c r="C352" s="221"/>
      <c r="D352" s="220"/>
      <c r="E352" s="226"/>
      <c r="F352" s="221"/>
      <c r="G352" s="30">
        <v>100</v>
      </c>
      <c r="H352" s="222">
        <f t="shared" si="38"/>
        <v>0</v>
      </c>
      <c r="I352" s="223">
        <f t="shared" si="39"/>
        <v>0</v>
      </c>
    </row>
    <row r="353" spans="1:9" ht="12">
      <c r="A353" s="218"/>
      <c r="B353" s="219"/>
      <c r="C353" s="221"/>
      <c r="D353" s="220"/>
      <c r="E353" s="226"/>
      <c r="F353" s="221"/>
      <c r="G353" s="30">
        <v>100</v>
      </c>
      <c r="H353" s="222">
        <f t="shared" si="38"/>
        <v>0</v>
      </c>
      <c r="I353" s="223">
        <f t="shared" si="39"/>
        <v>0</v>
      </c>
    </row>
    <row r="354" spans="1:9" ht="12.75" thickBot="1">
      <c r="A354" s="31"/>
      <c r="B354" s="32"/>
      <c r="C354" s="33" t="s">
        <v>117</v>
      </c>
      <c r="D354" s="32"/>
      <c r="E354" s="32"/>
      <c r="F354" s="32"/>
      <c r="G354" s="32"/>
      <c r="H354" s="224">
        <f>SUM(H346:H353)</f>
        <v>0</v>
      </c>
      <c r="I354" s="225">
        <f>SUM(I346:I353)</f>
        <v>0</v>
      </c>
    </row>
    <row r="355" ht="13.5" thickBot="1" thickTop="1"/>
    <row r="356" spans="1:9" ht="12.75" thickTop="1">
      <c r="A356" s="22" t="s">
        <v>118</v>
      </c>
      <c r="B356" s="23"/>
      <c r="C356" s="23"/>
      <c r="D356" s="23"/>
      <c r="E356" s="23"/>
      <c r="F356" s="23"/>
      <c r="G356" s="23"/>
      <c r="H356" s="23"/>
      <c r="I356" s="26"/>
    </row>
    <row r="357" spans="1:9" ht="12">
      <c r="A357" s="29"/>
      <c r="C357" s="10" t="s">
        <v>45</v>
      </c>
      <c r="D357" s="10" t="s">
        <v>45</v>
      </c>
      <c r="E357" s="10" t="s">
        <v>45</v>
      </c>
      <c r="F357" s="10" t="s">
        <v>45</v>
      </c>
      <c r="G357" s="10" t="s">
        <v>23</v>
      </c>
      <c r="H357" s="10" t="s">
        <v>45</v>
      </c>
      <c r="I357" s="28" t="s">
        <v>45</v>
      </c>
    </row>
    <row r="358" spans="1:9" ht="12">
      <c r="A358" s="35" t="s">
        <v>119</v>
      </c>
      <c r="C358" s="10" t="s">
        <v>25</v>
      </c>
      <c r="D358" s="10" t="s">
        <v>45</v>
      </c>
      <c r="E358" s="10" t="s">
        <v>36</v>
      </c>
      <c r="F358" s="10" t="s">
        <v>45</v>
      </c>
      <c r="G358" s="10" t="s">
        <v>29</v>
      </c>
      <c r="H358" s="10" t="s">
        <v>30</v>
      </c>
      <c r="I358" s="28" t="s">
        <v>29</v>
      </c>
    </row>
    <row r="359" spans="1:9" ht="12">
      <c r="A359" s="35" t="s">
        <v>120</v>
      </c>
      <c r="C359" s="10" t="s">
        <v>100</v>
      </c>
      <c r="D359" s="10" t="s">
        <v>71</v>
      </c>
      <c r="E359" s="10" t="s">
        <v>83</v>
      </c>
      <c r="F359" s="10" t="s">
        <v>27</v>
      </c>
      <c r="G359" s="10" t="s">
        <v>35</v>
      </c>
      <c r="H359" s="10" t="s">
        <v>36</v>
      </c>
      <c r="I359" s="28" t="s">
        <v>36</v>
      </c>
    </row>
    <row r="360" spans="1:9" ht="12">
      <c r="A360" s="176"/>
      <c r="B360" s="177"/>
      <c r="C360" s="178" t="s">
        <v>37</v>
      </c>
      <c r="D360" s="178" t="s">
        <v>72</v>
      </c>
      <c r="E360" s="178" t="s">
        <v>40</v>
      </c>
      <c r="F360" s="178" t="s">
        <v>121</v>
      </c>
      <c r="G360" s="178" t="s">
        <v>41</v>
      </c>
      <c r="H360" s="178" t="s">
        <v>42</v>
      </c>
      <c r="I360" s="179" t="s">
        <v>43</v>
      </c>
    </row>
    <row r="361" spans="1:9" ht="12">
      <c r="A361" s="218" t="s">
        <v>482</v>
      </c>
      <c r="B361" s="219"/>
      <c r="C361" s="220">
        <v>11</v>
      </c>
      <c r="D361" s="220"/>
      <c r="E361" s="226">
        <v>3600</v>
      </c>
      <c r="F361" s="226">
        <v>1</v>
      </c>
      <c r="G361" s="30">
        <v>100</v>
      </c>
      <c r="H361" s="222">
        <f aca="true" t="shared" si="40" ref="H361:H372">E361*F361</f>
        <v>3600</v>
      </c>
      <c r="I361" s="223">
        <f aca="true" t="shared" si="41" ref="I361:I372">E361*F361*(G361/100)</f>
        <v>3600</v>
      </c>
    </row>
    <row r="362" spans="1:9" ht="12">
      <c r="A362" s="218" t="s">
        <v>483</v>
      </c>
      <c r="B362" s="219"/>
      <c r="C362" s="221">
        <v>12</v>
      </c>
      <c r="D362" s="220" t="s">
        <v>45</v>
      </c>
      <c r="E362" s="226">
        <v>1500</v>
      </c>
      <c r="F362" s="226">
        <v>1</v>
      </c>
      <c r="G362" s="30">
        <v>100</v>
      </c>
      <c r="H362" s="222">
        <f t="shared" si="40"/>
        <v>1500</v>
      </c>
      <c r="I362" s="223">
        <f t="shared" si="41"/>
        <v>1500</v>
      </c>
    </row>
    <row r="363" spans="1:9" ht="12">
      <c r="A363" s="218" t="s">
        <v>44</v>
      </c>
      <c r="B363" s="219"/>
      <c r="C363" s="221"/>
      <c r="D363" s="220" t="s">
        <v>45</v>
      </c>
      <c r="E363" s="226"/>
      <c r="F363" s="226"/>
      <c r="G363" s="30">
        <v>100</v>
      </c>
      <c r="H363" s="222">
        <f t="shared" si="40"/>
        <v>0</v>
      </c>
      <c r="I363" s="223">
        <f t="shared" si="41"/>
        <v>0</v>
      </c>
    </row>
    <row r="364" spans="1:9" ht="12">
      <c r="A364" s="218" t="s">
        <v>484</v>
      </c>
      <c r="B364" s="219"/>
      <c r="C364" s="221">
        <v>5</v>
      </c>
      <c r="D364" s="220" t="s">
        <v>45</v>
      </c>
      <c r="E364" s="226">
        <v>1050</v>
      </c>
      <c r="F364" s="226">
        <v>1</v>
      </c>
      <c r="G364" s="30">
        <v>100</v>
      </c>
      <c r="H364" s="222">
        <f t="shared" si="40"/>
        <v>1050</v>
      </c>
      <c r="I364" s="223">
        <f t="shared" si="41"/>
        <v>1050</v>
      </c>
    </row>
    <row r="365" spans="1:9" ht="12">
      <c r="A365" s="218"/>
      <c r="B365" s="219"/>
      <c r="C365" s="221"/>
      <c r="D365" s="220"/>
      <c r="E365" s="226"/>
      <c r="F365" s="226"/>
      <c r="G365" s="30">
        <v>100</v>
      </c>
      <c r="H365" s="222">
        <f t="shared" si="40"/>
        <v>0</v>
      </c>
      <c r="I365" s="223">
        <f t="shared" si="41"/>
        <v>0</v>
      </c>
    </row>
    <row r="366" spans="1:9" ht="12">
      <c r="A366" s="218"/>
      <c r="B366" s="219"/>
      <c r="C366" s="221"/>
      <c r="D366" s="220"/>
      <c r="E366" s="226"/>
      <c r="F366" s="226"/>
      <c r="G366" s="30">
        <v>100</v>
      </c>
      <c r="H366" s="222">
        <f t="shared" si="40"/>
        <v>0</v>
      </c>
      <c r="I366" s="223">
        <f t="shared" si="41"/>
        <v>0</v>
      </c>
    </row>
    <row r="367" spans="1:9" ht="12">
      <c r="A367" s="218"/>
      <c r="B367" s="219"/>
      <c r="C367" s="221"/>
      <c r="D367" s="220"/>
      <c r="E367" s="226"/>
      <c r="F367" s="226"/>
      <c r="G367" s="30">
        <v>100</v>
      </c>
      <c r="H367" s="222">
        <f t="shared" si="40"/>
        <v>0</v>
      </c>
      <c r="I367" s="223">
        <f t="shared" si="41"/>
        <v>0</v>
      </c>
    </row>
    <row r="368" spans="1:9" ht="12">
      <c r="A368" s="218"/>
      <c r="B368" s="219"/>
      <c r="C368" s="221"/>
      <c r="D368" s="220"/>
      <c r="E368" s="226"/>
      <c r="F368" s="226"/>
      <c r="G368" s="30">
        <v>100</v>
      </c>
      <c r="H368" s="222">
        <f t="shared" si="40"/>
        <v>0</v>
      </c>
      <c r="I368" s="223">
        <f t="shared" si="41"/>
        <v>0</v>
      </c>
    </row>
    <row r="369" spans="1:9" ht="12">
      <c r="A369" s="218"/>
      <c r="B369" s="219"/>
      <c r="C369" s="221"/>
      <c r="D369" s="220"/>
      <c r="E369" s="226"/>
      <c r="F369" s="226"/>
      <c r="G369" s="30">
        <v>100</v>
      </c>
      <c r="H369" s="222">
        <f t="shared" si="40"/>
        <v>0</v>
      </c>
      <c r="I369" s="223">
        <f t="shared" si="41"/>
        <v>0</v>
      </c>
    </row>
    <row r="370" spans="1:9" ht="12">
      <c r="A370" s="218"/>
      <c r="B370" s="219"/>
      <c r="C370" s="221"/>
      <c r="D370" s="220"/>
      <c r="E370" s="226"/>
      <c r="F370" s="226"/>
      <c r="G370" s="30">
        <v>100</v>
      </c>
      <c r="H370" s="222">
        <f t="shared" si="40"/>
        <v>0</v>
      </c>
      <c r="I370" s="223">
        <f t="shared" si="41"/>
        <v>0</v>
      </c>
    </row>
    <row r="371" spans="1:9" ht="12">
      <c r="A371" s="218"/>
      <c r="B371" s="219"/>
      <c r="C371" s="221"/>
      <c r="D371" s="220"/>
      <c r="E371" s="226"/>
      <c r="F371" s="226"/>
      <c r="G371" s="30">
        <v>100</v>
      </c>
      <c r="H371" s="222">
        <f t="shared" si="40"/>
        <v>0</v>
      </c>
      <c r="I371" s="223">
        <f t="shared" si="41"/>
        <v>0</v>
      </c>
    </row>
    <row r="372" spans="1:9" ht="12">
      <c r="A372" s="218"/>
      <c r="B372" s="219"/>
      <c r="C372" s="221"/>
      <c r="D372" s="220"/>
      <c r="E372" s="226"/>
      <c r="F372" s="226"/>
      <c r="G372" s="30">
        <v>100</v>
      </c>
      <c r="H372" s="222">
        <f t="shared" si="40"/>
        <v>0</v>
      </c>
      <c r="I372" s="223">
        <f t="shared" si="41"/>
        <v>0</v>
      </c>
    </row>
    <row r="373" spans="1:9" ht="12.75" thickBot="1">
      <c r="A373" s="31"/>
      <c r="B373" s="39" t="s">
        <v>122</v>
      </c>
      <c r="C373" s="32"/>
      <c r="D373" s="40"/>
      <c r="E373" s="32"/>
      <c r="F373" s="32"/>
      <c r="G373" s="32"/>
      <c r="H373" s="224">
        <f>SUM(H361:H372)</f>
        <v>6150</v>
      </c>
      <c r="I373" s="225">
        <f>SUM(I361:I372)</f>
        <v>6150</v>
      </c>
    </row>
    <row r="374" spans="1:9" ht="13.5" thickBot="1" thickTop="1">
      <c r="A374" s="185"/>
      <c r="B374" s="185"/>
      <c r="C374" s="185"/>
      <c r="D374" s="185"/>
      <c r="E374" s="185"/>
      <c r="F374" s="185"/>
      <c r="G374" s="185"/>
      <c r="H374" s="185"/>
      <c r="I374" s="185"/>
    </row>
    <row r="375" spans="1:9" ht="12.75" thickTop="1">
      <c r="A375" s="22" t="s">
        <v>487</v>
      </c>
      <c r="B375" s="23"/>
      <c r="C375" s="23"/>
      <c r="D375" s="23"/>
      <c r="E375" s="23"/>
      <c r="F375" s="23"/>
      <c r="G375" s="23"/>
      <c r="H375" s="23"/>
      <c r="I375" s="26"/>
    </row>
    <row r="376" spans="1:9" ht="12">
      <c r="A376" s="29" t="s">
        <v>485</v>
      </c>
      <c r="I376" s="37"/>
    </row>
    <row r="377" spans="1:9" ht="12">
      <c r="A377" s="29"/>
      <c r="D377" s="10" t="s">
        <v>45</v>
      </c>
      <c r="E377" s="10" t="s">
        <v>45</v>
      </c>
      <c r="F377" s="10" t="s">
        <v>123</v>
      </c>
      <c r="G377" s="10" t="s">
        <v>124</v>
      </c>
      <c r="I377" s="28" t="s">
        <v>125</v>
      </c>
    </row>
    <row r="378" spans="1:9" ht="12">
      <c r="A378" s="29"/>
      <c r="D378" s="10" t="s">
        <v>25</v>
      </c>
      <c r="E378" s="10" t="s">
        <v>45</v>
      </c>
      <c r="F378" s="10" t="s">
        <v>126</v>
      </c>
      <c r="G378" s="10" t="s">
        <v>127</v>
      </c>
      <c r="H378" s="10" t="s">
        <v>128</v>
      </c>
      <c r="I378" s="28" t="s">
        <v>129</v>
      </c>
    </row>
    <row r="379" spans="1:9" ht="12">
      <c r="A379" s="35" t="s">
        <v>130</v>
      </c>
      <c r="D379" s="10" t="s">
        <v>131</v>
      </c>
      <c r="E379" s="10" t="s">
        <v>71</v>
      </c>
      <c r="F379" s="10" t="s">
        <v>132</v>
      </c>
      <c r="G379" s="10" t="s">
        <v>133</v>
      </c>
      <c r="H379" s="10" t="s">
        <v>134</v>
      </c>
      <c r="I379" s="28" t="s">
        <v>135</v>
      </c>
    </row>
    <row r="380" spans="1:9" ht="12">
      <c r="A380" s="176"/>
      <c r="B380" s="177"/>
      <c r="C380" s="177"/>
      <c r="D380" s="178" t="s">
        <v>37</v>
      </c>
      <c r="E380" s="178" t="s">
        <v>72</v>
      </c>
      <c r="F380" s="178" t="s">
        <v>136</v>
      </c>
      <c r="G380" s="178" t="s">
        <v>137</v>
      </c>
      <c r="H380" s="178" t="s">
        <v>138</v>
      </c>
      <c r="I380" s="179" t="s">
        <v>139</v>
      </c>
    </row>
    <row r="381" spans="1:9" ht="12">
      <c r="A381" s="218"/>
      <c r="B381" s="219"/>
      <c r="C381" s="219"/>
      <c r="D381" s="220"/>
      <c r="E381" s="220"/>
      <c r="F381" s="226"/>
      <c r="G381" s="228"/>
      <c r="H381" s="220"/>
      <c r="I381" s="227">
        <f aca="true" t="shared" si="42" ref="I381:I405">IF(F381=0,0,PMT(G381/100,H381,-F381))</f>
        <v>0</v>
      </c>
    </row>
    <row r="382" spans="1:9" ht="12">
      <c r="A382" s="218"/>
      <c r="B382" s="219"/>
      <c r="C382" s="219"/>
      <c r="D382" s="220"/>
      <c r="E382" s="220"/>
      <c r="F382" s="226"/>
      <c r="G382" s="228"/>
      <c r="H382" s="220"/>
      <c r="I382" s="227">
        <f t="shared" si="42"/>
        <v>0</v>
      </c>
    </row>
    <row r="383" spans="1:9" ht="12">
      <c r="A383" s="218"/>
      <c r="B383" s="219"/>
      <c r="C383" s="219"/>
      <c r="D383" s="220"/>
      <c r="E383" s="220"/>
      <c r="F383" s="226"/>
      <c r="G383" s="228"/>
      <c r="H383" s="220"/>
      <c r="I383" s="227">
        <f t="shared" si="42"/>
        <v>0</v>
      </c>
    </row>
    <row r="384" spans="1:9" ht="12">
      <c r="A384" s="218"/>
      <c r="B384" s="219"/>
      <c r="C384" s="219"/>
      <c r="D384" s="220"/>
      <c r="E384" s="220"/>
      <c r="F384" s="226"/>
      <c r="G384" s="228"/>
      <c r="H384" s="220"/>
      <c r="I384" s="227">
        <f t="shared" si="42"/>
        <v>0</v>
      </c>
    </row>
    <row r="385" spans="1:9" ht="12">
      <c r="A385" s="218"/>
      <c r="B385" s="219"/>
      <c r="C385" s="219"/>
      <c r="D385" s="220"/>
      <c r="E385" s="220"/>
      <c r="F385" s="226"/>
      <c r="G385" s="228"/>
      <c r="H385" s="220"/>
      <c r="I385" s="227">
        <f t="shared" si="42"/>
        <v>0</v>
      </c>
    </row>
    <row r="386" spans="1:9" ht="12">
      <c r="A386" s="218"/>
      <c r="B386" s="219"/>
      <c r="C386" s="219"/>
      <c r="D386" s="220"/>
      <c r="E386" s="220"/>
      <c r="F386" s="226"/>
      <c r="G386" s="228"/>
      <c r="H386" s="220"/>
      <c r="I386" s="227">
        <f t="shared" si="42"/>
        <v>0</v>
      </c>
    </row>
    <row r="387" spans="1:9" ht="12">
      <c r="A387" s="218"/>
      <c r="B387" s="219"/>
      <c r="C387" s="219"/>
      <c r="D387" s="220"/>
      <c r="E387" s="220"/>
      <c r="F387" s="226"/>
      <c r="G387" s="228"/>
      <c r="H387" s="220"/>
      <c r="I387" s="227">
        <f t="shared" si="42"/>
        <v>0</v>
      </c>
    </row>
    <row r="388" spans="1:9" ht="12">
      <c r="A388" s="218"/>
      <c r="B388" s="219"/>
      <c r="C388" s="219"/>
      <c r="D388" s="220"/>
      <c r="E388" s="220"/>
      <c r="F388" s="226"/>
      <c r="G388" s="228"/>
      <c r="H388" s="220"/>
      <c r="I388" s="227">
        <f t="shared" si="42"/>
        <v>0</v>
      </c>
    </row>
    <row r="389" spans="1:9" ht="12">
      <c r="A389" s="218"/>
      <c r="B389" s="219"/>
      <c r="C389" s="219"/>
      <c r="D389" s="220"/>
      <c r="E389" s="220"/>
      <c r="F389" s="226"/>
      <c r="G389" s="228"/>
      <c r="H389" s="220"/>
      <c r="I389" s="227">
        <f t="shared" si="42"/>
        <v>0</v>
      </c>
    </row>
    <row r="390" spans="1:9" ht="12">
      <c r="A390" s="218"/>
      <c r="B390" s="219"/>
      <c r="C390" s="219"/>
      <c r="D390" s="220"/>
      <c r="E390" s="220"/>
      <c r="F390" s="226"/>
      <c r="G390" s="228"/>
      <c r="H390" s="220"/>
      <c r="I390" s="227">
        <f t="shared" si="42"/>
        <v>0</v>
      </c>
    </row>
    <row r="391" spans="1:9" ht="12">
      <c r="A391" s="218"/>
      <c r="B391" s="219"/>
      <c r="C391" s="219"/>
      <c r="D391" s="220"/>
      <c r="E391" s="220"/>
      <c r="F391" s="226"/>
      <c r="G391" s="228"/>
      <c r="H391" s="220"/>
      <c r="I391" s="227">
        <f t="shared" si="42"/>
        <v>0</v>
      </c>
    </row>
    <row r="392" spans="1:9" ht="12">
      <c r="A392" s="218"/>
      <c r="B392" s="219"/>
      <c r="C392" s="219"/>
      <c r="D392" s="220"/>
      <c r="E392" s="220"/>
      <c r="F392" s="226"/>
      <c r="G392" s="228"/>
      <c r="H392" s="220"/>
      <c r="I392" s="227">
        <f t="shared" si="42"/>
        <v>0</v>
      </c>
    </row>
    <row r="393" spans="1:9" ht="12">
      <c r="A393" s="218"/>
      <c r="B393" s="219"/>
      <c r="C393" s="219"/>
      <c r="D393" s="220"/>
      <c r="E393" s="220"/>
      <c r="F393" s="226"/>
      <c r="G393" s="228"/>
      <c r="H393" s="220"/>
      <c r="I393" s="227">
        <f t="shared" si="42"/>
        <v>0</v>
      </c>
    </row>
    <row r="394" spans="1:9" ht="12">
      <c r="A394" s="218"/>
      <c r="B394" s="219"/>
      <c r="C394" s="219"/>
      <c r="D394" s="221"/>
      <c r="E394" s="220"/>
      <c r="F394" s="226"/>
      <c r="G394" s="228"/>
      <c r="H394" s="221"/>
      <c r="I394" s="227">
        <f t="shared" si="42"/>
        <v>0</v>
      </c>
    </row>
    <row r="395" spans="1:9" ht="12">
      <c r="A395" s="218"/>
      <c r="B395" s="219"/>
      <c r="C395" s="219"/>
      <c r="D395" s="220"/>
      <c r="E395" s="220"/>
      <c r="F395" s="226"/>
      <c r="G395" s="228"/>
      <c r="H395" s="220"/>
      <c r="I395" s="227">
        <f t="shared" si="42"/>
        <v>0</v>
      </c>
    </row>
    <row r="396" spans="1:9" ht="12">
      <c r="A396" s="218"/>
      <c r="B396" s="219"/>
      <c r="C396" s="219"/>
      <c r="D396" s="221"/>
      <c r="E396" s="220"/>
      <c r="F396" s="226"/>
      <c r="G396" s="228"/>
      <c r="H396" s="221"/>
      <c r="I396" s="227">
        <f t="shared" si="42"/>
        <v>0</v>
      </c>
    </row>
    <row r="397" spans="1:9" ht="12">
      <c r="A397" s="218"/>
      <c r="B397" s="219"/>
      <c r="C397" s="219"/>
      <c r="D397" s="221"/>
      <c r="E397" s="220"/>
      <c r="F397" s="226"/>
      <c r="G397" s="228"/>
      <c r="H397" s="221"/>
      <c r="I397" s="227">
        <f t="shared" si="42"/>
        <v>0</v>
      </c>
    </row>
    <row r="398" spans="1:9" ht="12">
      <c r="A398" s="218"/>
      <c r="B398" s="219"/>
      <c r="C398" s="219"/>
      <c r="D398" s="221"/>
      <c r="E398" s="220"/>
      <c r="F398" s="226"/>
      <c r="G398" s="228"/>
      <c r="H398" s="221"/>
      <c r="I398" s="227">
        <f t="shared" si="42"/>
        <v>0</v>
      </c>
    </row>
    <row r="399" spans="1:9" ht="12">
      <c r="A399" s="218"/>
      <c r="B399" s="219"/>
      <c r="C399" s="219"/>
      <c r="D399" s="221"/>
      <c r="E399" s="220"/>
      <c r="F399" s="226"/>
      <c r="G399" s="228"/>
      <c r="H399" s="221"/>
      <c r="I399" s="227">
        <f t="shared" si="42"/>
        <v>0</v>
      </c>
    </row>
    <row r="400" spans="1:9" ht="12">
      <c r="A400" s="218"/>
      <c r="B400" s="219"/>
      <c r="C400" s="219"/>
      <c r="D400" s="221"/>
      <c r="E400" s="220"/>
      <c r="F400" s="226"/>
      <c r="G400" s="228"/>
      <c r="H400" s="221"/>
      <c r="I400" s="227">
        <f t="shared" si="42"/>
        <v>0</v>
      </c>
    </row>
    <row r="401" spans="1:9" ht="12">
      <c r="A401" s="218"/>
      <c r="B401" s="219"/>
      <c r="C401" s="219"/>
      <c r="D401" s="221"/>
      <c r="E401" s="220"/>
      <c r="F401" s="226"/>
      <c r="G401" s="228"/>
      <c r="H401" s="221"/>
      <c r="I401" s="227">
        <f t="shared" si="42"/>
        <v>0</v>
      </c>
    </row>
    <row r="402" spans="1:9" ht="12">
      <c r="A402" s="218"/>
      <c r="B402" s="219"/>
      <c r="C402" s="219"/>
      <c r="D402" s="221"/>
      <c r="E402" s="220"/>
      <c r="F402" s="226"/>
      <c r="G402" s="228"/>
      <c r="H402" s="221"/>
      <c r="I402" s="227">
        <f t="shared" si="42"/>
        <v>0</v>
      </c>
    </row>
    <row r="403" spans="1:9" ht="12">
      <c r="A403" s="218"/>
      <c r="B403" s="219"/>
      <c r="C403" s="219"/>
      <c r="D403" s="221"/>
      <c r="E403" s="220"/>
      <c r="F403" s="226"/>
      <c r="G403" s="228"/>
      <c r="H403" s="221"/>
      <c r="I403" s="227">
        <f t="shared" si="42"/>
        <v>0</v>
      </c>
    </row>
    <row r="404" spans="1:9" ht="12">
      <c r="A404" s="218"/>
      <c r="B404" s="219"/>
      <c r="C404" s="219"/>
      <c r="D404" s="221"/>
      <c r="E404" s="220"/>
      <c r="F404" s="226"/>
      <c r="G404" s="228"/>
      <c r="H404" s="221"/>
      <c r="I404" s="227">
        <f t="shared" si="42"/>
        <v>0</v>
      </c>
    </row>
    <row r="405" spans="1:9" ht="12">
      <c r="A405" s="218"/>
      <c r="B405" s="219"/>
      <c r="C405" s="219"/>
      <c r="D405" s="221"/>
      <c r="E405" s="220"/>
      <c r="F405" s="226"/>
      <c r="G405" s="228"/>
      <c r="H405" s="221"/>
      <c r="I405" s="227">
        <f t="shared" si="42"/>
        <v>0</v>
      </c>
    </row>
    <row r="406" spans="1:9" ht="12.75" thickBot="1">
      <c r="A406" s="31"/>
      <c r="B406" s="32"/>
      <c r="C406" s="32"/>
      <c r="D406" s="33" t="s">
        <v>140</v>
      </c>
      <c r="E406" s="32"/>
      <c r="F406" s="32"/>
      <c r="G406" s="32"/>
      <c r="H406" s="32"/>
      <c r="I406" s="225">
        <f>SUM(I381:I405)</f>
        <v>0</v>
      </c>
    </row>
    <row r="407" ht="13.5" thickBot="1" thickTop="1">
      <c r="I407" s="191"/>
    </row>
    <row r="408" spans="1:9" ht="12.75" thickTop="1">
      <c r="A408" s="22" t="s">
        <v>486</v>
      </c>
      <c r="B408" s="23"/>
      <c r="C408" s="23"/>
      <c r="D408" s="23"/>
      <c r="E408" s="23"/>
      <c r="F408" s="23"/>
      <c r="G408" s="23"/>
      <c r="H408" s="23"/>
      <c r="I408" s="192"/>
    </row>
    <row r="409" spans="1:9" ht="12">
      <c r="A409" s="29" t="s">
        <v>485</v>
      </c>
      <c r="I409" s="193"/>
    </row>
    <row r="410" spans="1:9" ht="12">
      <c r="A410" s="29"/>
      <c r="D410" s="10" t="s">
        <v>45</v>
      </c>
      <c r="E410" s="10" t="s">
        <v>45</v>
      </c>
      <c r="F410" s="10" t="s">
        <v>123</v>
      </c>
      <c r="G410" s="10" t="s">
        <v>141</v>
      </c>
      <c r="I410" s="194" t="s">
        <v>125</v>
      </c>
    </row>
    <row r="411" spans="1:9" ht="12">
      <c r="A411" s="29"/>
      <c r="D411" s="10" t="s">
        <v>25</v>
      </c>
      <c r="E411" s="10" t="s">
        <v>45</v>
      </c>
      <c r="F411" s="10" t="s">
        <v>126</v>
      </c>
      <c r="G411" s="10" t="s">
        <v>127</v>
      </c>
      <c r="H411" s="10" t="s">
        <v>128</v>
      </c>
      <c r="I411" s="194" t="s">
        <v>129</v>
      </c>
    </row>
    <row r="412" spans="1:9" ht="12">
      <c r="A412" s="35" t="s">
        <v>130</v>
      </c>
      <c r="D412" s="10" t="s">
        <v>131</v>
      </c>
      <c r="E412" s="10" t="s">
        <v>71</v>
      </c>
      <c r="F412" s="10" t="s">
        <v>132</v>
      </c>
      <c r="G412" s="10" t="s">
        <v>133</v>
      </c>
      <c r="H412" s="10" t="s">
        <v>142</v>
      </c>
      <c r="I412" s="194" t="s">
        <v>135</v>
      </c>
    </row>
    <row r="413" spans="1:9" ht="12">
      <c r="A413" s="176"/>
      <c r="B413" s="177"/>
      <c r="C413" s="177"/>
      <c r="D413" s="178" t="s">
        <v>37</v>
      </c>
      <c r="E413" s="178" t="s">
        <v>72</v>
      </c>
      <c r="F413" s="178" t="s">
        <v>136</v>
      </c>
      <c r="G413" s="178" t="s">
        <v>137</v>
      </c>
      <c r="H413" s="178" t="s">
        <v>138</v>
      </c>
      <c r="I413" s="181" t="s">
        <v>139</v>
      </c>
    </row>
    <row r="414" spans="1:9" ht="12">
      <c r="A414" s="218"/>
      <c r="B414" s="219"/>
      <c r="C414" s="219"/>
      <c r="D414" s="229"/>
      <c r="E414" s="220"/>
      <c r="F414" s="226"/>
      <c r="G414" s="221"/>
      <c r="H414" s="221"/>
      <c r="I414" s="223">
        <f aca="true" t="shared" si="43" ref="I414:I421">IF(F414=0,0,PMT(G414/100/12,H414,-F414))</f>
        <v>0</v>
      </c>
    </row>
    <row r="415" spans="1:9" ht="12">
      <c r="A415" s="218"/>
      <c r="B415" s="219"/>
      <c r="C415" s="219"/>
      <c r="D415" s="221"/>
      <c r="E415" s="220"/>
      <c r="F415" s="226"/>
      <c r="G415" s="221"/>
      <c r="H415" s="221"/>
      <c r="I415" s="223">
        <f t="shared" si="43"/>
        <v>0</v>
      </c>
    </row>
    <row r="416" spans="1:9" ht="12">
      <c r="A416" s="218"/>
      <c r="B416" s="219"/>
      <c r="C416" s="219"/>
      <c r="D416" s="221"/>
      <c r="E416" s="220"/>
      <c r="F416" s="226"/>
      <c r="G416" s="221"/>
      <c r="H416" s="221"/>
      <c r="I416" s="223">
        <f t="shared" si="43"/>
        <v>0</v>
      </c>
    </row>
    <row r="417" spans="1:9" ht="12">
      <c r="A417" s="218"/>
      <c r="B417" s="219"/>
      <c r="C417" s="219"/>
      <c r="D417" s="221"/>
      <c r="E417" s="220"/>
      <c r="F417" s="226"/>
      <c r="G417" s="221"/>
      <c r="H417" s="221"/>
      <c r="I417" s="223">
        <f t="shared" si="43"/>
        <v>0</v>
      </c>
    </row>
    <row r="418" spans="1:9" ht="12">
      <c r="A418" s="218"/>
      <c r="B418" s="219"/>
      <c r="C418" s="219"/>
      <c r="D418" s="221"/>
      <c r="E418" s="220"/>
      <c r="F418" s="226"/>
      <c r="G418" s="221"/>
      <c r="H418" s="221"/>
      <c r="I418" s="223">
        <f t="shared" si="43"/>
        <v>0</v>
      </c>
    </row>
    <row r="419" spans="1:9" ht="12">
      <c r="A419" s="218"/>
      <c r="B419" s="219"/>
      <c r="C419" s="219"/>
      <c r="D419" s="221"/>
      <c r="E419" s="220"/>
      <c r="F419" s="226"/>
      <c r="G419" s="221"/>
      <c r="H419" s="221"/>
      <c r="I419" s="223">
        <f t="shared" si="43"/>
        <v>0</v>
      </c>
    </row>
    <row r="420" spans="1:9" ht="12">
      <c r="A420" s="218"/>
      <c r="B420" s="219"/>
      <c r="C420" s="219"/>
      <c r="D420" s="221"/>
      <c r="E420" s="220"/>
      <c r="F420" s="226"/>
      <c r="G420" s="221"/>
      <c r="H420" s="221"/>
      <c r="I420" s="223">
        <f t="shared" si="43"/>
        <v>0</v>
      </c>
    </row>
    <row r="421" spans="1:9" ht="12">
      <c r="A421" s="218"/>
      <c r="B421" s="219"/>
      <c r="C421" s="219"/>
      <c r="D421" s="230"/>
      <c r="E421" s="220"/>
      <c r="F421" s="226"/>
      <c r="G421" s="221"/>
      <c r="H421" s="221"/>
      <c r="I421" s="223">
        <f t="shared" si="43"/>
        <v>0</v>
      </c>
    </row>
    <row r="422" spans="1:9" ht="12.75" thickBot="1">
      <c r="A422" s="31"/>
      <c r="B422" s="32"/>
      <c r="C422" s="32"/>
      <c r="D422" s="33" t="s">
        <v>143</v>
      </c>
      <c r="E422" s="32"/>
      <c r="F422" s="32"/>
      <c r="G422" s="32"/>
      <c r="H422" s="32"/>
      <c r="I422" s="225">
        <f>SUM(I414:I421)</f>
        <v>0</v>
      </c>
    </row>
    <row r="423" spans="1:9" ht="13.5" thickBot="1" thickTop="1">
      <c r="A423" s="185"/>
      <c r="B423" s="185"/>
      <c r="C423" s="185"/>
      <c r="D423" s="185"/>
      <c r="E423" s="185"/>
      <c r="F423" s="185"/>
      <c r="G423" s="185"/>
      <c r="H423" s="185"/>
      <c r="I423" s="185"/>
    </row>
    <row r="424" spans="1:9" ht="12.75" thickTop="1">
      <c r="A424" s="22" t="s">
        <v>144</v>
      </c>
      <c r="B424" s="23"/>
      <c r="C424" s="23"/>
      <c r="D424" s="23"/>
      <c r="E424" s="23"/>
      <c r="F424" s="23"/>
      <c r="G424" s="23"/>
      <c r="H424" s="23"/>
      <c r="I424" s="26"/>
    </row>
    <row r="425" spans="1:9" ht="12">
      <c r="A425" s="29"/>
      <c r="C425" s="10" t="s">
        <v>45</v>
      </c>
      <c r="D425" s="10" t="s">
        <v>45</v>
      </c>
      <c r="E425" s="10" t="s">
        <v>45</v>
      </c>
      <c r="F425" s="10" t="s">
        <v>45</v>
      </c>
      <c r="G425" s="10" t="s">
        <v>23</v>
      </c>
      <c r="H425" s="10" t="s">
        <v>45</v>
      </c>
      <c r="I425" s="28" t="s">
        <v>45</v>
      </c>
    </row>
    <row r="426" spans="1:9" ht="12">
      <c r="A426" s="29"/>
      <c r="C426" s="10" t="s">
        <v>25</v>
      </c>
      <c r="D426" s="10" t="s">
        <v>45</v>
      </c>
      <c r="E426" s="10" t="s">
        <v>80</v>
      </c>
      <c r="F426" s="10" t="s">
        <v>27</v>
      </c>
      <c r="G426" s="10" t="s">
        <v>29</v>
      </c>
      <c r="H426" s="10" t="s">
        <v>30</v>
      </c>
      <c r="I426" s="28" t="s">
        <v>29</v>
      </c>
    </row>
    <row r="427" spans="1:9" ht="12">
      <c r="A427" s="35" t="s">
        <v>24</v>
      </c>
      <c r="C427" s="10" t="s">
        <v>145</v>
      </c>
      <c r="D427" s="10" t="s">
        <v>71</v>
      </c>
      <c r="E427" s="10" t="s">
        <v>83</v>
      </c>
      <c r="F427" s="10" t="s">
        <v>146</v>
      </c>
      <c r="G427" s="10" t="s">
        <v>35</v>
      </c>
      <c r="H427" s="10" t="s">
        <v>147</v>
      </c>
      <c r="I427" s="28" t="s">
        <v>148</v>
      </c>
    </row>
    <row r="428" spans="1:9" ht="12">
      <c r="A428" s="176"/>
      <c r="B428" s="177"/>
      <c r="C428" s="178" t="s">
        <v>37</v>
      </c>
      <c r="D428" s="178" t="s">
        <v>72</v>
      </c>
      <c r="E428" s="178" t="s">
        <v>149</v>
      </c>
      <c r="F428" s="178" t="s">
        <v>121</v>
      </c>
      <c r="G428" s="178" t="s">
        <v>41</v>
      </c>
      <c r="H428" s="178" t="s">
        <v>150</v>
      </c>
      <c r="I428" s="179" t="s">
        <v>43</v>
      </c>
    </row>
    <row r="429" spans="1:9" ht="12">
      <c r="A429" s="218"/>
      <c r="B429" s="219"/>
      <c r="C429" s="220"/>
      <c r="D429" s="220"/>
      <c r="E429" s="226"/>
      <c r="F429" s="220"/>
      <c r="G429" s="30">
        <v>100</v>
      </c>
      <c r="H429" s="222">
        <f aca="true" t="shared" si="44" ref="H429:H443">E429*F429</f>
        <v>0</v>
      </c>
      <c r="I429" s="223">
        <f aca="true" t="shared" si="45" ref="I429:I443">E429*F429*(G429/100)</f>
        <v>0</v>
      </c>
    </row>
    <row r="430" spans="1:9" ht="12">
      <c r="A430" s="218"/>
      <c r="B430" s="219"/>
      <c r="C430" s="220"/>
      <c r="D430" s="220"/>
      <c r="E430" s="226"/>
      <c r="F430" s="220"/>
      <c r="G430" s="30">
        <v>100</v>
      </c>
      <c r="H430" s="222">
        <f t="shared" si="44"/>
        <v>0</v>
      </c>
      <c r="I430" s="223">
        <f t="shared" si="45"/>
        <v>0</v>
      </c>
    </row>
    <row r="431" spans="1:9" ht="12">
      <c r="A431" s="218"/>
      <c r="B431" s="219"/>
      <c r="C431" s="220"/>
      <c r="D431" s="220"/>
      <c r="E431" s="226"/>
      <c r="F431" s="220"/>
      <c r="G431" s="30">
        <v>100</v>
      </c>
      <c r="H431" s="222">
        <f t="shared" si="44"/>
        <v>0</v>
      </c>
      <c r="I431" s="223">
        <f t="shared" si="45"/>
        <v>0</v>
      </c>
    </row>
    <row r="432" spans="1:9" ht="12">
      <c r="A432" s="218"/>
      <c r="B432" s="219"/>
      <c r="C432" s="220"/>
      <c r="D432" s="220"/>
      <c r="E432" s="226"/>
      <c r="F432" s="220"/>
      <c r="G432" s="30">
        <v>100</v>
      </c>
      <c r="H432" s="222">
        <f t="shared" si="44"/>
        <v>0</v>
      </c>
      <c r="I432" s="223">
        <f t="shared" si="45"/>
        <v>0</v>
      </c>
    </row>
    <row r="433" spans="1:9" ht="12">
      <c r="A433" s="218"/>
      <c r="B433" s="219"/>
      <c r="C433" s="220"/>
      <c r="D433" s="220"/>
      <c r="E433" s="226"/>
      <c r="F433" s="220"/>
      <c r="G433" s="30">
        <v>100</v>
      </c>
      <c r="H433" s="222">
        <f t="shared" si="44"/>
        <v>0</v>
      </c>
      <c r="I433" s="223">
        <f t="shared" si="45"/>
        <v>0</v>
      </c>
    </row>
    <row r="434" spans="1:9" ht="12">
      <c r="A434" s="218"/>
      <c r="B434" s="219"/>
      <c r="C434" s="231"/>
      <c r="D434" s="220"/>
      <c r="E434" s="226"/>
      <c r="F434" s="231"/>
      <c r="G434" s="30">
        <v>100</v>
      </c>
      <c r="H434" s="222">
        <f t="shared" si="44"/>
        <v>0</v>
      </c>
      <c r="I434" s="223">
        <f t="shared" si="45"/>
        <v>0</v>
      </c>
    </row>
    <row r="435" spans="1:9" ht="12">
      <c r="A435" s="218"/>
      <c r="B435" s="219"/>
      <c r="C435" s="231"/>
      <c r="D435" s="220"/>
      <c r="E435" s="226"/>
      <c r="F435" s="231"/>
      <c r="G435" s="30">
        <v>100</v>
      </c>
      <c r="H435" s="222">
        <f t="shared" si="44"/>
        <v>0</v>
      </c>
      <c r="I435" s="223">
        <f t="shared" si="45"/>
        <v>0</v>
      </c>
    </row>
    <row r="436" spans="1:9" ht="12">
      <c r="A436" s="218"/>
      <c r="B436" s="219"/>
      <c r="C436" s="231"/>
      <c r="D436" s="220"/>
      <c r="E436" s="226"/>
      <c r="F436" s="231"/>
      <c r="G436" s="30">
        <v>100</v>
      </c>
      <c r="H436" s="222">
        <f t="shared" si="44"/>
        <v>0</v>
      </c>
      <c r="I436" s="223">
        <f t="shared" si="45"/>
        <v>0</v>
      </c>
    </row>
    <row r="437" spans="1:9" ht="12">
      <c r="A437" s="218"/>
      <c r="B437" s="219"/>
      <c r="C437" s="231"/>
      <c r="D437" s="220"/>
      <c r="E437" s="226"/>
      <c r="F437" s="231"/>
      <c r="G437" s="30">
        <v>100</v>
      </c>
      <c r="H437" s="222">
        <f t="shared" si="44"/>
        <v>0</v>
      </c>
      <c r="I437" s="223">
        <f t="shared" si="45"/>
        <v>0</v>
      </c>
    </row>
    <row r="438" spans="1:9" ht="12">
      <c r="A438" s="218"/>
      <c r="B438" s="219"/>
      <c r="C438" s="231"/>
      <c r="D438" s="220"/>
      <c r="E438" s="226"/>
      <c r="F438" s="231"/>
      <c r="G438" s="30">
        <v>100</v>
      </c>
      <c r="H438" s="222">
        <f t="shared" si="44"/>
        <v>0</v>
      </c>
      <c r="I438" s="223">
        <f t="shared" si="45"/>
        <v>0</v>
      </c>
    </row>
    <row r="439" spans="1:9" ht="12">
      <c r="A439" s="218"/>
      <c r="B439" s="219"/>
      <c r="C439" s="231"/>
      <c r="D439" s="220"/>
      <c r="E439" s="226"/>
      <c r="F439" s="231"/>
      <c r="G439" s="30">
        <v>100</v>
      </c>
      <c r="H439" s="222">
        <f t="shared" si="44"/>
        <v>0</v>
      </c>
      <c r="I439" s="223">
        <f t="shared" si="45"/>
        <v>0</v>
      </c>
    </row>
    <row r="440" spans="1:9" ht="12">
      <c r="A440" s="218"/>
      <c r="B440" s="219"/>
      <c r="C440" s="231"/>
      <c r="D440" s="220"/>
      <c r="E440" s="226"/>
      <c r="F440" s="231"/>
      <c r="G440" s="30">
        <v>100</v>
      </c>
      <c r="H440" s="222">
        <f t="shared" si="44"/>
        <v>0</v>
      </c>
      <c r="I440" s="223">
        <f t="shared" si="45"/>
        <v>0</v>
      </c>
    </row>
    <row r="441" spans="1:9" ht="12">
      <c r="A441" s="218"/>
      <c r="B441" s="219"/>
      <c r="C441" s="231"/>
      <c r="D441" s="220"/>
      <c r="E441" s="226"/>
      <c r="F441" s="231"/>
      <c r="G441" s="30">
        <v>100</v>
      </c>
      <c r="H441" s="222">
        <f t="shared" si="44"/>
        <v>0</v>
      </c>
      <c r="I441" s="223">
        <f t="shared" si="45"/>
        <v>0</v>
      </c>
    </row>
    <row r="442" spans="1:9" ht="12">
      <c r="A442" s="218"/>
      <c r="B442" s="219"/>
      <c r="C442" s="231"/>
      <c r="D442" s="220"/>
      <c r="E442" s="226"/>
      <c r="F442" s="231"/>
      <c r="G442" s="30">
        <v>100</v>
      </c>
      <c r="H442" s="222">
        <f t="shared" si="44"/>
        <v>0</v>
      </c>
      <c r="I442" s="223">
        <f t="shared" si="45"/>
        <v>0</v>
      </c>
    </row>
    <row r="443" spans="1:9" ht="12">
      <c r="A443" s="218"/>
      <c r="B443" s="219"/>
      <c r="C443" s="231"/>
      <c r="D443" s="220"/>
      <c r="E443" s="226"/>
      <c r="F443" s="231"/>
      <c r="G443" s="30">
        <v>100</v>
      </c>
      <c r="H443" s="222">
        <f t="shared" si="44"/>
        <v>0</v>
      </c>
      <c r="I443" s="223">
        <f t="shared" si="45"/>
        <v>0</v>
      </c>
    </row>
    <row r="444" spans="1:9" ht="12.75" thickBot="1">
      <c r="A444" s="31"/>
      <c r="B444" s="32"/>
      <c r="C444" s="32"/>
      <c r="D444" s="33" t="s">
        <v>151</v>
      </c>
      <c r="E444" s="32"/>
      <c r="F444" s="32"/>
      <c r="G444" s="32"/>
      <c r="H444" s="224">
        <f>SUM(H429:H443)</f>
        <v>0</v>
      </c>
      <c r="I444" s="225">
        <f>SUM(I429:I443)</f>
        <v>0</v>
      </c>
    </row>
    <row r="445" ht="13.5" thickBot="1" thickTop="1"/>
    <row r="446" spans="1:9" ht="12.75" thickTop="1">
      <c r="A446" s="22" t="s">
        <v>152</v>
      </c>
      <c r="B446" s="23"/>
      <c r="C446" s="23"/>
      <c r="D446" s="23"/>
      <c r="E446" s="23"/>
      <c r="F446" s="23"/>
      <c r="G446" s="23"/>
      <c r="H446" s="23"/>
      <c r="I446" s="26"/>
    </row>
    <row r="447" spans="1:9" ht="12">
      <c r="A447" s="29"/>
      <c r="C447" s="10" t="s">
        <v>45</v>
      </c>
      <c r="D447" s="10" t="s">
        <v>45</v>
      </c>
      <c r="E447" s="10" t="s">
        <v>80</v>
      </c>
      <c r="F447" s="10" t="s">
        <v>45</v>
      </c>
      <c r="G447" s="10" t="s">
        <v>23</v>
      </c>
      <c r="H447" s="10" t="s">
        <v>45</v>
      </c>
      <c r="I447" s="28" t="s">
        <v>45</v>
      </c>
    </row>
    <row r="448" spans="1:9" ht="12">
      <c r="A448" s="35" t="s">
        <v>49</v>
      </c>
      <c r="C448" s="10" t="s">
        <v>25</v>
      </c>
      <c r="D448" s="10" t="s">
        <v>45</v>
      </c>
      <c r="E448" s="10" t="s">
        <v>26</v>
      </c>
      <c r="F448" s="10" t="s">
        <v>27</v>
      </c>
      <c r="G448" s="10" t="s">
        <v>29</v>
      </c>
      <c r="H448" s="10" t="s">
        <v>30</v>
      </c>
      <c r="I448" s="28" t="s">
        <v>29</v>
      </c>
    </row>
    <row r="449" spans="1:9" ht="12">
      <c r="A449" s="35" t="s">
        <v>81</v>
      </c>
      <c r="C449" s="10" t="s">
        <v>145</v>
      </c>
      <c r="D449" s="10" t="s">
        <v>71</v>
      </c>
      <c r="E449" s="10" t="s">
        <v>82</v>
      </c>
      <c r="F449" s="10" t="s">
        <v>91</v>
      </c>
      <c r="G449" s="10" t="s">
        <v>35</v>
      </c>
      <c r="H449" s="10" t="s">
        <v>147</v>
      </c>
      <c r="I449" s="28" t="s">
        <v>148</v>
      </c>
    </row>
    <row r="450" spans="1:9" ht="12">
      <c r="A450" s="176"/>
      <c r="B450" s="177"/>
      <c r="C450" s="178" t="s">
        <v>37</v>
      </c>
      <c r="D450" s="178" t="s">
        <v>72</v>
      </c>
      <c r="E450" s="178" t="s">
        <v>153</v>
      </c>
      <c r="F450" s="178" t="s">
        <v>121</v>
      </c>
      <c r="G450" s="178" t="s">
        <v>41</v>
      </c>
      <c r="H450" s="178" t="s">
        <v>150</v>
      </c>
      <c r="I450" s="179" t="s">
        <v>43</v>
      </c>
    </row>
    <row r="451" spans="1:9" ht="12">
      <c r="A451" s="218"/>
      <c r="B451" s="219"/>
      <c r="C451" s="221"/>
      <c r="D451" s="221"/>
      <c r="E451" s="226"/>
      <c r="F451" s="221"/>
      <c r="G451" s="30">
        <v>100</v>
      </c>
      <c r="H451" s="222">
        <f aca="true" t="shared" si="46" ref="H451:H462">E451*F451</f>
        <v>0</v>
      </c>
      <c r="I451" s="223">
        <f aca="true" t="shared" si="47" ref="I451:I462">E451*F451*(G451/100)</f>
        <v>0</v>
      </c>
    </row>
    <row r="452" spans="1:9" ht="12">
      <c r="A452" s="218"/>
      <c r="B452" s="219"/>
      <c r="C452" s="221"/>
      <c r="D452" s="221"/>
      <c r="E452" s="226"/>
      <c r="F452" s="221"/>
      <c r="G452" s="30">
        <v>100</v>
      </c>
      <c r="H452" s="222">
        <f t="shared" si="46"/>
        <v>0</v>
      </c>
      <c r="I452" s="223">
        <f t="shared" si="47"/>
        <v>0</v>
      </c>
    </row>
    <row r="453" spans="1:9" ht="12">
      <c r="A453" s="218"/>
      <c r="B453" s="219"/>
      <c r="C453" s="221"/>
      <c r="D453" s="221"/>
      <c r="E453" s="226"/>
      <c r="F453" s="221"/>
      <c r="G453" s="30">
        <v>100</v>
      </c>
      <c r="H453" s="222">
        <f t="shared" si="46"/>
        <v>0</v>
      </c>
      <c r="I453" s="223">
        <f t="shared" si="47"/>
        <v>0</v>
      </c>
    </row>
    <row r="454" spans="1:9" ht="12">
      <c r="A454" s="218"/>
      <c r="B454" s="219"/>
      <c r="C454" s="221"/>
      <c r="D454" s="221"/>
      <c r="E454" s="226"/>
      <c r="F454" s="221"/>
      <c r="G454" s="30">
        <v>100</v>
      </c>
      <c r="H454" s="222">
        <f t="shared" si="46"/>
        <v>0</v>
      </c>
      <c r="I454" s="223">
        <f t="shared" si="47"/>
        <v>0</v>
      </c>
    </row>
    <row r="455" spans="1:9" ht="12">
      <c r="A455" s="218"/>
      <c r="B455" s="219"/>
      <c r="C455" s="221"/>
      <c r="D455" s="221"/>
      <c r="E455" s="226"/>
      <c r="F455" s="221"/>
      <c r="G455" s="30">
        <v>100</v>
      </c>
      <c r="H455" s="222">
        <f t="shared" si="46"/>
        <v>0</v>
      </c>
      <c r="I455" s="223">
        <f t="shared" si="47"/>
        <v>0</v>
      </c>
    </row>
    <row r="456" spans="1:9" ht="12">
      <c r="A456" s="218"/>
      <c r="B456" s="219"/>
      <c r="C456" s="221"/>
      <c r="D456" s="221"/>
      <c r="E456" s="226"/>
      <c r="F456" s="221"/>
      <c r="G456" s="30">
        <v>100</v>
      </c>
      <c r="H456" s="222">
        <f t="shared" si="46"/>
        <v>0</v>
      </c>
      <c r="I456" s="223">
        <f t="shared" si="47"/>
        <v>0</v>
      </c>
    </row>
    <row r="457" spans="1:9" ht="12">
      <c r="A457" s="218"/>
      <c r="B457" s="219"/>
      <c r="C457" s="221"/>
      <c r="D457" s="221"/>
      <c r="E457" s="226"/>
      <c r="F457" s="221"/>
      <c r="G457" s="30">
        <v>100</v>
      </c>
      <c r="H457" s="222">
        <f t="shared" si="46"/>
        <v>0</v>
      </c>
      <c r="I457" s="223">
        <f t="shared" si="47"/>
        <v>0</v>
      </c>
    </row>
    <row r="458" spans="1:9" ht="12">
      <c r="A458" s="218"/>
      <c r="B458" s="219"/>
      <c r="C458" s="221"/>
      <c r="D458" s="221"/>
      <c r="E458" s="226"/>
      <c r="F458" s="221"/>
      <c r="G458" s="30">
        <v>100</v>
      </c>
      <c r="H458" s="222">
        <f t="shared" si="46"/>
        <v>0</v>
      </c>
      <c r="I458" s="223">
        <f t="shared" si="47"/>
        <v>0</v>
      </c>
    </row>
    <row r="459" spans="1:9" ht="12">
      <c r="A459" s="218"/>
      <c r="B459" s="219"/>
      <c r="C459" s="221"/>
      <c r="D459" s="221"/>
      <c r="E459" s="226"/>
      <c r="F459" s="221"/>
      <c r="G459" s="30">
        <v>100</v>
      </c>
      <c r="H459" s="222">
        <f t="shared" si="46"/>
        <v>0</v>
      </c>
      <c r="I459" s="223">
        <f t="shared" si="47"/>
        <v>0</v>
      </c>
    </row>
    <row r="460" spans="1:9" ht="12">
      <c r="A460" s="218"/>
      <c r="B460" s="219"/>
      <c r="C460" s="221"/>
      <c r="D460" s="221"/>
      <c r="E460" s="226"/>
      <c r="F460" s="221"/>
      <c r="G460" s="30">
        <v>100</v>
      </c>
      <c r="H460" s="222">
        <f t="shared" si="46"/>
        <v>0</v>
      </c>
      <c r="I460" s="223">
        <f t="shared" si="47"/>
        <v>0</v>
      </c>
    </row>
    <row r="461" spans="1:9" ht="12">
      <c r="A461" s="218"/>
      <c r="B461" s="219"/>
      <c r="C461" s="221"/>
      <c r="D461" s="221"/>
      <c r="E461" s="226"/>
      <c r="F461" s="221"/>
      <c r="G461" s="30">
        <v>100</v>
      </c>
      <c r="H461" s="222">
        <f t="shared" si="46"/>
        <v>0</v>
      </c>
      <c r="I461" s="223">
        <f t="shared" si="47"/>
        <v>0</v>
      </c>
    </row>
    <row r="462" spans="1:9" ht="12">
      <c r="A462" s="218"/>
      <c r="B462" s="219"/>
      <c r="C462" s="221"/>
      <c r="D462" s="221"/>
      <c r="E462" s="226"/>
      <c r="F462" s="221"/>
      <c r="G462" s="30">
        <v>100</v>
      </c>
      <c r="H462" s="222">
        <f t="shared" si="46"/>
        <v>0</v>
      </c>
      <c r="I462" s="223">
        <f t="shared" si="47"/>
        <v>0</v>
      </c>
    </row>
    <row r="463" spans="1:9" ht="12.75" thickBot="1">
      <c r="A463" s="31"/>
      <c r="B463" s="32"/>
      <c r="C463" s="33" t="s">
        <v>154</v>
      </c>
      <c r="D463" s="32"/>
      <c r="E463" s="32"/>
      <c r="F463" s="32"/>
      <c r="G463" s="32"/>
      <c r="H463" s="232">
        <f>SUM(H451:H462)</f>
        <v>0</v>
      </c>
      <c r="I463" s="233">
        <f>SUM(I451:I462)</f>
        <v>0</v>
      </c>
    </row>
    <row r="464" ht="13.5" thickBot="1" thickTop="1"/>
    <row r="465" spans="1:9" ht="12.75" thickTop="1">
      <c r="A465" s="22" t="s">
        <v>155</v>
      </c>
      <c r="B465" s="23"/>
      <c r="C465" s="23"/>
      <c r="D465" s="23"/>
      <c r="E465" s="23"/>
      <c r="F465" s="23"/>
      <c r="G465" s="23"/>
      <c r="H465" s="23"/>
      <c r="I465" s="26"/>
    </row>
    <row r="466" spans="1:9" ht="12">
      <c r="A466" s="29"/>
      <c r="D466" s="10" t="s">
        <v>45</v>
      </c>
      <c r="E466" s="10" t="s">
        <v>45</v>
      </c>
      <c r="F466" s="10" t="s">
        <v>45</v>
      </c>
      <c r="G466" s="10" t="s">
        <v>23</v>
      </c>
      <c r="H466" s="10" t="s">
        <v>45</v>
      </c>
      <c r="I466" s="28" t="s">
        <v>45</v>
      </c>
    </row>
    <row r="467" spans="1:9" ht="12">
      <c r="A467" s="35" t="s">
        <v>49</v>
      </c>
      <c r="B467" s="10" t="s">
        <v>25</v>
      </c>
      <c r="C467" s="10" t="s">
        <v>45</v>
      </c>
      <c r="D467" s="10" t="s">
        <v>103</v>
      </c>
      <c r="E467" s="10" t="s">
        <v>80</v>
      </c>
      <c r="F467" s="10" t="s">
        <v>27</v>
      </c>
      <c r="G467" s="10" t="s">
        <v>29</v>
      </c>
      <c r="H467" s="10" t="s">
        <v>30</v>
      </c>
      <c r="I467" s="28" t="s">
        <v>29</v>
      </c>
    </row>
    <row r="468" spans="1:9" ht="12">
      <c r="A468" s="35" t="s">
        <v>81</v>
      </c>
      <c r="B468" s="10" t="s">
        <v>145</v>
      </c>
      <c r="C468" s="10" t="s">
        <v>71</v>
      </c>
      <c r="D468" s="10" t="s">
        <v>156</v>
      </c>
      <c r="E468" s="10" t="s">
        <v>157</v>
      </c>
      <c r="F468" s="10" t="s">
        <v>91</v>
      </c>
      <c r="G468" s="10" t="s">
        <v>35</v>
      </c>
      <c r="H468" s="10" t="s">
        <v>147</v>
      </c>
      <c r="I468" s="28" t="s">
        <v>148</v>
      </c>
    </row>
    <row r="469" spans="1:10" ht="12">
      <c r="A469" s="176"/>
      <c r="B469" s="178" t="s">
        <v>37</v>
      </c>
      <c r="C469" s="178" t="s">
        <v>72</v>
      </c>
      <c r="D469" s="178" t="s">
        <v>107</v>
      </c>
      <c r="E469" s="178" t="s">
        <v>158</v>
      </c>
      <c r="F469" s="178" t="s">
        <v>121</v>
      </c>
      <c r="G469" s="178" t="s">
        <v>41</v>
      </c>
      <c r="H469" s="178" t="s">
        <v>150</v>
      </c>
      <c r="I469" s="179" t="s">
        <v>43</v>
      </c>
      <c r="J469" s="42"/>
    </row>
    <row r="470" spans="1:9" ht="12">
      <c r="A470" s="218"/>
      <c r="B470" s="220"/>
      <c r="C470" s="220"/>
      <c r="D470" s="226"/>
      <c r="E470" s="226"/>
      <c r="F470" s="220"/>
      <c r="G470" s="30">
        <v>100</v>
      </c>
      <c r="H470" s="222">
        <f aca="true" t="shared" si="48" ref="H470:H481">D470*E470*F470</f>
        <v>0</v>
      </c>
      <c r="I470" s="223">
        <f aca="true" t="shared" si="49" ref="I470:I481">D470*E470*F470*(G470/100)</f>
        <v>0</v>
      </c>
    </row>
    <row r="471" spans="1:9" ht="12">
      <c r="A471" s="218" t="s">
        <v>488</v>
      </c>
      <c r="B471" s="220">
        <v>10</v>
      </c>
      <c r="C471" s="220" t="s">
        <v>489</v>
      </c>
      <c r="D471" s="226">
        <v>591</v>
      </c>
      <c r="E471" s="226">
        <v>0.6608</v>
      </c>
      <c r="F471" s="220">
        <v>96</v>
      </c>
      <c r="G471" s="30">
        <v>100</v>
      </c>
      <c r="H471" s="222">
        <f t="shared" si="48"/>
        <v>37491.1488</v>
      </c>
      <c r="I471" s="223">
        <f t="shared" si="49"/>
        <v>37491.1488</v>
      </c>
    </row>
    <row r="472" spans="1:9" ht="12">
      <c r="A472" s="218" t="s">
        <v>490</v>
      </c>
      <c r="B472" s="220">
        <v>10</v>
      </c>
      <c r="C472" s="220" t="s">
        <v>489</v>
      </c>
      <c r="D472" s="226">
        <v>527.85</v>
      </c>
      <c r="E472" s="226">
        <v>0.6</v>
      </c>
      <c r="F472" s="220">
        <v>53</v>
      </c>
      <c r="G472" s="30">
        <v>100</v>
      </c>
      <c r="H472" s="222">
        <f t="shared" si="48"/>
        <v>16785.629999999997</v>
      </c>
      <c r="I472" s="223">
        <f t="shared" si="49"/>
        <v>16785.629999999997</v>
      </c>
    </row>
    <row r="473" spans="1:9" ht="12">
      <c r="A473" s="218"/>
      <c r="B473" s="221"/>
      <c r="C473" s="220" t="s">
        <v>45</v>
      </c>
      <c r="D473" s="226"/>
      <c r="E473" s="226"/>
      <c r="F473" s="221"/>
      <c r="G473" s="30">
        <v>100</v>
      </c>
      <c r="H473" s="222">
        <f t="shared" si="48"/>
        <v>0</v>
      </c>
      <c r="I473" s="223">
        <f t="shared" si="49"/>
        <v>0</v>
      </c>
    </row>
    <row r="474" spans="1:9" ht="12">
      <c r="A474" s="218"/>
      <c r="B474" s="220"/>
      <c r="C474" s="220"/>
      <c r="D474" s="226"/>
      <c r="E474" s="226"/>
      <c r="F474" s="220"/>
      <c r="G474" s="30">
        <v>100</v>
      </c>
      <c r="H474" s="222">
        <f t="shared" si="48"/>
        <v>0</v>
      </c>
      <c r="I474" s="223">
        <f t="shared" si="49"/>
        <v>0</v>
      </c>
    </row>
    <row r="475" spans="1:9" ht="12">
      <c r="A475" s="218"/>
      <c r="B475" s="221"/>
      <c r="C475" s="220"/>
      <c r="D475" s="226"/>
      <c r="E475" s="226"/>
      <c r="F475" s="221"/>
      <c r="G475" s="30">
        <v>100</v>
      </c>
      <c r="H475" s="222">
        <f t="shared" si="48"/>
        <v>0</v>
      </c>
      <c r="I475" s="223">
        <f t="shared" si="49"/>
        <v>0</v>
      </c>
    </row>
    <row r="476" spans="1:9" ht="12">
      <c r="A476" s="218"/>
      <c r="B476" s="221"/>
      <c r="C476" s="220"/>
      <c r="D476" s="226"/>
      <c r="E476" s="226"/>
      <c r="F476" s="221"/>
      <c r="G476" s="30">
        <v>100</v>
      </c>
      <c r="H476" s="222">
        <f t="shared" si="48"/>
        <v>0</v>
      </c>
      <c r="I476" s="223">
        <f t="shared" si="49"/>
        <v>0</v>
      </c>
    </row>
    <row r="477" spans="1:9" ht="12">
      <c r="A477" s="218"/>
      <c r="B477" s="221"/>
      <c r="C477" s="220"/>
      <c r="D477" s="226"/>
      <c r="E477" s="226"/>
      <c r="F477" s="221"/>
      <c r="G477" s="30">
        <v>100</v>
      </c>
      <c r="H477" s="222">
        <f t="shared" si="48"/>
        <v>0</v>
      </c>
      <c r="I477" s="223">
        <f t="shared" si="49"/>
        <v>0</v>
      </c>
    </row>
    <row r="478" spans="1:9" ht="12">
      <c r="A478" s="218"/>
      <c r="B478" s="221"/>
      <c r="C478" s="220"/>
      <c r="D478" s="226"/>
      <c r="E478" s="226"/>
      <c r="F478" s="221"/>
      <c r="G478" s="30">
        <v>100</v>
      </c>
      <c r="H478" s="222">
        <f t="shared" si="48"/>
        <v>0</v>
      </c>
      <c r="I478" s="223">
        <f t="shared" si="49"/>
        <v>0</v>
      </c>
    </row>
    <row r="479" spans="1:9" ht="12">
      <c r="A479" s="218"/>
      <c r="B479" s="221"/>
      <c r="C479" s="220"/>
      <c r="D479" s="226"/>
      <c r="E479" s="226"/>
      <c r="F479" s="221"/>
      <c r="G479" s="30">
        <v>100</v>
      </c>
      <c r="H479" s="222">
        <f t="shared" si="48"/>
        <v>0</v>
      </c>
      <c r="I479" s="223">
        <f t="shared" si="49"/>
        <v>0</v>
      </c>
    </row>
    <row r="480" spans="1:9" ht="12">
      <c r="A480" s="218"/>
      <c r="B480" s="221"/>
      <c r="C480" s="220"/>
      <c r="D480" s="226"/>
      <c r="E480" s="226"/>
      <c r="F480" s="221"/>
      <c r="G480" s="30">
        <v>100</v>
      </c>
      <c r="H480" s="222">
        <f t="shared" si="48"/>
        <v>0</v>
      </c>
      <c r="I480" s="223">
        <f t="shared" si="49"/>
        <v>0</v>
      </c>
    </row>
    <row r="481" spans="1:9" ht="12">
      <c r="A481" s="218"/>
      <c r="B481" s="221"/>
      <c r="C481" s="220"/>
      <c r="D481" s="226"/>
      <c r="E481" s="226"/>
      <c r="F481" s="221"/>
      <c r="G481" s="30">
        <v>100</v>
      </c>
      <c r="H481" s="222">
        <f t="shared" si="48"/>
        <v>0</v>
      </c>
      <c r="I481" s="223">
        <f t="shared" si="49"/>
        <v>0</v>
      </c>
    </row>
    <row r="482" spans="1:9" ht="12.75" thickBot="1">
      <c r="A482" s="31"/>
      <c r="B482" s="33" t="s">
        <v>159</v>
      </c>
      <c r="C482" s="32"/>
      <c r="D482" s="32"/>
      <c r="E482" s="32"/>
      <c r="F482" s="32"/>
      <c r="G482" s="32"/>
      <c r="H482" s="224">
        <f>SUM(H470:H481)</f>
        <v>54276.7788</v>
      </c>
      <c r="I482" s="225">
        <f>SUM(I470:I481)</f>
        <v>54276.7788</v>
      </c>
    </row>
    <row r="483" spans="1:9" ht="13.5" thickBot="1" thickTop="1">
      <c r="A483" s="185"/>
      <c r="B483" s="185"/>
      <c r="C483" s="185"/>
      <c r="D483" s="185"/>
      <c r="E483" s="185"/>
      <c r="F483" s="185"/>
      <c r="G483" s="185"/>
      <c r="H483" s="185"/>
      <c r="I483" s="185"/>
    </row>
    <row r="484" spans="1:9" ht="12.75" thickTop="1">
      <c r="A484" s="22" t="s">
        <v>160</v>
      </c>
      <c r="B484" s="23"/>
      <c r="C484" s="23"/>
      <c r="D484" s="23"/>
      <c r="E484" s="23"/>
      <c r="F484" s="23"/>
      <c r="G484" s="23"/>
      <c r="H484" s="23"/>
      <c r="I484" s="26"/>
    </row>
    <row r="485" spans="1:9" ht="12">
      <c r="A485" s="29"/>
      <c r="C485" s="10" t="s">
        <v>45</v>
      </c>
      <c r="D485" s="10" t="s">
        <v>45</v>
      </c>
      <c r="E485" s="10" t="s">
        <v>45</v>
      </c>
      <c r="F485" s="10" t="s">
        <v>45</v>
      </c>
      <c r="G485" s="10" t="s">
        <v>23</v>
      </c>
      <c r="H485" s="10" t="s">
        <v>45</v>
      </c>
      <c r="I485" s="28" t="s">
        <v>45</v>
      </c>
    </row>
    <row r="486" spans="1:9" ht="12">
      <c r="A486" s="35" t="s">
        <v>120</v>
      </c>
      <c r="C486" s="10" t="s">
        <v>25</v>
      </c>
      <c r="D486" s="10" t="s">
        <v>45</v>
      </c>
      <c r="E486" s="10" t="s">
        <v>80</v>
      </c>
      <c r="F486" s="10" t="s">
        <v>27</v>
      </c>
      <c r="G486" s="10" t="s">
        <v>29</v>
      </c>
      <c r="H486" s="10" t="s">
        <v>30</v>
      </c>
      <c r="I486" s="28" t="s">
        <v>29</v>
      </c>
    </row>
    <row r="487" spans="1:9" ht="12">
      <c r="A487" s="35" t="s">
        <v>145</v>
      </c>
      <c r="C487" s="10" t="s">
        <v>145</v>
      </c>
      <c r="D487" s="10" t="s">
        <v>71</v>
      </c>
      <c r="E487" s="10" t="s">
        <v>83</v>
      </c>
      <c r="F487" s="10" t="s">
        <v>146</v>
      </c>
      <c r="G487" s="10" t="s">
        <v>35</v>
      </c>
      <c r="H487" s="10" t="s">
        <v>147</v>
      </c>
      <c r="I487" s="28" t="s">
        <v>148</v>
      </c>
    </row>
    <row r="488" spans="1:9" ht="12">
      <c r="A488" s="182" t="s">
        <v>161</v>
      </c>
      <c r="B488" s="177"/>
      <c r="C488" s="178" t="s">
        <v>37</v>
      </c>
      <c r="D488" s="178" t="s">
        <v>72</v>
      </c>
      <c r="E488" s="178" t="s">
        <v>149</v>
      </c>
      <c r="F488" s="178" t="s">
        <v>121</v>
      </c>
      <c r="G488" s="178" t="s">
        <v>41</v>
      </c>
      <c r="H488" s="178" t="s">
        <v>150</v>
      </c>
      <c r="I488" s="179" t="s">
        <v>43</v>
      </c>
    </row>
    <row r="489" spans="1:9" ht="12">
      <c r="A489" s="218" t="s">
        <v>491</v>
      </c>
      <c r="B489" s="219"/>
      <c r="C489" s="220">
        <v>10</v>
      </c>
      <c r="D489" s="220">
        <v>35345</v>
      </c>
      <c r="E489" s="226">
        <v>424.95</v>
      </c>
      <c r="F489" s="220">
        <v>13</v>
      </c>
      <c r="G489" s="30">
        <v>100</v>
      </c>
      <c r="H489" s="222">
        <f aca="true" t="shared" si="50" ref="H489:H494">E489*F489</f>
        <v>5524.349999999999</v>
      </c>
      <c r="I489" s="223">
        <f aca="true" t="shared" si="51" ref="I489:I494">E489*F489*(G489/100)</f>
        <v>5524.349999999999</v>
      </c>
    </row>
    <row r="490" spans="1:9" ht="12">
      <c r="A490" s="218" t="s">
        <v>492</v>
      </c>
      <c r="B490" s="219"/>
      <c r="C490" s="221">
        <v>11</v>
      </c>
      <c r="D490" s="221">
        <v>35394</v>
      </c>
      <c r="E490" s="226">
        <v>448.29</v>
      </c>
      <c r="F490" s="221">
        <v>25</v>
      </c>
      <c r="G490" s="30">
        <v>100</v>
      </c>
      <c r="H490" s="222">
        <f t="shared" si="50"/>
        <v>11207.25</v>
      </c>
      <c r="I490" s="223">
        <f t="shared" si="51"/>
        <v>11207.25</v>
      </c>
    </row>
    <row r="491" spans="1:9" ht="12">
      <c r="A491" s="218"/>
      <c r="B491" s="219"/>
      <c r="C491" s="221"/>
      <c r="D491" s="221"/>
      <c r="E491" s="226"/>
      <c r="F491" s="221"/>
      <c r="G491" s="30">
        <v>100</v>
      </c>
      <c r="H491" s="222">
        <f t="shared" si="50"/>
        <v>0</v>
      </c>
      <c r="I491" s="223">
        <f t="shared" si="51"/>
        <v>0</v>
      </c>
    </row>
    <row r="492" spans="1:9" ht="12">
      <c r="A492" s="218" t="s">
        <v>493</v>
      </c>
      <c r="B492" s="219"/>
      <c r="C492" s="221">
        <v>5</v>
      </c>
      <c r="D492" s="221">
        <v>35200</v>
      </c>
      <c r="E492" s="226">
        <v>493</v>
      </c>
      <c r="F492" s="221">
        <v>24</v>
      </c>
      <c r="G492" s="30">
        <v>100</v>
      </c>
      <c r="H492" s="222">
        <f t="shared" si="50"/>
        <v>11832</v>
      </c>
      <c r="I492" s="223">
        <f t="shared" si="51"/>
        <v>11832</v>
      </c>
    </row>
    <row r="493" spans="1:9" ht="12">
      <c r="A493" s="218"/>
      <c r="B493" s="219"/>
      <c r="C493" s="221"/>
      <c r="D493" s="221"/>
      <c r="E493" s="226"/>
      <c r="F493" s="221"/>
      <c r="G493" s="30">
        <v>100</v>
      </c>
      <c r="H493" s="222">
        <f t="shared" si="50"/>
        <v>0</v>
      </c>
      <c r="I493" s="223">
        <f t="shared" si="51"/>
        <v>0</v>
      </c>
    </row>
    <row r="494" spans="1:9" ht="12">
      <c r="A494" s="218"/>
      <c r="B494" s="219"/>
      <c r="C494" s="221"/>
      <c r="D494" s="221"/>
      <c r="E494" s="226"/>
      <c r="F494" s="221"/>
      <c r="G494" s="30">
        <v>100</v>
      </c>
      <c r="H494" s="222">
        <f t="shared" si="50"/>
        <v>0</v>
      </c>
      <c r="I494" s="223">
        <f t="shared" si="51"/>
        <v>0</v>
      </c>
    </row>
    <row r="495" spans="1:9" ht="12">
      <c r="A495" s="187" t="s">
        <v>162</v>
      </c>
      <c r="B495" s="188"/>
      <c r="C495" s="114"/>
      <c r="D495" s="114"/>
      <c r="E495" s="114"/>
      <c r="F495" s="114"/>
      <c r="G495" s="115"/>
      <c r="H495" s="234">
        <f>SUM(H489:H494)</f>
        <v>28563.6</v>
      </c>
      <c r="I495" s="235">
        <f>SUM(I489:I494)</f>
        <v>28563.6</v>
      </c>
    </row>
    <row r="496" spans="1:9" ht="12">
      <c r="A496" s="183" t="s">
        <v>163</v>
      </c>
      <c r="B496" s="184"/>
      <c r="C496" s="178" t="s">
        <v>37</v>
      </c>
      <c r="D496" s="178" t="s">
        <v>72</v>
      </c>
      <c r="E496" s="178" t="s">
        <v>149</v>
      </c>
      <c r="F496" s="178" t="s">
        <v>121</v>
      </c>
      <c r="G496" s="178" t="s">
        <v>41</v>
      </c>
      <c r="H496" s="178" t="s">
        <v>150</v>
      </c>
      <c r="I496" s="179" t="s">
        <v>43</v>
      </c>
    </row>
    <row r="497" spans="1:9" ht="12">
      <c r="A497" s="189"/>
      <c r="B497" s="190"/>
      <c r="C497" s="116"/>
      <c r="D497" s="120" t="s">
        <v>164</v>
      </c>
      <c r="E497" s="116"/>
      <c r="F497" s="116"/>
      <c r="G497" s="117"/>
      <c r="H497" s="118"/>
      <c r="I497" s="119"/>
    </row>
    <row r="498" spans="1:9" ht="12">
      <c r="A498" s="218" t="s">
        <v>494</v>
      </c>
      <c r="B498" s="219"/>
      <c r="C498" s="221">
        <v>9</v>
      </c>
      <c r="D498" s="221">
        <v>0</v>
      </c>
      <c r="E498" s="226">
        <v>2164.41</v>
      </c>
      <c r="F498" s="221">
        <v>1</v>
      </c>
      <c r="G498" s="30">
        <v>100</v>
      </c>
      <c r="H498" s="222">
        <f aca="true" t="shared" si="52" ref="H498:H503">E498*F498</f>
        <v>2164.41</v>
      </c>
      <c r="I498" s="223">
        <f aca="true" t="shared" si="53" ref="I498:I503">E498*F498*(G498/100)</f>
        <v>2164.41</v>
      </c>
    </row>
    <row r="499" spans="1:9" ht="12">
      <c r="A499" s="218"/>
      <c r="B499" s="219"/>
      <c r="C499" s="221"/>
      <c r="D499" s="221"/>
      <c r="E499" s="226"/>
      <c r="F499" s="221"/>
      <c r="G499" s="30">
        <v>100</v>
      </c>
      <c r="H499" s="222">
        <f t="shared" si="52"/>
        <v>0</v>
      </c>
      <c r="I499" s="223">
        <f t="shared" si="53"/>
        <v>0</v>
      </c>
    </row>
    <row r="500" spans="1:9" ht="12">
      <c r="A500" s="218"/>
      <c r="B500" s="219"/>
      <c r="C500" s="221"/>
      <c r="D500" s="221"/>
      <c r="E500" s="226"/>
      <c r="F500" s="221"/>
      <c r="G500" s="30">
        <v>100</v>
      </c>
      <c r="H500" s="222">
        <f t="shared" si="52"/>
        <v>0</v>
      </c>
      <c r="I500" s="223">
        <f t="shared" si="53"/>
        <v>0</v>
      </c>
    </row>
    <row r="501" spans="1:9" ht="12">
      <c r="A501" s="218"/>
      <c r="B501" s="219"/>
      <c r="C501" s="221"/>
      <c r="D501" s="221"/>
      <c r="E501" s="226"/>
      <c r="F501" s="221"/>
      <c r="G501" s="30">
        <v>100</v>
      </c>
      <c r="H501" s="222">
        <f t="shared" si="52"/>
        <v>0</v>
      </c>
      <c r="I501" s="223">
        <f t="shared" si="53"/>
        <v>0</v>
      </c>
    </row>
    <row r="502" spans="1:9" ht="12">
      <c r="A502" s="218"/>
      <c r="B502" s="219"/>
      <c r="C502" s="221"/>
      <c r="D502" s="221"/>
      <c r="E502" s="226"/>
      <c r="F502" s="221"/>
      <c r="G502" s="30">
        <v>100</v>
      </c>
      <c r="H502" s="222">
        <f t="shared" si="52"/>
        <v>0</v>
      </c>
      <c r="I502" s="223">
        <f t="shared" si="53"/>
        <v>0</v>
      </c>
    </row>
    <row r="503" spans="1:9" ht="12">
      <c r="A503" s="218"/>
      <c r="B503" s="219"/>
      <c r="C503" s="221"/>
      <c r="D503" s="221"/>
      <c r="E503" s="226"/>
      <c r="F503" s="221"/>
      <c r="G503" s="30">
        <v>100</v>
      </c>
      <c r="H503" s="222">
        <f t="shared" si="52"/>
        <v>0</v>
      </c>
      <c r="I503" s="223">
        <f t="shared" si="53"/>
        <v>0</v>
      </c>
    </row>
    <row r="504" spans="1:9" ht="12">
      <c r="A504" s="187" t="s">
        <v>165</v>
      </c>
      <c r="B504" s="188"/>
      <c r="C504" s="114"/>
      <c r="D504" s="237">
        <f>SUM(D498:D503)</f>
        <v>0</v>
      </c>
      <c r="E504" s="114"/>
      <c r="F504" s="114"/>
      <c r="G504" s="115"/>
      <c r="H504" s="234">
        <f>SUM(H497:H503)</f>
        <v>2164.41</v>
      </c>
      <c r="I504" s="235">
        <f>SUM(I497:I503)</f>
        <v>2164.41</v>
      </c>
    </row>
    <row r="505" spans="1:9" ht="12">
      <c r="A505" s="183" t="s">
        <v>166</v>
      </c>
      <c r="B505" s="184"/>
      <c r="C505" s="178" t="s">
        <v>37</v>
      </c>
      <c r="D505" s="178" t="s">
        <v>72</v>
      </c>
      <c r="E505" s="178" t="s">
        <v>149</v>
      </c>
      <c r="F505" s="178" t="s">
        <v>121</v>
      </c>
      <c r="G505" s="178" t="s">
        <v>41</v>
      </c>
      <c r="H505" s="178" t="s">
        <v>150</v>
      </c>
      <c r="I505" s="179" t="s">
        <v>43</v>
      </c>
    </row>
    <row r="506" spans="1:9" ht="12">
      <c r="A506" s="189"/>
      <c r="B506" s="190"/>
      <c r="C506" s="116"/>
      <c r="D506" s="121" t="s">
        <v>164</v>
      </c>
      <c r="E506" s="116"/>
      <c r="F506" s="116"/>
      <c r="G506" s="117"/>
      <c r="H506" s="118"/>
      <c r="I506" s="119"/>
    </row>
    <row r="507" spans="1:9" ht="12">
      <c r="A507" s="218"/>
      <c r="B507" s="219"/>
      <c r="C507" s="221"/>
      <c r="D507" s="221"/>
      <c r="E507" s="226"/>
      <c r="F507" s="221"/>
      <c r="G507" s="30">
        <v>100</v>
      </c>
      <c r="H507" s="222">
        <f aca="true" t="shared" si="54" ref="H507:H513">E507*F507</f>
        <v>0</v>
      </c>
      <c r="I507" s="223">
        <f aca="true" t="shared" si="55" ref="I507:I513">E507*F507*(G507/100)</f>
        <v>0</v>
      </c>
    </row>
    <row r="508" spans="1:9" ht="12">
      <c r="A508" s="218"/>
      <c r="B508" s="219"/>
      <c r="C508" s="221"/>
      <c r="D508" s="221"/>
      <c r="E508" s="226"/>
      <c r="F508" s="221"/>
      <c r="G508" s="30">
        <v>100</v>
      </c>
      <c r="H508" s="222">
        <f t="shared" si="54"/>
        <v>0</v>
      </c>
      <c r="I508" s="223">
        <f t="shared" si="55"/>
        <v>0</v>
      </c>
    </row>
    <row r="509" spans="1:9" ht="12">
      <c r="A509" s="218"/>
      <c r="B509" s="219"/>
      <c r="C509" s="221"/>
      <c r="D509" s="221"/>
      <c r="E509" s="226"/>
      <c r="F509" s="221"/>
      <c r="G509" s="30">
        <v>100</v>
      </c>
      <c r="H509" s="222">
        <f t="shared" si="54"/>
        <v>0</v>
      </c>
      <c r="I509" s="223">
        <f t="shared" si="55"/>
        <v>0</v>
      </c>
    </row>
    <row r="510" spans="1:9" ht="12">
      <c r="A510" s="218"/>
      <c r="B510" s="219"/>
      <c r="C510" s="221"/>
      <c r="D510" s="221"/>
      <c r="E510" s="226"/>
      <c r="F510" s="221"/>
      <c r="G510" s="30">
        <v>100</v>
      </c>
      <c r="H510" s="222">
        <f t="shared" si="54"/>
        <v>0</v>
      </c>
      <c r="I510" s="223">
        <f t="shared" si="55"/>
        <v>0</v>
      </c>
    </row>
    <row r="511" spans="1:9" ht="12">
      <c r="A511" s="218"/>
      <c r="B511" s="219"/>
      <c r="C511" s="221"/>
      <c r="D511" s="221"/>
      <c r="E511" s="226"/>
      <c r="F511" s="221"/>
      <c r="G511" s="30">
        <v>100</v>
      </c>
      <c r="H511" s="222">
        <f t="shared" si="54"/>
        <v>0</v>
      </c>
      <c r="I511" s="223">
        <f t="shared" si="55"/>
        <v>0</v>
      </c>
    </row>
    <row r="512" spans="1:9" ht="12">
      <c r="A512" s="218"/>
      <c r="B512" s="219"/>
      <c r="C512" s="221"/>
      <c r="D512" s="221"/>
      <c r="E512" s="226"/>
      <c r="F512" s="221"/>
      <c r="G512" s="30">
        <v>100</v>
      </c>
      <c r="H512" s="222">
        <f t="shared" si="54"/>
        <v>0</v>
      </c>
      <c r="I512" s="223">
        <f t="shared" si="55"/>
        <v>0</v>
      </c>
    </row>
    <row r="513" spans="1:9" ht="12" customHeight="1">
      <c r="A513" s="218"/>
      <c r="B513" s="219"/>
      <c r="C513" s="221"/>
      <c r="D513" s="221"/>
      <c r="E513" s="226"/>
      <c r="F513" s="221"/>
      <c r="G513" s="30">
        <v>100</v>
      </c>
      <c r="H513" s="222">
        <f t="shared" si="54"/>
        <v>0</v>
      </c>
      <c r="I513" s="223">
        <f t="shared" si="55"/>
        <v>0</v>
      </c>
    </row>
    <row r="514" spans="1:9" ht="12">
      <c r="A514" s="187" t="s">
        <v>167</v>
      </c>
      <c r="B514" s="188"/>
      <c r="C514" s="112"/>
      <c r="D514" s="236">
        <f>SUM(D507:D513)</f>
        <v>0</v>
      </c>
      <c r="E514" s="112"/>
      <c r="F514" s="112"/>
      <c r="G514" s="113"/>
      <c r="H514" s="234">
        <f>SUM(H506:H513)</f>
        <v>0</v>
      </c>
      <c r="I514" s="235">
        <f>SUM(I506:I513)</f>
        <v>0</v>
      </c>
    </row>
    <row r="515" spans="1:9" ht="12.75" thickBot="1">
      <c r="A515" s="31"/>
      <c r="B515" s="32"/>
      <c r="C515" s="33" t="s">
        <v>168</v>
      </c>
      <c r="D515" s="32"/>
      <c r="E515" s="32"/>
      <c r="F515" s="32"/>
      <c r="G515" s="32"/>
      <c r="H515" s="224">
        <f>H495+H504+H514</f>
        <v>30728.01</v>
      </c>
      <c r="I515" s="224">
        <f>I495+I504+I514</f>
        <v>30728.01</v>
      </c>
    </row>
    <row r="516" ht="13.5" thickBot="1" thickTop="1"/>
    <row r="517" spans="1:9" ht="12.75" thickTop="1">
      <c r="A517" s="22" t="s">
        <v>169</v>
      </c>
      <c r="B517" s="23"/>
      <c r="C517" s="23"/>
      <c r="D517" s="23"/>
      <c r="E517" s="23"/>
      <c r="F517" s="23"/>
      <c r="G517" s="23"/>
      <c r="H517" s="23"/>
      <c r="I517" s="26"/>
    </row>
    <row r="518" spans="1:9" ht="12">
      <c r="A518" s="29"/>
      <c r="C518" s="10" t="s">
        <v>45</v>
      </c>
      <c r="D518" s="10" t="s">
        <v>45</v>
      </c>
      <c r="E518" s="10" t="s">
        <v>80</v>
      </c>
      <c r="F518" s="10" t="s">
        <v>45</v>
      </c>
      <c r="G518" s="10" t="s">
        <v>23</v>
      </c>
      <c r="H518" s="10" t="s">
        <v>45</v>
      </c>
      <c r="I518" s="28" t="s">
        <v>45</v>
      </c>
    </row>
    <row r="519" spans="1:9" ht="12">
      <c r="A519" s="35" t="s">
        <v>170</v>
      </c>
      <c r="C519" s="10" t="s">
        <v>25</v>
      </c>
      <c r="D519" s="10" t="s">
        <v>45</v>
      </c>
      <c r="E519" s="10" t="s">
        <v>26</v>
      </c>
      <c r="F519" s="10" t="s">
        <v>110</v>
      </c>
      <c r="G519" s="10" t="s">
        <v>29</v>
      </c>
      <c r="H519" s="10" t="s">
        <v>30</v>
      </c>
      <c r="I519" s="28" t="s">
        <v>29</v>
      </c>
    </row>
    <row r="520" spans="1:9" ht="12">
      <c r="A520" s="35" t="s">
        <v>171</v>
      </c>
      <c r="C520" s="10" t="s">
        <v>172</v>
      </c>
      <c r="D520" s="10" t="s">
        <v>71</v>
      </c>
      <c r="E520" s="10" t="s">
        <v>34</v>
      </c>
      <c r="F520" s="10" t="s">
        <v>173</v>
      </c>
      <c r="G520" s="10" t="s">
        <v>35</v>
      </c>
      <c r="H520" s="10" t="s">
        <v>174</v>
      </c>
      <c r="I520" s="28" t="s">
        <v>148</v>
      </c>
    </row>
    <row r="521" spans="1:9" ht="12">
      <c r="A521" s="176"/>
      <c r="B521" s="177"/>
      <c r="C521" s="178" t="s">
        <v>37</v>
      </c>
      <c r="D521" s="178" t="s">
        <v>72</v>
      </c>
      <c r="E521" s="178" t="s">
        <v>149</v>
      </c>
      <c r="F521" s="178" t="s">
        <v>38</v>
      </c>
      <c r="G521" s="178" t="s">
        <v>41</v>
      </c>
      <c r="H521" s="178" t="s">
        <v>175</v>
      </c>
      <c r="I521" s="179" t="s">
        <v>43</v>
      </c>
    </row>
    <row r="522" spans="1:9" ht="12">
      <c r="A522" s="218"/>
      <c r="B522" s="219"/>
      <c r="C522" s="220"/>
      <c r="D522" s="221"/>
      <c r="E522" s="226"/>
      <c r="F522" s="220"/>
      <c r="G522" s="30">
        <v>100</v>
      </c>
      <c r="H522" s="222">
        <f aca="true" t="shared" si="56" ref="H522:H538">E522*F522</f>
        <v>0</v>
      </c>
      <c r="I522" s="223">
        <f aca="true" t="shared" si="57" ref="I522:I538">E522*F522*(G522/100)</f>
        <v>0</v>
      </c>
    </row>
    <row r="523" spans="1:9" ht="12">
      <c r="A523" s="218"/>
      <c r="B523" s="219"/>
      <c r="C523" s="220"/>
      <c r="D523" s="221"/>
      <c r="E523" s="226"/>
      <c r="F523" s="220"/>
      <c r="G523" s="30">
        <v>100</v>
      </c>
      <c r="H523" s="222">
        <f t="shared" si="56"/>
        <v>0</v>
      </c>
      <c r="I523" s="223">
        <f t="shared" si="57"/>
        <v>0</v>
      </c>
    </row>
    <row r="524" spans="1:9" ht="12">
      <c r="A524" s="218"/>
      <c r="B524" s="219"/>
      <c r="C524" s="221"/>
      <c r="D524" s="221"/>
      <c r="E524" s="226"/>
      <c r="F524" s="221"/>
      <c r="G524" s="30">
        <v>100</v>
      </c>
      <c r="H524" s="222">
        <f t="shared" si="56"/>
        <v>0</v>
      </c>
      <c r="I524" s="223">
        <f t="shared" si="57"/>
        <v>0</v>
      </c>
    </row>
    <row r="525" spans="1:9" ht="12">
      <c r="A525" s="218"/>
      <c r="B525" s="219"/>
      <c r="C525" s="221"/>
      <c r="D525" s="221"/>
      <c r="E525" s="226"/>
      <c r="F525" s="221"/>
      <c r="G525" s="30">
        <v>100</v>
      </c>
      <c r="H525" s="222">
        <f t="shared" si="56"/>
        <v>0</v>
      </c>
      <c r="I525" s="223">
        <f t="shared" si="57"/>
        <v>0</v>
      </c>
    </row>
    <row r="526" spans="1:9" ht="12">
      <c r="A526" s="218"/>
      <c r="B526" s="219"/>
      <c r="C526" s="221"/>
      <c r="D526" s="221"/>
      <c r="E526" s="226"/>
      <c r="F526" s="221"/>
      <c r="G526" s="30">
        <v>100</v>
      </c>
      <c r="H526" s="222">
        <f t="shared" si="56"/>
        <v>0</v>
      </c>
      <c r="I526" s="223">
        <f t="shared" si="57"/>
        <v>0</v>
      </c>
    </row>
    <row r="527" spans="1:9" ht="12">
      <c r="A527" s="218"/>
      <c r="B527" s="219"/>
      <c r="C527" s="221"/>
      <c r="D527" s="221"/>
      <c r="E527" s="226"/>
      <c r="F527" s="221"/>
      <c r="G527" s="30">
        <v>100</v>
      </c>
      <c r="H527" s="222">
        <f t="shared" si="56"/>
        <v>0</v>
      </c>
      <c r="I527" s="223">
        <f t="shared" si="57"/>
        <v>0</v>
      </c>
    </row>
    <row r="528" spans="1:9" ht="12">
      <c r="A528" s="218"/>
      <c r="B528" s="219"/>
      <c r="C528" s="221"/>
      <c r="D528" s="221"/>
      <c r="E528" s="226"/>
      <c r="F528" s="221"/>
      <c r="G528" s="30">
        <v>100</v>
      </c>
      <c r="H528" s="222">
        <f t="shared" si="56"/>
        <v>0</v>
      </c>
      <c r="I528" s="223">
        <f t="shared" si="57"/>
        <v>0</v>
      </c>
    </row>
    <row r="529" spans="1:9" ht="12">
      <c r="A529" s="218"/>
      <c r="B529" s="219"/>
      <c r="C529" s="221"/>
      <c r="D529" s="221"/>
      <c r="E529" s="226"/>
      <c r="F529" s="221"/>
      <c r="G529" s="30">
        <v>100</v>
      </c>
      <c r="H529" s="222">
        <f t="shared" si="56"/>
        <v>0</v>
      </c>
      <c r="I529" s="223">
        <f t="shared" si="57"/>
        <v>0</v>
      </c>
    </row>
    <row r="530" spans="1:9" ht="12">
      <c r="A530" s="218"/>
      <c r="B530" s="219"/>
      <c r="C530" s="221"/>
      <c r="D530" s="221"/>
      <c r="E530" s="226"/>
      <c r="F530" s="221"/>
      <c r="G530" s="30">
        <v>100</v>
      </c>
      <c r="H530" s="222">
        <f t="shared" si="56"/>
        <v>0</v>
      </c>
      <c r="I530" s="223">
        <f t="shared" si="57"/>
        <v>0</v>
      </c>
    </row>
    <row r="531" spans="1:9" ht="12">
      <c r="A531" s="218"/>
      <c r="B531" s="219"/>
      <c r="C531" s="221"/>
      <c r="D531" s="221"/>
      <c r="E531" s="226"/>
      <c r="F531" s="221"/>
      <c r="G531" s="30">
        <v>100</v>
      </c>
      <c r="H531" s="222">
        <f t="shared" si="56"/>
        <v>0</v>
      </c>
      <c r="I531" s="223">
        <f t="shared" si="57"/>
        <v>0</v>
      </c>
    </row>
    <row r="532" spans="1:9" ht="12">
      <c r="A532" s="218"/>
      <c r="B532" s="219"/>
      <c r="C532" s="221"/>
      <c r="D532" s="221"/>
      <c r="E532" s="226"/>
      <c r="F532" s="221"/>
      <c r="G532" s="30">
        <v>100</v>
      </c>
      <c r="H532" s="222">
        <f t="shared" si="56"/>
        <v>0</v>
      </c>
      <c r="I532" s="223">
        <f t="shared" si="57"/>
        <v>0</v>
      </c>
    </row>
    <row r="533" spans="1:9" ht="12">
      <c r="A533" s="218"/>
      <c r="B533" s="219"/>
      <c r="C533" s="221"/>
      <c r="D533" s="221"/>
      <c r="E533" s="226"/>
      <c r="F533" s="221"/>
      <c r="G533" s="30">
        <v>100</v>
      </c>
      <c r="H533" s="222">
        <f t="shared" si="56"/>
        <v>0</v>
      </c>
      <c r="I533" s="223">
        <f t="shared" si="57"/>
        <v>0</v>
      </c>
    </row>
    <row r="534" spans="1:9" ht="12">
      <c r="A534" s="218"/>
      <c r="B534" s="219"/>
      <c r="C534" s="221"/>
      <c r="D534" s="221"/>
      <c r="E534" s="226"/>
      <c r="F534" s="221"/>
      <c r="G534" s="30">
        <v>100</v>
      </c>
      <c r="H534" s="222">
        <f t="shared" si="56"/>
        <v>0</v>
      </c>
      <c r="I534" s="223">
        <f t="shared" si="57"/>
        <v>0</v>
      </c>
    </row>
    <row r="535" spans="1:9" ht="12">
      <c r="A535" s="218"/>
      <c r="B535" s="219"/>
      <c r="C535" s="221"/>
      <c r="D535" s="221"/>
      <c r="E535" s="226"/>
      <c r="F535" s="221"/>
      <c r="G535" s="30">
        <v>100</v>
      </c>
      <c r="H535" s="222">
        <f t="shared" si="56"/>
        <v>0</v>
      </c>
      <c r="I535" s="223">
        <f t="shared" si="57"/>
        <v>0</v>
      </c>
    </row>
    <row r="536" spans="1:9" ht="12">
      <c r="A536" s="218"/>
      <c r="B536" s="219"/>
      <c r="C536" s="221"/>
      <c r="D536" s="221"/>
      <c r="E536" s="226"/>
      <c r="F536" s="221"/>
      <c r="G536" s="30">
        <v>100</v>
      </c>
      <c r="H536" s="222">
        <f t="shared" si="56"/>
        <v>0</v>
      </c>
      <c r="I536" s="223">
        <f t="shared" si="57"/>
        <v>0</v>
      </c>
    </row>
    <row r="537" spans="1:9" ht="12">
      <c r="A537" s="218"/>
      <c r="B537" s="219"/>
      <c r="C537" s="221"/>
      <c r="D537" s="221"/>
      <c r="E537" s="226"/>
      <c r="F537" s="221"/>
      <c r="G537" s="30">
        <v>100</v>
      </c>
      <c r="H537" s="222">
        <f t="shared" si="56"/>
        <v>0</v>
      </c>
      <c r="I537" s="223">
        <f t="shared" si="57"/>
        <v>0</v>
      </c>
    </row>
    <row r="538" spans="1:9" ht="12">
      <c r="A538" s="218"/>
      <c r="B538" s="219"/>
      <c r="C538" s="221"/>
      <c r="D538" s="221"/>
      <c r="E538" s="226"/>
      <c r="F538" s="221"/>
      <c r="G538" s="30">
        <v>100</v>
      </c>
      <c r="H538" s="222">
        <f t="shared" si="56"/>
        <v>0</v>
      </c>
      <c r="I538" s="223">
        <f t="shared" si="57"/>
        <v>0</v>
      </c>
    </row>
    <row r="539" spans="1:9" ht="12.75" thickBot="1">
      <c r="A539" s="31"/>
      <c r="B539" s="32"/>
      <c r="C539" s="33" t="s">
        <v>176</v>
      </c>
      <c r="D539" s="32"/>
      <c r="E539" s="32"/>
      <c r="F539" s="32"/>
      <c r="G539" s="32"/>
      <c r="H539" s="224">
        <f>SUM(H522:H538)</f>
        <v>0</v>
      </c>
      <c r="I539" s="225">
        <f>SUM(I522:I538)</f>
        <v>0</v>
      </c>
    </row>
    <row r="540" spans="1:9" ht="13.5" thickBot="1" thickTop="1">
      <c r="A540" s="185"/>
      <c r="B540" s="185"/>
      <c r="C540" s="185"/>
      <c r="D540" s="185"/>
      <c r="E540" s="185"/>
      <c r="F540" s="185"/>
      <c r="G540" s="185"/>
      <c r="H540" s="185"/>
      <c r="I540" s="185"/>
    </row>
    <row r="541" spans="1:9" ht="12.75" thickTop="1">
      <c r="A541" s="22" t="s">
        <v>177</v>
      </c>
      <c r="B541" s="23"/>
      <c r="C541" s="23"/>
      <c r="D541" s="23"/>
      <c r="E541" s="23"/>
      <c r="F541" s="23"/>
      <c r="G541" s="23"/>
      <c r="H541" s="23"/>
      <c r="I541" s="26"/>
    </row>
    <row r="542" spans="1:9" ht="12">
      <c r="A542" s="29"/>
      <c r="C542" s="10" t="s">
        <v>45</v>
      </c>
      <c r="E542" s="10" t="s">
        <v>178</v>
      </c>
      <c r="F542" s="10" t="s">
        <v>45</v>
      </c>
      <c r="G542" s="10" t="s">
        <v>23</v>
      </c>
      <c r="H542" s="10" t="s">
        <v>30</v>
      </c>
      <c r="I542" s="28" t="s">
        <v>45</v>
      </c>
    </row>
    <row r="543" spans="1:9" ht="12">
      <c r="A543" s="29"/>
      <c r="C543" s="10" t="s">
        <v>25</v>
      </c>
      <c r="D543" s="10" t="s">
        <v>100</v>
      </c>
      <c r="E543" s="10" t="s">
        <v>179</v>
      </c>
      <c r="F543" s="10" t="s">
        <v>180</v>
      </c>
      <c r="G543" s="10" t="s">
        <v>29</v>
      </c>
      <c r="H543" s="10" t="s">
        <v>148</v>
      </c>
      <c r="I543" s="28" t="s">
        <v>29</v>
      </c>
    </row>
    <row r="544" spans="1:9" ht="12">
      <c r="A544" s="35" t="s">
        <v>24</v>
      </c>
      <c r="C544" s="10" t="s">
        <v>181</v>
      </c>
      <c r="D544" s="10" t="s">
        <v>36</v>
      </c>
      <c r="E544" s="10" t="s">
        <v>182</v>
      </c>
      <c r="F544" s="10" t="s">
        <v>183</v>
      </c>
      <c r="G544" s="10" t="s">
        <v>35</v>
      </c>
      <c r="H544" s="10" t="s">
        <v>179</v>
      </c>
      <c r="I544" s="28" t="s">
        <v>148</v>
      </c>
    </row>
    <row r="545" spans="1:9" ht="12">
      <c r="A545" s="176"/>
      <c r="B545" s="177"/>
      <c r="C545" s="178" t="s">
        <v>37</v>
      </c>
      <c r="D545" s="178" t="s">
        <v>184</v>
      </c>
      <c r="E545" s="178" t="s">
        <v>185</v>
      </c>
      <c r="F545" s="178" t="s">
        <v>186</v>
      </c>
      <c r="G545" s="178" t="s">
        <v>41</v>
      </c>
      <c r="H545" s="178" t="s">
        <v>187</v>
      </c>
      <c r="I545" s="179" t="s">
        <v>43</v>
      </c>
    </row>
    <row r="546" spans="1:9" ht="12">
      <c r="A546" s="218"/>
      <c r="B546" s="219"/>
      <c r="C546" s="221"/>
      <c r="D546" s="226"/>
      <c r="E546" s="226"/>
      <c r="F546" s="226"/>
      <c r="G546" s="30">
        <v>100</v>
      </c>
      <c r="H546" s="222">
        <f aca="true" t="shared" si="58" ref="H546:H560">IF(D546=0,E546*F546/100,D546*F546/100)</f>
        <v>0</v>
      </c>
      <c r="I546" s="223">
        <f aca="true" t="shared" si="59" ref="I546:I560">IF(D546=0,E546*F546/100*G546/100,D546*F546/100*G546/100)</f>
        <v>0</v>
      </c>
    </row>
    <row r="547" spans="1:9" ht="12">
      <c r="A547" s="218"/>
      <c r="B547" s="219"/>
      <c r="C547" s="221"/>
      <c r="D547" s="226"/>
      <c r="E547" s="226"/>
      <c r="F547" s="226"/>
      <c r="G547" s="30">
        <v>100</v>
      </c>
      <c r="H547" s="222">
        <f t="shared" si="58"/>
        <v>0</v>
      </c>
      <c r="I547" s="223">
        <f t="shared" si="59"/>
        <v>0</v>
      </c>
    </row>
    <row r="548" spans="1:9" ht="12">
      <c r="A548" s="218"/>
      <c r="B548" s="219"/>
      <c r="C548" s="221"/>
      <c r="D548" s="226"/>
      <c r="E548" s="226"/>
      <c r="F548" s="226"/>
      <c r="G548" s="30">
        <v>100</v>
      </c>
      <c r="H548" s="222">
        <f t="shared" si="58"/>
        <v>0</v>
      </c>
      <c r="I548" s="223">
        <f t="shared" si="59"/>
        <v>0</v>
      </c>
    </row>
    <row r="549" spans="1:9" ht="12">
      <c r="A549" s="218"/>
      <c r="B549" s="219"/>
      <c r="C549" s="221"/>
      <c r="D549" s="226"/>
      <c r="E549" s="226"/>
      <c r="F549" s="226"/>
      <c r="G549" s="30">
        <v>100</v>
      </c>
      <c r="H549" s="222">
        <f t="shared" si="58"/>
        <v>0</v>
      </c>
      <c r="I549" s="223">
        <f t="shared" si="59"/>
        <v>0</v>
      </c>
    </row>
    <row r="550" spans="1:9" ht="12">
      <c r="A550" s="218"/>
      <c r="B550" s="219"/>
      <c r="C550" s="221"/>
      <c r="D550" s="226"/>
      <c r="E550" s="226"/>
      <c r="F550" s="226"/>
      <c r="G550" s="30">
        <v>100</v>
      </c>
      <c r="H550" s="222">
        <f t="shared" si="58"/>
        <v>0</v>
      </c>
      <c r="I550" s="223">
        <f t="shared" si="59"/>
        <v>0</v>
      </c>
    </row>
    <row r="551" spans="1:9" ht="12">
      <c r="A551" s="218"/>
      <c r="B551" s="219"/>
      <c r="C551" s="221"/>
      <c r="D551" s="226"/>
      <c r="E551" s="226"/>
      <c r="F551" s="226"/>
      <c r="G551" s="30">
        <v>100</v>
      </c>
      <c r="H551" s="222">
        <f t="shared" si="58"/>
        <v>0</v>
      </c>
      <c r="I551" s="223">
        <f t="shared" si="59"/>
        <v>0</v>
      </c>
    </row>
    <row r="552" spans="1:9" ht="12">
      <c r="A552" s="218"/>
      <c r="B552" s="219"/>
      <c r="C552" s="221"/>
      <c r="D552" s="226"/>
      <c r="E552" s="226"/>
      <c r="F552" s="226"/>
      <c r="G552" s="30">
        <v>100</v>
      </c>
      <c r="H552" s="222">
        <f t="shared" si="58"/>
        <v>0</v>
      </c>
      <c r="I552" s="223">
        <f t="shared" si="59"/>
        <v>0</v>
      </c>
    </row>
    <row r="553" spans="1:9" ht="12">
      <c r="A553" s="218"/>
      <c r="B553" s="219"/>
      <c r="C553" s="221"/>
      <c r="D553" s="226"/>
      <c r="E553" s="226"/>
      <c r="F553" s="226"/>
      <c r="G553" s="30">
        <v>100</v>
      </c>
      <c r="H553" s="222">
        <f t="shared" si="58"/>
        <v>0</v>
      </c>
      <c r="I553" s="223">
        <f t="shared" si="59"/>
        <v>0</v>
      </c>
    </row>
    <row r="554" spans="1:9" ht="12">
      <c r="A554" s="218"/>
      <c r="B554" s="219"/>
      <c r="C554" s="221"/>
      <c r="D554" s="226"/>
      <c r="E554" s="226"/>
      <c r="F554" s="226"/>
      <c r="G554" s="30">
        <v>100</v>
      </c>
      <c r="H554" s="222">
        <f t="shared" si="58"/>
        <v>0</v>
      </c>
      <c r="I554" s="223">
        <f t="shared" si="59"/>
        <v>0</v>
      </c>
    </row>
    <row r="555" spans="1:9" ht="12">
      <c r="A555" s="218"/>
      <c r="B555" s="219"/>
      <c r="C555" s="221"/>
      <c r="D555" s="226"/>
      <c r="E555" s="226"/>
      <c r="F555" s="226"/>
      <c r="G555" s="30">
        <v>100</v>
      </c>
      <c r="H555" s="222">
        <f t="shared" si="58"/>
        <v>0</v>
      </c>
      <c r="I555" s="223">
        <f t="shared" si="59"/>
        <v>0</v>
      </c>
    </row>
    <row r="556" spans="1:9" ht="12">
      <c r="A556" s="218"/>
      <c r="B556" s="219"/>
      <c r="C556" s="221"/>
      <c r="D556" s="226"/>
      <c r="E556" s="226"/>
      <c r="F556" s="226"/>
      <c r="G556" s="30">
        <v>100</v>
      </c>
      <c r="H556" s="222">
        <f t="shared" si="58"/>
        <v>0</v>
      </c>
      <c r="I556" s="223">
        <f t="shared" si="59"/>
        <v>0</v>
      </c>
    </row>
    <row r="557" spans="1:9" ht="12">
      <c r="A557" s="218"/>
      <c r="B557" s="219"/>
      <c r="C557" s="221"/>
      <c r="D557" s="226"/>
      <c r="E557" s="226"/>
      <c r="F557" s="226"/>
      <c r="G557" s="30">
        <v>100</v>
      </c>
      <c r="H557" s="222">
        <f t="shared" si="58"/>
        <v>0</v>
      </c>
      <c r="I557" s="223">
        <f t="shared" si="59"/>
        <v>0</v>
      </c>
    </row>
    <row r="558" spans="1:9" ht="12">
      <c r="A558" s="218"/>
      <c r="B558" s="219"/>
      <c r="C558" s="221"/>
      <c r="D558" s="226"/>
      <c r="E558" s="226"/>
      <c r="F558" s="226"/>
      <c r="G558" s="30">
        <v>100</v>
      </c>
      <c r="H558" s="222">
        <f t="shared" si="58"/>
        <v>0</v>
      </c>
      <c r="I558" s="223">
        <f t="shared" si="59"/>
        <v>0</v>
      </c>
    </row>
    <row r="559" spans="1:9" ht="12">
      <c r="A559" s="218"/>
      <c r="B559" s="219"/>
      <c r="C559" s="221"/>
      <c r="D559" s="226"/>
      <c r="E559" s="226"/>
      <c r="F559" s="226"/>
      <c r="G559" s="30">
        <v>100</v>
      </c>
      <c r="H559" s="222">
        <f t="shared" si="58"/>
        <v>0</v>
      </c>
      <c r="I559" s="223">
        <f t="shared" si="59"/>
        <v>0</v>
      </c>
    </row>
    <row r="560" spans="1:9" ht="12">
      <c r="A560" s="218"/>
      <c r="B560" s="219"/>
      <c r="C560" s="221"/>
      <c r="D560" s="226"/>
      <c r="E560" s="226"/>
      <c r="F560" s="226"/>
      <c r="G560" s="30">
        <v>100</v>
      </c>
      <c r="H560" s="222">
        <f t="shared" si="58"/>
        <v>0</v>
      </c>
      <c r="I560" s="223">
        <f t="shared" si="59"/>
        <v>0</v>
      </c>
    </row>
    <row r="561" spans="1:9" ht="12">
      <c r="A561" s="43" t="s">
        <v>188</v>
      </c>
      <c r="B561" s="44"/>
      <c r="C561" s="44"/>
      <c r="D561" s="238">
        <f>SUM(D546:D560)</f>
        <v>0</v>
      </c>
      <c r="E561" s="108"/>
      <c r="F561" s="109"/>
      <c r="G561" s="110"/>
      <c r="H561" s="109"/>
      <c r="I561" s="111"/>
    </row>
    <row r="562" spans="1:9" ht="12.75" thickBot="1">
      <c r="A562" s="41" t="s">
        <v>189</v>
      </c>
      <c r="B562" s="32"/>
      <c r="C562" s="32"/>
      <c r="D562" s="32"/>
      <c r="E562" s="32"/>
      <c r="F562" s="32"/>
      <c r="G562" s="32"/>
      <c r="H562" s="224">
        <f>SUM(H546:H560)</f>
        <v>0</v>
      </c>
      <c r="I562" s="225">
        <f>SUM(I546:I560)</f>
        <v>0</v>
      </c>
    </row>
    <row r="563" spans="8:9" ht="12.75" thickTop="1">
      <c r="H563" s="239"/>
      <c r="I563" s="239"/>
    </row>
    <row r="565" spans="1:2" ht="12">
      <c r="A565" s="14" t="s">
        <v>190</v>
      </c>
      <c r="B565" s="12" t="s">
        <v>191</v>
      </c>
    </row>
    <row r="566" ht="12">
      <c r="B566" s="12" t="s">
        <v>192</v>
      </c>
    </row>
    <row r="567" ht="12">
      <c r="B567" s="12" t="s">
        <v>193</v>
      </c>
    </row>
    <row r="568" ht="12">
      <c r="B568" s="12" t="s">
        <v>194</v>
      </c>
    </row>
    <row r="569" ht="12">
      <c r="B569" s="12" t="s">
        <v>195</v>
      </c>
    </row>
    <row r="570" ht="12">
      <c r="B570" s="12" t="s">
        <v>196</v>
      </c>
    </row>
  </sheetData>
  <mergeCells count="1">
    <mergeCell ref="D15:G15"/>
  </mergeCells>
  <printOptions horizontalCentered="1"/>
  <pageMargins left="0.4" right="0.4" top="0.333" bottom="0.333" header="0.5" footer="0.5"/>
  <pageSetup fitToHeight="1" fitToWidth="1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Q187"/>
  <sheetViews>
    <sheetView showGridLines="0" zoomScale="80" zoomScaleNormal="80" workbookViewId="0" topLeftCell="A131">
      <pane xSplit="1" topLeftCell="B1" activePane="topRight" state="frozen"/>
      <selection pane="topLeft" activeCell="A1" sqref="A1"/>
      <selection pane="topRight" activeCell="C20" sqref="C20"/>
    </sheetView>
  </sheetViews>
  <sheetFormatPr defaultColWidth="9.7109375" defaultRowHeight="12.75"/>
  <cols>
    <col min="1" max="1" width="40.7109375" style="0" customWidth="1"/>
    <col min="2" max="2" width="3.7109375" style="0" customWidth="1"/>
    <col min="3" max="3" width="12.57421875" style="0" customWidth="1"/>
    <col min="4" max="4" width="10.7109375" style="0" customWidth="1"/>
    <col min="5" max="6" width="11.7109375" style="0" customWidth="1"/>
    <col min="7" max="15" width="10.7109375" style="0" customWidth="1"/>
  </cols>
  <sheetData>
    <row r="2" ht="18">
      <c r="E2" s="45"/>
    </row>
    <row r="3" ht="12">
      <c r="A3" s="46" t="str">
        <f>Schedules!D14</f>
        <v>SPA NCBA Case Ranch</v>
      </c>
    </row>
    <row r="4" ht="12">
      <c r="A4" s="240">
        <f>Schedules!D15</f>
        <v>35432</v>
      </c>
    </row>
    <row r="5" spans="3:14" ht="12">
      <c r="C5" s="125" t="s">
        <v>37</v>
      </c>
      <c r="D5" s="125" t="s">
        <v>37</v>
      </c>
      <c r="E5" s="125" t="s">
        <v>37</v>
      </c>
      <c r="F5" s="125" t="s">
        <v>37</v>
      </c>
      <c r="G5" s="125" t="s">
        <v>37</v>
      </c>
      <c r="H5" s="125" t="s">
        <v>37</v>
      </c>
      <c r="I5" s="125" t="s">
        <v>37</v>
      </c>
      <c r="J5" s="125" t="s">
        <v>37</v>
      </c>
      <c r="K5" s="125" t="s">
        <v>37</v>
      </c>
      <c r="L5" s="125" t="s">
        <v>37</v>
      </c>
      <c r="M5" s="125" t="s">
        <v>37</v>
      </c>
      <c r="N5" s="125" t="s">
        <v>37</v>
      </c>
    </row>
    <row r="6" spans="1:14" ht="12">
      <c r="A6" s="47" t="s">
        <v>197</v>
      </c>
      <c r="C6" s="126">
        <v>1</v>
      </c>
      <c r="D6" s="126">
        <v>2</v>
      </c>
      <c r="E6" s="126">
        <v>3</v>
      </c>
      <c r="F6" s="126">
        <v>4</v>
      </c>
      <c r="G6" s="126">
        <v>5</v>
      </c>
      <c r="H6" s="126">
        <v>6</v>
      </c>
      <c r="I6" s="126">
        <v>7</v>
      </c>
      <c r="J6" s="126">
        <v>8</v>
      </c>
      <c r="K6" s="126">
        <v>9</v>
      </c>
      <c r="L6" s="126">
        <v>10</v>
      </c>
      <c r="M6" s="126">
        <v>11</v>
      </c>
      <c r="N6" s="126">
        <v>12</v>
      </c>
    </row>
    <row r="7" spans="1:5" ht="12">
      <c r="A7" s="47" t="s">
        <v>198</v>
      </c>
      <c r="C7" s="48">
        <v>0</v>
      </c>
      <c r="E7" s="6" t="s">
        <v>199</v>
      </c>
    </row>
    <row r="8" spans="1:5" ht="12">
      <c r="A8" s="46"/>
      <c r="D8" s="6" t="s">
        <v>45</v>
      </c>
      <c r="E8" s="6" t="s">
        <v>200</v>
      </c>
    </row>
    <row r="9" spans="1:5" ht="12">
      <c r="A9" s="46"/>
      <c r="E9" s="6" t="s">
        <v>45</v>
      </c>
    </row>
    <row r="10" spans="1:5" ht="12">
      <c r="A10" s="47" t="s">
        <v>201</v>
      </c>
      <c r="E10" s="6" t="s">
        <v>202</v>
      </c>
    </row>
    <row r="11" spans="1:5" ht="12">
      <c r="A11" s="47" t="s">
        <v>203</v>
      </c>
      <c r="C11" s="48">
        <v>0</v>
      </c>
      <c r="E11" s="6" t="s">
        <v>204</v>
      </c>
    </row>
    <row r="12" ht="12">
      <c r="A12" s="46"/>
    </row>
    <row r="13" ht="12">
      <c r="A13" s="47" t="s">
        <v>205</v>
      </c>
    </row>
    <row r="14" spans="1:3" ht="12">
      <c r="A14" s="47" t="s">
        <v>206</v>
      </c>
      <c r="C14" s="48">
        <v>95062</v>
      </c>
    </row>
    <row r="15" ht="12">
      <c r="D15" s="6" t="s">
        <v>45</v>
      </c>
    </row>
    <row r="16" spans="1:4" ht="12">
      <c r="A16" s="47" t="s">
        <v>207</v>
      </c>
      <c r="C16" s="295">
        <v>35432</v>
      </c>
      <c r="D16" s="297"/>
    </row>
    <row r="17" spans="3:14" ht="12">
      <c r="C17" s="14" t="s">
        <v>208</v>
      </c>
      <c r="D17" s="14" t="s">
        <v>209</v>
      </c>
      <c r="E17" s="14" t="s">
        <v>210</v>
      </c>
      <c r="F17" s="14" t="s">
        <v>211</v>
      </c>
      <c r="G17" s="14" t="s">
        <v>212</v>
      </c>
      <c r="H17" s="14" t="s">
        <v>213</v>
      </c>
      <c r="I17" s="14" t="s">
        <v>214</v>
      </c>
      <c r="J17" s="14" t="s">
        <v>215</v>
      </c>
      <c r="K17" s="14" t="s">
        <v>216</v>
      </c>
      <c r="L17" s="14" t="s">
        <v>217</v>
      </c>
      <c r="M17" s="14" t="s">
        <v>218</v>
      </c>
      <c r="N17" s="14" t="s">
        <v>219</v>
      </c>
    </row>
    <row r="18" spans="1:15" ht="12.75" thickBot="1">
      <c r="A18" s="47" t="s">
        <v>220</v>
      </c>
      <c r="C18" s="127" t="b">
        <f>C6=1</f>
        <v>1</v>
      </c>
      <c r="D18" s="128">
        <v>2</v>
      </c>
      <c r="E18" s="128">
        <v>3</v>
      </c>
      <c r="F18" s="128">
        <v>4</v>
      </c>
      <c r="G18" s="128">
        <v>5</v>
      </c>
      <c r="H18" s="128">
        <v>6</v>
      </c>
      <c r="I18" s="128">
        <v>7</v>
      </c>
      <c r="J18" s="128">
        <v>8</v>
      </c>
      <c r="K18" s="128">
        <v>9</v>
      </c>
      <c r="L18" s="128">
        <v>10</v>
      </c>
      <c r="M18" s="128">
        <v>11</v>
      </c>
      <c r="N18" s="128">
        <v>12</v>
      </c>
      <c r="O18" s="129" t="s">
        <v>30</v>
      </c>
    </row>
    <row r="19" spans="1:15" ht="12">
      <c r="A19" s="6" t="s">
        <v>221</v>
      </c>
      <c r="B19" s="4">
        <v>1</v>
      </c>
      <c r="C19" s="123">
        <f>DSUM(Schedules!$A$428:$I$443,9,C5:C6)</f>
        <v>0</v>
      </c>
      <c r="D19" s="123">
        <f>DSUM(Schedules!$A$428:$I$443,9,D5:D6)</f>
        <v>0</v>
      </c>
      <c r="E19" s="123">
        <f>DSUM(Schedules!$A$428:$I$443,9,E5:E6)</f>
        <v>0</v>
      </c>
      <c r="F19" s="123">
        <f>DSUM(Schedules!$A$428:$I$443,9,F5:F6)</f>
        <v>0</v>
      </c>
      <c r="G19" s="123">
        <f>DSUM(Schedules!$A$428:$I$443,9,G5:G6)</f>
        <v>0</v>
      </c>
      <c r="H19" s="123">
        <f>DSUM(Schedules!$A$428:$I$443,9,H5:H6)</f>
        <v>0</v>
      </c>
      <c r="I19" s="123">
        <f>DSUM(Schedules!$A$428:$I$443,9,I5:I6)</f>
        <v>0</v>
      </c>
      <c r="J19" s="123">
        <f>DSUM(Schedules!$A$428:$I$443,9,J5:J6)</f>
        <v>0</v>
      </c>
      <c r="K19" s="123">
        <f>DSUM(Schedules!$A$428:$I$443,9,K5:K6)</f>
        <v>0</v>
      </c>
      <c r="L19" s="123">
        <f>DSUM(Schedules!$A$428:$I$443,9,L5:L6)</f>
        <v>0</v>
      </c>
      <c r="M19" s="123">
        <f>DSUM(Schedules!$A$428:$I$443,9,M5:M6)</f>
        <v>0</v>
      </c>
      <c r="N19" s="123">
        <f>DSUM(Schedules!$A$428:$I$443,9,N5:N6)</f>
        <v>0</v>
      </c>
      <c r="O19" s="123">
        <f>SUM(C19:N19)</f>
        <v>0</v>
      </c>
    </row>
    <row r="20" spans="1:15" ht="12">
      <c r="A20" s="49" t="s">
        <v>222</v>
      </c>
      <c r="B20" s="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123">
        <f>SUM(C20:N20)</f>
        <v>0</v>
      </c>
    </row>
    <row r="21" spans="1:15" ht="12">
      <c r="A21" s="49" t="s">
        <v>222</v>
      </c>
      <c r="B21" s="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123">
        <f>SUM(C21:N21)</f>
        <v>0</v>
      </c>
    </row>
    <row r="22" spans="1:15" ht="12">
      <c r="A22" s="49" t="s">
        <v>222</v>
      </c>
      <c r="B22" s="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123">
        <f>SUM(C22:N22)</f>
        <v>0</v>
      </c>
    </row>
    <row r="23" spans="1:15" ht="12">
      <c r="A23" s="49" t="s">
        <v>222</v>
      </c>
      <c r="B23" s="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123">
        <f>SUM(C23:N23)</f>
        <v>0</v>
      </c>
    </row>
    <row r="24" spans="1:15" ht="12">
      <c r="A24" s="47" t="s">
        <v>223</v>
      </c>
      <c r="B24" s="50"/>
      <c r="C24" s="50"/>
      <c r="D24" s="206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136"/>
    </row>
    <row r="25" spans="1:15" ht="12">
      <c r="A25" s="6" t="s">
        <v>224</v>
      </c>
      <c r="B25" s="4">
        <v>2</v>
      </c>
      <c r="C25" s="122">
        <f>DSUM(Schedules!$A$450:$I$462,9,C5:C6)</f>
        <v>0</v>
      </c>
      <c r="D25" s="122">
        <f>DSUM(Schedules!$A$450:$I$462,9,D5:D6)</f>
        <v>0</v>
      </c>
      <c r="E25" s="122">
        <f>DSUM(Schedules!$A$450:$I$462,9,E5:E6)</f>
        <v>0</v>
      </c>
      <c r="F25" s="122">
        <f>DSUM(Schedules!$A$450:$I$462,9,F5:F6)</f>
        <v>0</v>
      </c>
      <c r="G25" s="122">
        <f>DSUM(Schedules!$A$450:$I$462,9,G5:G6)</f>
        <v>0</v>
      </c>
      <c r="H25" s="122">
        <f>DSUM(Schedules!$A$450:$I$462,9,H5:H6)</f>
        <v>0</v>
      </c>
      <c r="I25" s="122">
        <f>DSUM(Schedules!$A$450:$I$462,9,I5:I6)</f>
        <v>0</v>
      </c>
      <c r="J25" s="122">
        <f>DSUM(Schedules!$A$450:$I$462,9,J5:J6)</f>
        <v>0</v>
      </c>
      <c r="K25" s="122">
        <f>DSUM(Schedules!$A$450:$I$462,9,K5:K6)</f>
        <v>0</v>
      </c>
      <c r="L25" s="122">
        <f>DSUM(Schedules!$A$450:$I$462,9,L5:L6)</f>
        <v>0</v>
      </c>
      <c r="M25" s="122">
        <f>DSUM(Schedules!$A$450:$I$462,9,M5:M6)</f>
        <v>0</v>
      </c>
      <c r="N25" s="122">
        <f>DSUM(Schedules!$A$450:$I$462,9,N5:N6)</f>
        <v>0</v>
      </c>
      <c r="O25" s="123">
        <f aca="true" t="shared" si="0" ref="O25:O30">SUM(C25:N25)</f>
        <v>0</v>
      </c>
    </row>
    <row r="26" spans="1:15" ht="12">
      <c r="A26" s="6" t="s">
        <v>225</v>
      </c>
      <c r="B26" s="4">
        <v>3</v>
      </c>
      <c r="C26" s="122">
        <f>DSUM(Schedules!$A$469:$I$481,9,C5:C6)</f>
        <v>0</v>
      </c>
      <c r="D26" s="122">
        <f>DSUM(Schedules!$A$469:$I$481,9,D5:D6)</f>
        <v>0</v>
      </c>
      <c r="E26" s="122">
        <f>DSUM(Schedules!$A$469:$I$481,9,E5:E6)</f>
        <v>0</v>
      </c>
      <c r="F26" s="122">
        <f>DSUM(Schedules!$A$469:$I$481,9,F5:F6)</f>
        <v>0</v>
      </c>
      <c r="G26" s="122">
        <f>DSUM(Schedules!$A$469:$I$481,9,G5:G6)</f>
        <v>0</v>
      </c>
      <c r="H26" s="122">
        <f>DSUM(Schedules!$A$469:$I$481,9,H5:H6)</f>
        <v>0</v>
      </c>
      <c r="I26" s="122">
        <f>DSUM(Schedules!$A$469:$I$481,9,I5:I6)</f>
        <v>0</v>
      </c>
      <c r="J26" s="122">
        <f>DSUM(Schedules!$A$469:$I$481,9,J5:J6)</f>
        <v>0</v>
      </c>
      <c r="K26" s="122">
        <f>DSUM(Schedules!$A$469:$I$481,9,K5:K6)</f>
        <v>0</v>
      </c>
      <c r="L26" s="122">
        <f>DSUM(Schedules!$A$469:$I$481,9,L5:L6)</f>
        <v>54276.7788</v>
      </c>
      <c r="M26" s="122">
        <f>DSUM(Schedules!$A$469:$I$481,9,M5:M6)</f>
        <v>0</v>
      </c>
      <c r="N26" s="122">
        <f>DSUM(Schedules!$A$469:$I$481,9,N5:N6)</f>
        <v>0</v>
      </c>
      <c r="O26" s="123">
        <f t="shared" si="0"/>
        <v>54276.7788</v>
      </c>
    </row>
    <row r="27" spans="1:15" ht="12">
      <c r="A27" s="49" t="s">
        <v>222</v>
      </c>
      <c r="B27" s="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123">
        <f t="shared" si="0"/>
        <v>0</v>
      </c>
    </row>
    <row r="28" spans="1:15" ht="12">
      <c r="A28" s="49" t="s">
        <v>222</v>
      </c>
      <c r="B28" s="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123">
        <f t="shared" si="0"/>
        <v>0</v>
      </c>
    </row>
    <row r="29" spans="1:15" ht="12">
      <c r="A29" s="49" t="s">
        <v>222</v>
      </c>
      <c r="B29" s="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123">
        <f t="shared" si="0"/>
        <v>0</v>
      </c>
    </row>
    <row r="30" spans="1:15" ht="12">
      <c r="A30" s="49" t="s">
        <v>222</v>
      </c>
      <c r="B30" s="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123">
        <f t="shared" si="0"/>
        <v>0</v>
      </c>
    </row>
    <row r="31" spans="1:15" ht="12">
      <c r="A31" s="47" t="s">
        <v>226</v>
      </c>
      <c r="B31" s="4"/>
      <c r="C31" s="208" t="s">
        <v>227</v>
      </c>
      <c r="D31" s="209" t="s">
        <v>228</v>
      </c>
      <c r="E31" s="210" t="s">
        <v>229</v>
      </c>
      <c r="F31" s="210" t="s">
        <v>230</v>
      </c>
      <c r="G31" s="210" t="s">
        <v>229</v>
      </c>
      <c r="H31" s="210" t="s">
        <v>227</v>
      </c>
      <c r="I31" s="210" t="s">
        <v>231</v>
      </c>
      <c r="J31" s="210" t="s">
        <v>230</v>
      </c>
      <c r="K31" s="210" t="s">
        <v>232</v>
      </c>
      <c r="L31" s="210" t="s">
        <v>233</v>
      </c>
      <c r="M31" s="210" t="s">
        <v>234</v>
      </c>
      <c r="N31" s="210" t="s">
        <v>235</v>
      </c>
      <c r="O31" s="133"/>
    </row>
    <row r="32" spans="1:15" ht="12">
      <c r="A32" s="6" t="s">
        <v>236</v>
      </c>
      <c r="B32" s="4">
        <v>4</v>
      </c>
      <c r="C32" s="123">
        <f>DSUM(Schedules!$A$488:$I$494,9,C5:C6)</f>
        <v>0</v>
      </c>
      <c r="D32" s="123">
        <f>DSUM(Schedules!$A$488:$I$494,9,D5:D6)</f>
        <v>0</v>
      </c>
      <c r="E32" s="123">
        <f>DSUM(Schedules!$A$488:$I$494,9,E5:E6)</f>
        <v>0</v>
      </c>
      <c r="F32" s="123">
        <f>DSUM(Schedules!$A$488:$I$494,9,F5:F6)</f>
        <v>0</v>
      </c>
      <c r="G32" s="123">
        <f>DSUM(Schedules!$A$488:$I$494,9,G5:G6)</f>
        <v>11832</v>
      </c>
      <c r="H32" s="123">
        <f>DSUM(Schedules!$A$488:$I$494,9,H5:H6)</f>
        <v>0</v>
      </c>
      <c r="I32" s="123">
        <f>DSUM(Schedules!$A$488:$I$494,9,I5:I6)</f>
        <v>0</v>
      </c>
      <c r="J32" s="123">
        <f>DSUM(Schedules!$A$488:$I$494,9,J5:J6)</f>
        <v>0</v>
      </c>
      <c r="K32" s="123">
        <f>DSUM(Schedules!$A$488:$I$494,9,K5:K6)</f>
        <v>0</v>
      </c>
      <c r="L32" s="123">
        <f>DSUM(Schedules!$A$488:$I$494,9,L5:L6)</f>
        <v>5524.349999999999</v>
      </c>
      <c r="M32" s="123">
        <f>DSUM(Schedules!$A$488:$I$494,9,M5:M6)</f>
        <v>11207.25</v>
      </c>
      <c r="N32" s="123">
        <f>DSUM(Schedules!$A$488:$I$494,9,N5:N6)</f>
        <v>0</v>
      </c>
      <c r="O32" s="123">
        <f>SUM(C32:N32)</f>
        <v>28563.6</v>
      </c>
    </row>
    <row r="33" spans="1:15" ht="12">
      <c r="A33" s="6" t="s">
        <v>237</v>
      </c>
      <c r="B33" s="175">
        <v>4</v>
      </c>
      <c r="C33" s="123">
        <f>DSUM(Schedules!$A$496:$I$503,9,C5:C6)</f>
        <v>0</v>
      </c>
      <c r="D33" s="123">
        <f>DSUM(Schedules!$A$496:$I$503,9,D5:D6)</f>
        <v>0</v>
      </c>
      <c r="E33" s="123">
        <f>DSUM(Schedules!$A$496:$I$503,9,E5:E6)</f>
        <v>0</v>
      </c>
      <c r="F33" s="123">
        <f>DSUM(Schedules!$A$496:$I$503,9,F5:F6)</f>
        <v>0</v>
      </c>
      <c r="G33" s="123">
        <f>DSUM(Schedules!$A$496:$I$503,9,G5:G6)</f>
        <v>0</v>
      </c>
      <c r="H33" s="123">
        <f>DSUM(Schedules!$A$496:$I$503,9,H5:H6)</f>
        <v>0</v>
      </c>
      <c r="I33" s="123">
        <f>DSUM(Schedules!$A$496:$I$503,9,I5:I6)</f>
        <v>0</v>
      </c>
      <c r="J33" s="123">
        <f>DSUM(Schedules!$A$496:$I$503,9,J5:J6)</f>
        <v>0</v>
      </c>
      <c r="K33" s="123">
        <f>DSUM(Schedules!$A$496:$I$503,9,K5:K6)</f>
        <v>2164.41</v>
      </c>
      <c r="L33" s="123">
        <f>DSUM(Schedules!$A$496:$I$503,9,L5:L6)</f>
        <v>0</v>
      </c>
      <c r="M33" s="123">
        <f>DSUM(Schedules!$A$496:$I$503,9,M5:M6)</f>
        <v>0</v>
      </c>
      <c r="N33" s="123">
        <f>DSUM(Schedules!$A$496:$I$503,9,N5:N6)</f>
        <v>0</v>
      </c>
      <c r="O33" s="123">
        <f>SUM(C33:N33)</f>
        <v>2164.41</v>
      </c>
    </row>
    <row r="34" spans="1:15" ht="12">
      <c r="A34" s="6" t="s">
        <v>238</v>
      </c>
      <c r="B34" s="175">
        <v>4</v>
      </c>
      <c r="C34" s="123">
        <f>DSUM(Schedules!$A$505:$I$513,9,C5:C6)</f>
        <v>0</v>
      </c>
      <c r="D34" s="123">
        <f>DSUM(Schedules!$A$505:$I$513,9,D5:D6)</f>
        <v>0</v>
      </c>
      <c r="E34" s="123">
        <f>DSUM(Schedules!$A$505:$I$513,9,E5:E6)</f>
        <v>0</v>
      </c>
      <c r="F34" s="123">
        <f>DSUM(Schedules!$A$505:$I$513,9,F5:F6)</f>
        <v>0</v>
      </c>
      <c r="G34" s="123">
        <f>DSUM(Schedules!$A$505:$I$513,9,G5:G6)</f>
        <v>0</v>
      </c>
      <c r="H34" s="123">
        <f>DSUM(Schedules!$A$505:$I$513,9,H5:H6)</f>
        <v>0</v>
      </c>
      <c r="I34" s="123">
        <f>DSUM(Schedules!$A$505:$I$513,9,I5:I6)</f>
        <v>0</v>
      </c>
      <c r="J34" s="123">
        <f>DSUM(Schedules!$A$505:$I$513,9,J5:J6)</f>
        <v>0</v>
      </c>
      <c r="K34" s="123">
        <f>DSUM(Schedules!$A$505:$I$513,9,K5:K6)</f>
        <v>0</v>
      </c>
      <c r="L34" s="123">
        <f>DSUM(Schedules!$A$505:$I$513,9,L5:L6)</f>
        <v>0</v>
      </c>
      <c r="M34" s="123">
        <f>DSUM(Schedules!$A$505:$I$513,9,M5:M6)</f>
        <v>0</v>
      </c>
      <c r="N34" s="123">
        <f>DSUM(Schedules!$A$505:$I$513,9,N5:N6)</f>
        <v>0</v>
      </c>
      <c r="O34" s="123">
        <f>SUM(C34:N34)</f>
        <v>0</v>
      </c>
    </row>
    <row r="35" spans="1:15" ht="12">
      <c r="A35" s="49" t="s">
        <v>222</v>
      </c>
      <c r="B35" s="51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123">
        <f>SUM(C35:N35)</f>
        <v>0</v>
      </c>
    </row>
    <row r="36" spans="1:15" ht="12">
      <c r="A36" s="49" t="s">
        <v>222</v>
      </c>
      <c r="B36" s="51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123">
        <f>SUM(C36:N36)</f>
        <v>0</v>
      </c>
    </row>
    <row r="37" spans="1:15" ht="12">
      <c r="A37" s="47" t="s">
        <v>239</v>
      </c>
      <c r="B37" s="4"/>
      <c r="C37" s="4"/>
      <c r="D37" s="208" t="s">
        <v>228</v>
      </c>
      <c r="E37" s="210" t="s">
        <v>229</v>
      </c>
      <c r="F37" s="210" t="s">
        <v>230</v>
      </c>
      <c r="G37" s="210" t="s">
        <v>229</v>
      </c>
      <c r="H37" s="210" t="s">
        <v>227</v>
      </c>
      <c r="I37" s="210" t="s">
        <v>231</v>
      </c>
      <c r="J37" s="210" t="s">
        <v>230</v>
      </c>
      <c r="K37" s="210" t="s">
        <v>232</v>
      </c>
      <c r="L37" s="210" t="s">
        <v>233</v>
      </c>
      <c r="M37" s="210" t="s">
        <v>234</v>
      </c>
      <c r="N37" s="210" t="s">
        <v>235</v>
      </c>
      <c r="O37" s="133"/>
    </row>
    <row r="38" spans="1:15" ht="12">
      <c r="A38" s="6" t="s">
        <v>240</v>
      </c>
      <c r="B38" s="4">
        <v>5</v>
      </c>
      <c r="C38" s="123">
        <f>DSUM(Schedules!$A$521:$I$538,9,C5:C6)</f>
        <v>0</v>
      </c>
      <c r="D38" s="123">
        <f>DSUM(Schedules!$A$521:$I$538,9,D5:D6)</f>
        <v>0</v>
      </c>
      <c r="E38" s="123">
        <f>DSUM(Schedules!$A$521:$I$538,9,E5:E6)</f>
        <v>0</v>
      </c>
      <c r="F38" s="123">
        <f>DSUM(Schedules!$A$521:$I$538,9,F5:F6)</f>
        <v>0</v>
      </c>
      <c r="G38" s="123">
        <f>DSUM(Schedules!$A$521:$I$538,9,G5:G6)</f>
        <v>0</v>
      </c>
      <c r="H38" s="123">
        <f>DSUM(Schedules!$A$521:$I$538,9,H5:H6)</f>
        <v>0</v>
      </c>
      <c r="I38" s="123">
        <f>DSUM(Schedules!$A$521:$I$538,9,I5:I6)</f>
        <v>0</v>
      </c>
      <c r="J38" s="123">
        <f>DSUM(Schedules!$A$521:$I$538,9,J5:J6)</f>
        <v>0</v>
      </c>
      <c r="K38" s="123">
        <f>DSUM(Schedules!$A$521:$I$538,9,K5:K6)</f>
        <v>0</v>
      </c>
      <c r="L38" s="123">
        <f>DSUM(Schedules!$A$521:$I$538,9,L5:L6)</f>
        <v>0</v>
      </c>
      <c r="M38" s="123">
        <f>DSUM(Schedules!$A$521:$I$538,9,M5:M6)</f>
        <v>0</v>
      </c>
      <c r="N38" s="123">
        <f>DSUM(Schedules!$A$521:$I$538,9,N5:N6)</f>
        <v>0</v>
      </c>
      <c r="O38" s="123">
        <f>SUM(C38:N38)</f>
        <v>0</v>
      </c>
    </row>
    <row r="39" spans="1:15" ht="12">
      <c r="A39" s="6" t="s">
        <v>241</v>
      </c>
      <c r="B39" s="4">
        <v>6</v>
      </c>
      <c r="C39" s="123">
        <f>DSUM(Schedules!$A$545:$I$560,9,C5:C6)</f>
        <v>0</v>
      </c>
      <c r="D39" s="123">
        <f>DSUM(Schedules!$A$545:$I$560,9,D5:D6)</f>
        <v>0</v>
      </c>
      <c r="E39" s="123">
        <f>DSUM(Schedules!$A$545:$I$560,9,E5:E6)</f>
        <v>0</v>
      </c>
      <c r="F39" s="123">
        <f>DSUM(Schedules!$A$545:$I$560,9,F5:F6)</f>
        <v>0</v>
      </c>
      <c r="G39" s="123">
        <f>DSUM(Schedules!$A$545:$I$560,9,G5:G6)</f>
        <v>0</v>
      </c>
      <c r="H39" s="123">
        <f>DSUM(Schedules!$A$545:$I$560,9,H5:H6)</f>
        <v>0</v>
      </c>
      <c r="I39" s="123">
        <f>DSUM(Schedules!$A$545:$I$560,9,I5:I6)</f>
        <v>0</v>
      </c>
      <c r="J39" s="123">
        <f>DSUM(Schedules!$A$545:$I$560,9,J5:J6)</f>
        <v>0</v>
      </c>
      <c r="K39" s="123">
        <f>DSUM(Schedules!$A$545:$I$560,9,K5:K6)</f>
        <v>0</v>
      </c>
      <c r="L39" s="123">
        <f>DSUM(Schedules!$A$545:$I$560,9,L5:L6)</f>
        <v>0</v>
      </c>
      <c r="M39" s="123">
        <f>DSUM(Schedules!$A$545:$I$560,9,M5:M6)</f>
        <v>0</v>
      </c>
      <c r="N39" s="123">
        <f>DSUM(Schedules!$A$545:$I$560,9,N5:N6)</f>
        <v>0</v>
      </c>
      <c r="O39" s="123">
        <f>SUM(C39:N39)</f>
        <v>0</v>
      </c>
    </row>
    <row r="40" spans="1:15" ht="12">
      <c r="A40" s="49" t="s">
        <v>222</v>
      </c>
      <c r="B40" s="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123">
        <f>SUM(C40:N40)</f>
        <v>0</v>
      </c>
    </row>
    <row r="41" spans="1:15" ht="12">
      <c r="A41" s="49" t="s">
        <v>222</v>
      </c>
      <c r="B41" s="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123">
        <f>SUM(C41:N41)</f>
        <v>0</v>
      </c>
    </row>
    <row r="42" spans="1:15" ht="12">
      <c r="A42" s="6" t="s">
        <v>242</v>
      </c>
      <c r="B42" s="4"/>
      <c r="C42" s="211" t="s">
        <v>227</v>
      </c>
      <c r="D42" s="212" t="s">
        <v>228</v>
      </c>
      <c r="E42" s="212" t="s">
        <v>229</v>
      </c>
      <c r="F42" s="212" t="s">
        <v>230</v>
      </c>
      <c r="G42" s="212" t="s">
        <v>229</v>
      </c>
      <c r="H42" s="212" t="s">
        <v>227</v>
      </c>
      <c r="I42" s="212" t="s">
        <v>231</v>
      </c>
      <c r="J42" s="212" t="s">
        <v>230</v>
      </c>
      <c r="K42" s="212" t="s">
        <v>232</v>
      </c>
      <c r="L42" s="212" t="s">
        <v>233</v>
      </c>
      <c r="M42" s="212" t="s">
        <v>234</v>
      </c>
      <c r="N42" s="212" t="s">
        <v>235</v>
      </c>
      <c r="O42" s="133"/>
    </row>
    <row r="43" spans="1:15" ht="12">
      <c r="A43" s="49" t="s">
        <v>243</v>
      </c>
      <c r="B43" s="51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123">
        <f>SUM(C43:N43)</f>
        <v>0</v>
      </c>
    </row>
    <row r="44" spans="1:15" ht="12">
      <c r="A44" s="49" t="s">
        <v>244</v>
      </c>
      <c r="B44" s="51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123">
        <f>SUM(C44:N44)</f>
        <v>0</v>
      </c>
    </row>
    <row r="45" spans="1:15" ht="12">
      <c r="A45" s="49" t="s">
        <v>496</v>
      </c>
      <c r="B45" s="51"/>
      <c r="C45" s="215"/>
      <c r="D45" s="215"/>
      <c r="E45" s="215"/>
      <c r="F45" s="215"/>
      <c r="G45" s="215"/>
      <c r="H45" s="215"/>
      <c r="I45" s="215"/>
      <c r="J45" s="215"/>
      <c r="K45" s="215"/>
      <c r="L45" s="215">
        <v>40</v>
      </c>
      <c r="M45" s="215"/>
      <c r="N45" s="215"/>
      <c r="O45" s="123">
        <f>SUM(C45:N45)</f>
        <v>40</v>
      </c>
    </row>
    <row r="46" spans="1:15" ht="12">
      <c r="A46" s="6" t="s">
        <v>245</v>
      </c>
      <c r="B46" s="4"/>
      <c r="C46" s="211" t="s">
        <v>227</v>
      </c>
      <c r="D46" s="212" t="s">
        <v>228</v>
      </c>
      <c r="E46" s="212" t="s">
        <v>229</v>
      </c>
      <c r="F46" s="212" t="s">
        <v>230</v>
      </c>
      <c r="G46" s="212" t="s">
        <v>229</v>
      </c>
      <c r="H46" s="212" t="s">
        <v>227</v>
      </c>
      <c r="I46" s="212" t="s">
        <v>231</v>
      </c>
      <c r="J46" s="212" t="s">
        <v>230</v>
      </c>
      <c r="K46" s="212" t="s">
        <v>232</v>
      </c>
      <c r="L46" s="212" t="s">
        <v>233</v>
      </c>
      <c r="M46" s="212" t="s">
        <v>234</v>
      </c>
      <c r="N46" s="212" t="s">
        <v>235</v>
      </c>
      <c r="O46" s="133"/>
    </row>
    <row r="47" spans="1:15" ht="12">
      <c r="A47" s="49" t="s">
        <v>497</v>
      </c>
      <c r="B47" s="51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123">
        <f aca="true" t="shared" si="1" ref="O47:O55">SUM(C47:N47)</f>
        <v>0</v>
      </c>
    </row>
    <row r="48" spans="1:15" ht="12">
      <c r="A48" s="49" t="s">
        <v>498</v>
      </c>
      <c r="B48" s="51"/>
      <c r="C48" s="215"/>
      <c r="D48" s="215"/>
      <c r="E48" s="215"/>
      <c r="F48" s="215"/>
      <c r="G48" s="215"/>
      <c r="H48" s="215"/>
      <c r="I48" s="215">
        <v>500</v>
      </c>
      <c r="J48" s="215"/>
      <c r="K48" s="215"/>
      <c r="L48" s="215"/>
      <c r="M48" s="215"/>
      <c r="N48" s="215"/>
      <c r="O48" s="123">
        <f t="shared" si="1"/>
        <v>500</v>
      </c>
    </row>
    <row r="49" spans="1:15" ht="12">
      <c r="A49" s="49" t="s">
        <v>246</v>
      </c>
      <c r="B49" s="51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123">
        <f t="shared" si="1"/>
        <v>0</v>
      </c>
    </row>
    <row r="50" spans="1:15" ht="12">
      <c r="A50" s="49" t="s">
        <v>247</v>
      </c>
      <c r="B50" s="51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123">
        <f t="shared" si="1"/>
        <v>0</v>
      </c>
    </row>
    <row r="51" spans="1:15" ht="12">
      <c r="A51" s="49" t="s">
        <v>248</v>
      </c>
      <c r="B51" s="51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123">
        <f t="shared" si="1"/>
        <v>0</v>
      </c>
    </row>
    <row r="52" spans="1:15" ht="12">
      <c r="A52" s="49" t="s">
        <v>249</v>
      </c>
      <c r="B52" s="51"/>
      <c r="C52" s="215">
        <v>216.6</v>
      </c>
      <c r="D52" s="215"/>
      <c r="E52" s="215"/>
      <c r="F52" s="215"/>
      <c r="G52" s="215"/>
      <c r="H52" s="215">
        <v>83.77</v>
      </c>
      <c r="I52" s="215"/>
      <c r="J52" s="215"/>
      <c r="K52" s="215"/>
      <c r="L52" s="215">
        <v>41.67</v>
      </c>
      <c r="M52" s="215"/>
      <c r="N52" s="215">
        <v>2186</v>
      </c>
      <c r="O52" s="123">
        <f t="shared" si="1"/>
        <v>2528.04</v>
      </c>
    </row>
    <row r="53" spans="1:15" ht="12">
      <c r="A53" s="49" t="s">
        <v>499</v>
      </c>
      <c r="B53" s="51"/>
      <c r="C53" s="215">
        <v>3247.01</v>
      </c>
      <c r="D53" s="215">
        <v>2899.58</v>
      </c>
      <c r="E53" s="215"/>
      <c r="F53" s="215">
        <v>90.4</v>
      </c>
      <c r="G53" s="215"/>
      <c r="H53" s="215"/>
      <c r="I53" s="215">
        <v>2703.57</v>
      </c>
      <c r="J53" s="215">
        <v>2904.08</v>
      </c>
      <c r="K53" s="215">
        <v>2707.83</v>
      </c>
      <c r="L53" s="215">
        <v>2630.56</v>
      </c>
      <c r="M53" s="215">
        <v>2785.45</v>
      </c>
      <c r="N53" s="215"/>
      <c r="O53" s="123">
        <f t="shared" si="1"/>
        <v>19968.48</v>
      </c>
    </row>
    <row r="54" spans="1:15" ht="12">
      <c r="A54" s="49" t="s">
        <v>500</v>
      </c>
      <c r="B54" s="51"/>
      <c r="C54" s="215"/>
      <c r="D54" s="215"/>
      <c r="E54" s="215">
        <v>3552.01</v>
      </c>
      <c r="F54" s="215">
        <v>165.37</v>
      </c>
      <c r="G54" s="215"/>
      <c r="H54" s="215">
        <v>11905.76</v>
      </c>
      <c r="I54" s="215"/>
      <c r="J54" s="215"/>
      <c r="K54" s="215"/>
      <c r="L54" s="215"/>
      <c r="M54" s="215"/>
      <c r="N54" s="215"/>
      <c r="O54" s="123">
        <f t="shared" si="1"/>
        <v>15623.14</v>
      </c>
    </row>
    <row r="55" spans="1:15" ht="12">
      <c r="A55" s="49" t="s">
        <v>501</v>
      </c>
      <c r="B55" s="51"/>
      <c r="C55" s="215"/>
      <c r="D55" s="215">
        <v>356.72</v>
      </c>
      <c r="E55" s="215"/>
      <c r="F55" s="215"/>
      <c r="G55" s="215"/>
      <c r="H55" s="215">
        <v>14.52</v>
      </c>
      <c r="I55" s="215">
        <v>38.06</v>
      </c>
      <c r="J55" s="215">
        <v>6.37</v>
      </c>
      <c r="K55" s="215">
        <v>46.25</v>
      </c>
      <c r="L55" s="215">
        <v>33.74</v>
      </c>
      <c r="M55" s="215"/>
      <c r="N55" s="215">
        <v>206.5</v>
      </c>
      <c r="O55" s="123">
        <f t="shared" si="1"/>
        <v>702.1600000000001</v>
      </c>
    </row>
    <row r="56" spans="1:15" ht="12">
      <c r="A56" s="47" t="s">
        <v>250</v>
      </c>
      <c r="B56" s="4"/>
      <c r="C56" s="211" t="s">
        <v>227</v>
      </c>
      <c r="D56" s="212" t="s">
        <v>228</v>
      </c>
      <c r="E56" s="212" t="s">
        <v>229</v>
      </c>
      <c r="F56" s="212" t="s">
        <v>230</v>
      </c>
      <c r="G56" s="212" t="s">
        <v>229</v>
      </c>
      <c r="H56" s="212" t="s">
        <v>227</v>
      </c>
      <c r="I56" s="212" t="s">
        <v>231</v>
      </c>
      <c r="J56" s="212" t="s">
        <v>230</v>
      </c>
      <c r="K56" s="212" t="s">
        <v>232</v>
      </c>
      <c r="L56" s="212" t="s">
        <v>233</v>
      </c>
      <c r="M56" s="212" t="s">
        <v>234</v>
      </c>
      <c r="N56" s="212" t="s">
        <v>235</v>
      </c>
      <c r="O56" s="133"/>
    </row>
    <row r="57" spans="1:15" ht="12">
      <c r="A57" s="52" t="s">
        <v>251</v>
      </c>
      <c r="B57" s="50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123">
        <f>SUM(C57:N57)</f>
        <v>0</v>
      </c>
    </row>
    <row r="58" spans="1:15" ht="12">
      <c r="A58" s="52" t="s">
        <v>252</v>
      </c>
      <c r="B58" s="50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123">
        <f>SUM(C58:N58)</f>
        <v>0</v>
      </c>
    </row>
    <row r="59" spans="1:15" ht="12">
      <c r="A59" s="52" t="s">
        <v>253</v>
      </c>
      <c r="B59" s="50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123">
        <f>SUM(C59:N59)</f>
        <v>0</v>
      </c>
    </row>
    <row r="60" spans="1:15" ht="12">
      <c r="A60" s="52" t="s">
        <v>254</v>
      </c>
      <c r="B60" s="50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123">
        <f>SUM(C60:N60)</f>
        <v>0</v>
      </c>
    </row>
    <row r="61" spans="1:15" ht="12">
      <c r="A61" s="53" t="s">
        <v>255</v>
      </c>
      <c r="B61" s="5"/>
      <c r="C61" s="211" t="s">
        <v>227</v>
      </c>
      <c r="D61" s="212" t="s">
        <v>228</v>
      </c>
      <c r="E61" s="212" t="s">
        <v>229</v>
      </c>
      <c r="F61" s="212" t="s">
        <v>230</v>
      </c>
      <c r="G61" s="212" t="s">
        <v>229</v>
      </c>
      <c r="H61" s="212" t="s">
        <v>227</v>
      </c>
      <c r="I61" s="212" t="s">
        <v>231</v>
      </c>
      <c r="J61" s="212" t="s">
        <v>230</v>
      </c>
      <c r="K61" s="212" t="s">
        <v>232</v>
      </c>
      <c r="L61" s="212" t="s">
        <v>233</v>
      </c>
      <c r="M61" s="212" t="s">
        <v>234</v>
      </c>
      <c r="N61" s="212" t="s">
        <v>235</v>
      </c>
      <c r="O61" s="133"/>
    </row>
    <row r="62" spans="1:15" ht="12">
      <c r="A62" s="52" t="s">
        <v>256</v>
      </c>
      <c r="B62" s="50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123">
        <f>SUM(C62:N62)</f>
        <v>0</v>
      </c>
    </row>
    <row r="63" spans="1:15" ht="12">
      <c r="A63" s="52" t="s">
        <v>257</v>
      </c>
      <c r="B63" s="50"/>
      <c r="C63" s="215"/>
      <c r="D63" s="215"/>
      <c r="E63" s="215"/>
      <c r="F63" s="215"/>
      <c r="G63" s="215">
        <v>3601</v>
      </c>
      <c r="H63" s="215"/>
      <c r="I63" s="215"/>
      <c r="J63" s="215"/>
      <c r="K63" s="215"/>
      <c r="L63" s="215"/>
      <c r="M63" s="215"/>
      <c r="N63" s="215"/>
      <c r="O63" s="123">
        <f>SUM(C63:N63)</f>
        <v>3601</v>
      </c>
    </row>
    <row r="64" spans="2:15" ht="12">
      <c r="B64" s="4"/>
      <c r="C64" s="208" t="s">
        <v>227</v>
      </c>
      <c r="D64" s="210" t="s">
        <v>228</v>
      </c>
      <c r="E64" s="210" t="s">
        <v>229</v>
      </c>
      <c r="F64" s="210" t="s">
        <v>230</v>
      </c>
      <c r="G64" s="210" t="s">
        <v>229</v>
      </c>
      <c r="H64" s="210" t="s">
        <v>227</v>
      </c>
      <c r="I64" s="210" t="s">
        <v>231</v>
      </c>
      <c r="J64" s="210" t="s">
        <v>230</v>
      </c>
      <c r="K64" s="210" t="s">
        <v>232</v>
      </c>
      <c r="L64" s="210" t="s">
        <v>233</v>
      </c>
      <c r="M64" s="210" t="s">
        <v>234</v>
      </c>
      <c r="N64" s="210" t="s">
        <v>235</v>
      </c>
      <c r="O64" s="133"/>
    </row>
    <row r="65" spans="1:15" ht="15">
      <c r="A65" s="54" t="s">
        <v>258</v>
      </c>
      <c r="B65" s="4"/>
      <c r="C65" s="123">
        <f aca="true" t="shared" si="2" ref="C65:N65">SUM(C19:C64)</f>
        <v>3463.61</v>
      </c>
      <c r="D65" s="123">
        <f t="shared" si="2"/>
        <v>3256.3</v>
      </c>
      <c r="E65" s="123">
        <f t="shared" si="2"/>
        <v>3552.01</v>
      </c>
      <c r="F65" s="123">
        <f t="shared" si="2"/>
        <v>255.77</v>
      </c>
      <c r="G65" s="123">
        <f t="shared" si="2"/>
        <v>15433</v>
      </c>
      <c r="H65" s="123">
        <f t="shared" si="2"/>
        <v>12004.050000000001</v>
      </c>
      <c r="I65" s="123">
        <f t="shared" si="2"/>
        <v>3241.63</v>
      </c>
      <c r="J65" s="123">
        <f t="shared" si="2"/>
        <v>2910.45</v>
      </c>
      <c r="K65" s="123">
        <f t="shared" si="2"/>
        <v>4918.49</v>
      </c>
      <c r="L65" s="123">
        <f t="shared" si="2"/>
        <v>62547.09879999999</v>
      </c>
      <c r="M65" s="123">
        <f t="shared" si="2"/>
        <v>13992.7</v>
      </c>
      <c r="N65" s="123">
        <f t="shared" si="2"/>
        <v>2392.5</v>
      </c>
      <c r="O65" s="123">
        <f>SUM(C65:N65)</f>
        <v>127967.60879999999</v>
      </c>
    </row>
    <row r="66" spans="1:15" ht="12">
      <c r="A66" s="199"/>
      <c r="B66" s="199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</row>
    <row r="67" spans="1:15" ht="12">
      <c r="A67" s="47" t="s">
        <v>259</v>
      </c>
      <c r="C67" s="4"/>
      <c r="D67" s="4"/>
      <c r="E67" s="4"/>
      <c r="F67" s="137"/>
      <c r="G67" s="137"/>
      <c r="H67" s="137"/>
      <c r="I67" s="137"/>
      <c r="J67" s="137"/>
      <c r="K67" s="137"/>
      <c r="L67" s="137"/>
      <c r="M67" s="137"/>
      <c r="N67" s="137"/>
      <c r="O67" s="137"/>
    </row>
    <row r="68" spans="1:15" ht="12">
      <c r="A68" s="47" t="s">
        <v>260</v>
      </c>
      <c r="C68" s="130" t="s">
        <v>227</v>
      </c>
      <c r="D68" s="132" t="s">
        <v>228</v>
      </c>
      <c r="E68" s="132" t="s">
        <v>229</v>
      </c>
      <c r="F68" s="132" t="s">
        <v>230</v>
      </c>
      <c r="G68" s="132" t="s">
        <v>229</v>
      </c>
      <c r="H68" s="132" t="s">
        <v>227</v>
      </c>
      <c r="I68" s="132" t="s">
        <v>231</v>
      </c>
      <c r="J68" s="132" t="s">
        <v>230</v>
      </c>
      <c r="K68" s="132" t="s">
        <v>232</v>
      </c>
      <c r="L68" s="132" t="s">
        <v>233</v>
      </c>
      <c r="M68" s="132" t="s">
        <v>234</v>
      </c>
      <c r="N68" s="132" t="s">
        <v>235</v>
      </c>
      <c r="O68" s="134"/>
    </row>
    <row r="69" spans="1:17" ht="12">
      <c r="A69" s="6" t="s">
        <v>261</v>
      </c>
      <c r="B69" s="6" t="s">
        <v>262</v>
      </c>
      <c r="C69" s="123">
        <f>DSUM(Schedules!$A$24:$I$38,9,C5:C6)</f>
        <v>0</v>
      </c>
      <c r="D69" s="123">
        <f>DSUM(Schedules!$A$24:$I$38,9,D5:D6)</f>
        <v>0</v>
      </c>
      <c r="E69" s="123">
        <f>DSUM(Schedules!$A$24:$I$38,9,E5:E6)</f>
        <v>0</v>
      </c>
      <c r="F69" s="123">
        <f>DSUM(Schedules!$A$24:$I$38,9,F5:F6)</f>
        <v>0</v>
      </c>
      <c r="G69" s="123">
        <f>DSUM(Schedules!$A$24:$I$38,9,G5:G6)</f>
        <v>0</v>
      </c>
      <c r="H69" s="123">
        <f>DSUM(Schedules!$A$24:$I$38,9,H5:H6)</f>
        <v>0</v>
      </c>
      <c r="I69" s="123">
        <f>DSUM(Schedules!$A$24:$I$38,9,I5:I6)</f>
        <v>0</v>
      </c>
      <c r="J69" s="123">
        <f>DSUM(Schedules!$A$24:$I$38,9,J5:J6)</f>
        <v>0</v>
      </c>
      <c r="K69" s="123">
        <f>DSUM(Schedules!$A$24:$I$38,9,K5:K6)</f>
        <v>0</v>
      </c>
      <c r="L69" s="123">
        <f>DSUM(Schedules!$A$24:$I$38,9,L5:L6)</f>
        <v>0</v>
      </c>
      <c r="M69" s="123">
        <f>DSUM(Schedules!$A$24:$I$38,9,M5:M6)</f>
        <v>0</v>
      </c>
      <c r="N69" s="123">
        <f>DSUM(Schedules!$A$24:$I$38,9,N5:N6)</f>
        <v>0</v>
      </c>
      <c r="O69" s="123">
        <f aca="true" t="shared" si="3" ref="O69:O79">SUM(C69:N69)</f>
        <v>0</v>
      </c>
      <c r="Q69" s="11" t="s">
        <v>45</v>
      </c>
    </row>
    <row r="70" spans="1:15" ht="12">
      <c r="A70" s="6" t="s">
        <v>263</v>
      </c>
      <c r="B70" s="6" t="s">
        <v>264</v>
      </c>
      <c r="C70" s="123">
        <f>DSUM(Schedules!$A$45:$I$59,9,C5:C6)</f>
        <v>0</v>
      </c>
      <c r="D70" s="123">
        <f>DSUM(Schedules!$A$45:$I$59,9,D5:D6)</f>
        <v>0</v>
      </c>
      <c r="E70" s="123">
        <f>DSUM(Schedules!$A$45:$I$59,9,E5:E6)</f>
        <v>0</v>
      </c>
      <c r="F70" s="123">
        <f>DSUM(Schedules!$A$45:$I$59,9,F5:F6)</f>
        <v>0</v>
      </c>
      <c r="G70" s="123">
        <f>DSUM(Schedules!$A$45:$I$59,9,G5:G6)</f>
        <v>3601.22</v>
      </c>
      <c r="H70" s="123">
        <f>DSUM(Schedules!$A$45:$I$59,9,H5:H6)</f>
        <v>0</v>
      </c>
      <c r="I70" s="123">
        <f>DSUM(Schedules!$A$45:$I$59,9,I5:I6)</f>
        <v>0</v>
      </c>
      <c r="J70" s="123">
        <f>DSUM(Schedules!$A$45:$I$59,9,J5:J6)</f>
        <v>0</v>
      </c>
      <c r="K70" s="123">
        <f>DSUM(Schedules!$A$45:$I$59,9,K5:K6)</f>
        <v>0</v>
      </c>
      <c r="L70" s="123">
        <f>DSUM(Schedules!$A$45:$I$59,9,L5:L6)</f>
        <v>160</v>
      </c>
      <c r="M70" s="123">
        <f>DSUM(Schedules!$A$45:$I$59,9,M5:M6)</f>
        <v>0</v>
      </c>
      <c r="N70" s="123">
        <f>DSUM(Schedules!$A$45:$I$59,9,N5:N6)</f>
        <v>0</v>
      </c>
      <c r="O70" s="123">
        <f t="shared" si="3"/>
        <v>3761.22</v>
      </c>
    </row>
    <row r="71" spans="1:15" ht="12">
      <c r="A71" s="6" t="s">
        <v>265</v>
      </c>
      <c r="B71" s="6" t="s">
        <v>266</v>
      </c>
      <c r="C71" s="123">
        <f>DSUM(Schedules!$A$65:$I$79,9,C5:C6)</f>
        <v>0</v>
      </c>
      <c r="D71" s="123">
        <f>DSUM(Schedules!$A$65:$I$79,9,D5:D6)</f>
        <v>0</v>
      </c>
      <c r="E71" s="123">
        <f>DSUM(Schedules!$A$65:$I$79,9,E5:E6)</f>
        <v>0</v>
      </c>
      <c r="F71" s="123">
        <f>DSUM(Schedules!$A$65:$I$79,9,F5:F6)</f>
        <v>0</v>
      </c>
      <c r="G71" s="123">
        <f>DSUM(Schedules!$A$65:$I$79,9,G5:G6)</f>
        <v>1262.5</v>
      </c>
      <c r="H71" s="123">
        <f>DSUM(Schedules!$A$65:$I$79,9,H5:H6)</f>
        <v>0</v>
      </c>
      <c r="I71" s="123">
        <f>DSUM(Schedules!$A$65:$I$79,9,I5:I6)</f>
        <v>0</v>
      </c>
      <c r="J71" s="123">
        <f>DSUM(Schedules!$A$65:$I$79,9,J5:J6)</f>
        <v>0</v>
      </c>
      <c r="K71" s="123">
        <f>DSUM(Schedules!$A$65:$I$79,9,K5:K6)</f>
        <v>0</v>
      </c>
      <c r="L71" s="123">
        <f>DSUM(Schedules!$A$65:$I$79,9,L5:L6)</f>
        <v>0</v>
      </c>
      <c r="M71" s="123">
        <f>DSUM(Schedules!$A$65:$I$79,9,M5:M6)</f>
        <v>0</v>
      </c>
      <c r="N71" s="123">
        <f>DSUM(Schedules!$A$65:$I$79,9,N5:N6)</f>
        <v>0</v>
      </c>
      <c r="O71" s="123">
        <f t="shared" si="3"/>
        <v>1262.5</v>
      </c>
    </row>
    <row r="72" spans="1:17" ht="12">
      <c r="A72" s="6" t="s">
        <v>267</v>
      </c>
      <c r="B72" s="6" t="s">
        <v>268</v>
      </c>
      <c r="C72" s="123">
        <f>DSUM(Schedules!$A$85:$I$95,9,C5:C6)</f>
        <v>0</v>
      </c>
      <c r="D72" s="123">
        <f>DSUM(Schedules!$A$85:$I$95,9,D5:D6)</f>
        <v>0</v>
      </c>
      <c r="E72" s="123">
        <f>DSUM(Schedules!$A$85:$I$95,9,E5:E6)</f>
        <v>0</v>
      </c>
      <c r="F72" s="123">
        <f>DSUM(Schedules!$A$85:$I$95,9,F5:F6)</f>
        <v>0</v>
      </c>
      <c r="G72" s="123">
        <f>DSUM(Schedules!$A$85:$I$95,9,G5:G6)</f>
        <v>0</v>
      </c>
      <c r="H72" s="123">
        <f>DSUM(Schedules!$A$85:$I$95,9,H5:H6)</f>
        <v>0</v>
      </c>
      <c r="I72" s="123">
        <f>DSUM(Schedules!$A$85:$I$95,9,I5:I6)</f>
        <v>0</v>
      </c>
      <c r="J72" s="123">
        <f>DSUM(Schedules!$A$85:$I$95,9,J5:J6)</f>
        <v>0</v>
      </c>
      <c r="K72" s="123">
        <f>DSUM(Schedules!$A$85:$I$95,9,K5:K6)</f>
        <v>0</v>
      </c>
      <c r="L72" s="123">
        <f>DSUM(Schedules!$A$85:$I$95,9,L5:L6)</f>
        <v>0</v>
      </c>
      <c r="M72" s="123">
        <f>DSUM(Schedules!$A$85:$I$95,9,M5:M6)</f>
        <v>0</v>
      </c>
      <c r="N72" s="123">
        <f>DSUM(Schedules!$A$85:$I$95,9,N5:N6)</f>
        <v>0</v>
      </c>
      <c r="O72" s="123">
        <f t="shared" si="3"/>
        <v>0</v>
      </c>
      <c r="Q72" s="11" t="s">
        <v>45</v>
      </c>
    </row>
    <row r="73" spans="1:15" ht="12">
      <c r="A73" s="6" t="s">
        <v>269</v>
      </c>
      <c r="B73" s="6" t="s">
        <v>270</v>
      </c>
      <c r="C73" s="123">
        <f>DSUM(Schedules!$A$101:$I$111,9,C5:C6)</f>
        <v>0</v>
      </c>
      <c r="D73" s="123">
        <f>DSUM(Schedules!$A$101:$I$111,9,D5:D6)</f>
        <v>0</v>
      </c>
      <c r="E73" s="123">
        <f>DSUM(Schedules!$A$101:$I$111,9,E5:E6)</f>
        <v>0</v>
      </c>
      <c r="F73" s="123">
        <f>DSUM(Schedules!$A$101:$I$111,9,F5:F6)</f>
        <v>0</v>
      </c>
      <c r="G73" s="123">
        <f>DSUM(Schedules!$A$101:$I$111,9,G5:G6)</f>
        <v>0</v>
      </c>
      <c r="H73" s="123">
        <f>DSUM(Schedules!$A$101:$I$111,9,H5:H6)</f>
        <v>0</v>
      </c>
      <c r="I73" s="123">
        <f>DSUM(Schedules!$A$101:$I$111,9,I5:I6)</f>
        <v>0</v>
      </c>
      <c r="J73" s="123">
        <f>DSUM(Schedules!$A$101:$I$111,9,J5:J6)</f>
        <v>0</v>
      </c>
      <c r="K73" s="123">
        <f>DSUM(Schedules!$A$101:$I$111,9,K5:K6)</f>
        <v>0</v>
      </c>
      <c r="L73" s="123">
        <f>DSUM(Schedules!$A$101:$I$111,9,L5:L6)</f>
        <v>0</v>
      </c>
      <c r="M73" s="123">
        <f>DSUM(Schedules!$A$101:$I$111,9,M5:M6)</f>
        <v>0</v>
      </c>
      <c r="N73" s="123">
        <f>DSUM(Schedules!$A$101:$I$111,9,N5:N6)</f>
        <v>0</v>
      </c>
      <c r="O73" s="123">
        <f t="shared" si="3"/>
        <v>0</v>
      </c>
    </row>
    <row r="74" spans="1:15" ht="12">
      <c r="A74" s="6" t="s">
        <v>271</v>
      </c>
      <c r="B74" s="6" t="s">
        <v>272</v>
      </c>
      <c r="C74" s="123">
        <f>DSUM(Schedules!$A$118:$I$132,9,C5:C6)</f>
        <v>0</v>
      </c>
      <c r="D74" s="123">
        <f>DSUM(Schedules!$A$118:$I$132,9,D5:D6)</f>
        <v>0</v>
      </c>
      <c r="E74" s="123">
        <f>DSUM(Schedules!$A$118:$I$132,9,E5:E6)</f>
        <v>0</v>
      </c>
      <c r="F74" s="123">
        <f>DSUM(Schedules!$A$118:$I$132,9,F5:F6)</f>
        <v>0</v>
      </c>
      <c r="G74" s="123">
        <f>DSUM(Schedules!$A$118:$I$132,9,G5:G6)</f>
        <v>0</v>
      </c>
      <c r="H74" s="123">
        <f>DSUM(Schedules!$A$118:$I$132,9,H5:H6)</f>
        <v>0</v>
      </c>
      <c r="I74" s="123">
        <f>DSUM(Schedules!$A$118:$I$132,9,I5:I6)</f>
        <v>0</v>
      </c>
      <c r="J74" s="123">
        <f>DSUM(Schedules!$A$118:$I$132,9,J5:J6)</f>
        <v>0</v>
      </c>
      <c r="K74" s="123">
        <f>DSUM(Schedules!$A$118:$I$132,9,K5:K6)</f>
        <v>0</v>
      </c>
      <c r="L74" s="123">
        <f>DSUM(Schedules!$A$118:$I$132,9,L5:L6)</f>
        <v>0</v>
      </c>
      <c r="M74" s="123">
        <f>DSUM(Schedules!$A$118:$I$132,9,M5:M6)</f>
        <v>0</v>
      </c>
      <c r="N74" s="123">
        <f>DSUM(Schedules!$A$118:$I$132,9,N5:N6)</f>
        <v>0</v>
      </c>
      <c r="O74" s="123">
        <f t="shared" si="3"/>
        <v>0</v>
      </c>
    </row>
    <row r="75" spans="1:15" ht="12">
      <c r="A75" s="6" t="s">
        <v>273</v>
      </c>
      <c r="B75" s="6" t="s">
        <v>274</v>
      </c>
      <c r="C75" s="123">
        <f>DSUM(Schedules!$A$139:$I$149,9,C5:C6)</f>
        <v>0</v>
      </c>
      <c r="D75" s="123">
        <f>DSUM(Schedules!$A$139:$I$149,9,D5:D6)</f>
        <v>0</v>
      </c>
      <c r="E75" s="123">
        <f>DSUM(Schedules!$A$139:$I$149,9,E5:E6)</f>
        <v>0</v>
      </c>
      <c r="F75" s="123">
        <f>DSUM(Schedules!$A$139:$I$149,9,F5:F6)</f>
        <v>0</v>
      </c>
      <c r="G75" s="123">
        <f>DSUM(Schedules!$A$139:$I$149,9,G5:G6)</f>
        <v>0</v>
      </c>
      <c r="H75" s="123">
        <f>DSUM(Schedules!$A$139:$I$149,9,H5:H6)</f>
        <v>0</v>
      </c>
      <c r="I75" s="123">
        <f>DSUM(Schedules!$A$139:$I$149,9,I5:I6)</f>
        <v>0</v>
      </c>
      <c r="J75" s="123">
        <f>DSUM(Schedules!$A$139:$I$149,9,J5:J6)</f>
        <v>0</v>
      </c>
      <c r="K75" s="123">
        <f>DSUM(Schedules!$A$139:$I$149,9,K5:K6)</f>
        <v>0</v>
      </c>
      <c r="L75" s="123">
        <f>DSUM(Schedules!$A$139:$I$149,9,L5:L6)</f>
        <v>0</v>
      </c>
      <c r="M75" s="123">
        <f>DSUM(Schedules!$A$139:$I$149,9,M5:M6)</f>
        <v>0</v>
      </c>
      <c r="N75" s="123">
        <f>DSUM(Schedules!$A$139:$I$149,9,N5:N6)</f>
        <v>0</v>
      </c>
      <c r="O75" s="123">
        <f t="shared" si="3"/>
        <v>0</v>
      </c>
    </row>
    <row r="76" spans="1:15" ht="12">
      <c r="A76" s="6" t="s">
        <v>275</v>
      </c>
      <c r="B76" s="6" t="s">
        <v>276</v>
      </c>
      <c r="C76" s="123">
        <f>DSUM(Schedules!$A$156:$I$166,9,C5:C6)</f>
        <v>0</v>
      </c>
      <c r="D76" s="123">
        <f>DSUM(Schedules!$A$156:$I$166,9,D5:D6)</f>
        <v>0</v>
      </c>
      <c r="E76" s="123">
        <f>DSUM(Schedules!$A$156:$I$166,9,E5:E6)</f>
        <v>0</v>
      </c>
      <c r="F76" s="123">
        <f>DSUM(Schedules!$A$156:$I$166,9,F5:F6)</f>
        <v>0</v>
      </c>
      <c r="G76" s="123">
        <f>DSUM(Schedules!$A$156:$I$166,9,G5:G6)</f>
        <v>0</v>
      </c>
      <c r="H76" s="123">
        <f>DSUM(Schedules!$A$156:$I$166,9,H5:H6)</f>
        <v>0</v>
      </c>
      <c r="I76" s="123">
        <f>DSUM(Schedules!$A$156:$I$166,9,I5:I6)</f>
        <v>0</v>
      </c>
      <c r="J76" s="123">
        <f>DSUM(Schedules!$A$156:$I$166,9,J5:J6)</f>
        <v>0</v>
      </c>
      <c r="K76" s="123">
        <f>DSUM(Schedules!$A$156:$I$166,9,K5:K6)</f>
        <v>0</v>
      </c>
      <c r="L76" s="123">
        <f>DSUM(Schedules!$A$156:$I$166,9,L5:L6)</f>
        <v>0</v>
      </c>
      <c r="M76" s="123">
        <f>DSUM(Schedules!$A$156:$I$166,9,M5:M6)</f>
        <v>0</v>
      </c>
      <c r="N76" s="123">
        <f>DSUM(Schedules!$A$156:$I$166,9,N5:N6)</f>
        <v>0</v>
      </c>
      <c r="O76" s="123">
        <f t="shared" si="3"/>
        <v>0</v>
      </c>
    </row>
    <row r="77" spans="1:15" ht="12">
      <c r="A77" s="6" t="s">
        <v>277</v>
      </c>
      <c r="B77" s="6" t="s">
        <v>278</v>
      </c>
      <c r="C77" s="123">
        <f>DSUM(Schedules!$A$173:$I$181,9,C5:C6)</f>
        <v>0</v>
      </c>
      <c r="D77" s="123">
        <f>DSUM(Schedules!$A$173:$I$181,9,D5:D6)</f>
        <v>0</v>
      </c>
      <c r="E77" s="123">
        <f>DSUM(Schedules!$A$173:$I$181,9,E5:E6)</f>
        <v>0</v>
      </c>
      <c r="F77" s="123">
        <f>DSUM(Schedules!$A$173:$I$181,9,F5:F6)</f>
        <v>0</v>
      </c>
      <c r="G77" s="123">
        <f>DSUM(Schedules!$A$173:$I$181,9,G5:G6)</f>
        <v>0</v>
      </c>
      <c r="H77" s="123">
        <f>DSUM(Schedules!$A$173:$I$181,9,H5:H6)</f>
        <v>0</v>
      </c>
      <c r="I77" s="123">
        <f>DSUM(Schedules!$A$173:$I$181,9,I5:I6)</f>
        <v>0</v>
      </c>
      <c r="J77" s="123">
        <f>DSUM(Schedules!$A$173:$I$181,9,J5:J6)</f>
        <v>0</v>
      </c>
      <c r="K77" s="123">
        <f>DSUM(Schedules!$A$173:$I$181,9,K5:K6)</f>
        <v>0</v>
      </c>
      <c r="L77" s="123">
        <f>DSUM(Schedules!$A$173:$I$181,9,L5:L6)</f>
        <v>0</v>
      </c>
      <c r="M77" s="123">
        <f>DSUM(Schedules!$A$173:$I$181,9,M5:M6)</f>
        <v>0</v>
      </c>
      <c r="N77" s="123">
        <f>DSUM(Schedules!$A$173:$I$181,9,N5:N6)</f>
        <v>0</v>
      </c>
      <c r="O77" s="123">
        <f t="shared" si="3"/>
        <v>0</v>
      </c>
    </row>
    <row r="78" spans="1:15" ht="12">
      <c r="A78" s="49" t="s">
        <v>222</v>
      </c>
      <c r="B78" s="55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123">
        <f t="shared" si="3"/>
        <v>0</v>
      </c>
    </row>
    <row r="79" spans="1:15" ht="12">
      <c r="A79" s="49" t="s">
        <v>222</v>
      </c>
      <c r="B79" s="55"/>
      <c r="C79" s="215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123">
        <f t="shared" si="3"/>
        <v>0</v>
      </c>
    </row>
    <row r="80" spans="1:15" ht="12">
      <c r="A80" s="47" t="s">
        <v>279</v>
      </c>
      <c r="C80" s="4"/>
      <c r="D80" s="4"/>
      <c r="E80" s="208" t="s">
        <v>229</v>
      </c>
      <c r="F80" s="210" t="s">
        <v>230</v>
      </c>
      <c r="G80" s="210" t="s">
        <v>229</v>
      </c>
      <c r="H80" s="210" t="s">
        <v>227</v>
      </c>
      <c r="I80" s="210" t="s">
        <v>231</v>
      </c>
      <c r="J80" s="210" t="s">
        <v>230</v>
      </c>
      <c r="K80" s="210" t="s">
        <v>232</v>
      </c>
      <c r="L80" s="210" t="s">
        <v>233</v>
      </c>
      <c r="M80" s="210" t="s">
        <v>234</v>
      </c>
      <c r="N80" s="210" t="s">
        <v>235</v>
      </c>
      <c r="O80" s="134"/>
    </row>
    <row r="81" spans="1:15" ht="12">
      <c r="A81" s="6" t="s">
        <v>280</v>
      </c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</row>
    <row r="82" spans="1:15" ht="12">
      <c r="A82" s="6" t="s">
        <v>281</v>
      </c>
      <c r="B82" s="6" t="s">
        <v>282</v>
      </c>
      <c r="C82" s="123">
        <f>DSUM(Schedules!$A$188:$I$198,9,C5:C6)</f>
        <v>0</v>
      </c>
      <c r="D82" s="123">
        <f>DSUM(Schedules!$A$188:$I$198,9,D5:D6)</f>
        <v>0</v>
      </c>
      <c r="E82" s="123">
        <f>DSUM(Schedules!$A$188:$I$198,9,E5:E6)</f>
        <v>0</v>
      </c>
      <c r="F82" s="123">
        <f>DSUM(Schedules!$A$188:$I$198,9,F5:F6)</f>
        <v>0</v>
      </c>
      <c r="G82" s="123">
        <f>DSUM(Schedules!$A$188:$I$198,9,G5:G6)</f>
        <v>0</v>
      </c>
      <c r="H82" s="123">
        <f>DSUM(Schedules!$A$188:$I$198,9,H5:H6)</f>
        <v>47.5</v>
      </c>
      <c r="I82" s="123">
        <f>DSUM(Schedules!$A$188:$I$198,9,I5:I6)</f>
        <v>0</v>
      </c>
      <c r="J82" s="123">
        <f>DSUM(Schedules!$A$188:$I$198,9,J5:J6)</f>
        <v>0</v>
      </c>
      <c r="K82" s="123">
        <f>DSUM(Schedules!$A$188:$I$198,9,K5:K6)</f>
        <v>0</v>
      </c>
      <c r="L82" s="123">
        <f>DSUM(Schedules!$A$188:$I$198,9,L5:L6)</f>
        <v>0</v>
      </c>
      <c r="M82" s="123">
        <f>DSUM(Schedules!$A$188:$I$198,9,M5:M6)</f>
        <v>0</v>
      </c>
      <c r="N82" s="123">
        <f>DSUM(Schedules!$A$188:$I$198,9,N5:N6)</f>
        <v>0</v>
      </c>
      <c r="O82" s="123">
        <f aca="true" t="shared" si="4" ref="O82:O88">SUM(C82:N82)</f>
        <v>47.5</v>
      </c>
    </row>
    <row r="83" spans="1:15" ht="12">
      <c r="A83" s="6" t="s">
        <v>283</v>
      </c>
      <c r="B83" s="6" t="s">
        <v>284</v>
      </c>
      <c r="C83" s="123">
        <f>DSUM(Schedules!$A$205:$I$211,9,C5:C6)</f>
        <v>0</v>
      </c>
      <c r="D83" s="123">
        <f>DSUM(Schedules!$A$205:$I$211,9,D5:D6)</f>
        <v>0</v>
      </c>
      <c r="E83" s="123">
        <f>DSUM(Schedules!$A$205:$I$211,9,E5:E6)</f>
        <v>0</v>
      </c>
      <c r="F83" s="123">
        <f>DSUM(Schedules!$A$205:$I$211,9,F5:F6)</f>
        <v>0</v>
      </c>
      <c r="G83" s="123">
        <f>DSUM(Schedules!$A$205:$I$211,9,G5:G6)</f>
        <v>0</v>
      </c>
      <c r="H83" s="123">
        <f>DSUM(Schedules!$A$205:$I$211,9,H5:H6)</f>
        <v>0</v>
      </c>
      <c r="I83" s="123">
        <f>DSUM(Schedules!$A$205:$I$211,9,I5:I6)</f>
        <v>0</v>
      </c>
      <c r="J83" s="123">
        <f>DSUM(Schedules!$A$205:$I$211,9,J5:J6)</f>
        <v>0</v>
      </c>
      <c r="K83" s="123">
        <f>DSUM(Schedules!$A$205:$I$211,9,K5:K6)</f>
        <v>0</v>
      </c>
      <c r="L83" s="123">
        <f>DSUM(Schedules!$A$205:$I$211,9,L5:L6)</f>
        <v>0</v>
      </c>
      <c r="M83" s="123">
        <f>DSUM(Schedules!$A$205:$I$211,9,M5:M6)</f>
        <v>0</v>
      </c>
      <c r="N83" s="123">
        <f>DSUM(Schedules!$A$205:$I$211,9,N5:N6)</f>
        <v>0</v>
      </c>
      <c r="O83" s="123">
        <f t="shared" si="4"/>
        <v>0</v>
      </c>
    </row>
    <row r="84" spans="1:15" ht="12">
      <c r="A84" s="6" t="s">
        <v>285</v>
      </c>
      <c r="B84" s="6" t="s">
        <v>286</v>
      </c>
      <c r="C84" s="123">
        <f>DSUM(Schedules!$A$218:$I$226,9,C5:C6)</f>
        <v>0</v>
      </c>
      <c r="D84" s="123">
        <f>DSUM(Schedules!$A$218:$I$226,9,D5:D6)</f>
        <v>0</v>
      </c>
      <c r="E84" s="123">
        <f>DSUM(Schedules!$A$218:$I$226,9,E5:E6)</f>
        <v>0</v>
      </c>
      <c r="F84" s="123">
        <f>DSUM(Schedules!$A$218:$I$226,9,F5:F6)</f>
        <v>0</v>
      </c>
      <c r="G84" s="123">
        <f>DSUM(Schedules!$A$218:$I$226,9,G5:G6)</f>
        <v>0</v>
      </c>
      <c r="H84" s="123">
        <f>DSUM(Schedules!$A$218:$I$226,9,H5:H6)</f>
        <v>0</v>
      </c>
      <c r="I84" s="123">
        <f>DSUM(Schedules!$A$218:$I$226,9,I5:I6)</f>
        <v>0</v>
      </c>
      <c r="J84" s="123">
        <f>DSUM(Schedules!$A$218:$I$226,9,J5:J6)</f>
        <v>0</v>
      </c>
      <c r="K84" s="123">
        <f>DSUM(Schedules!$A$218:$I$226,9,K5:K6)</f>
        <v>0</v>
      </c>
      <c r="L84" s="123">
        <f>DSUM(Schedules!$A$218:$I$226,9,L5:L6)</f>
        <v>0</v>
      </c>
      <c r="M84" s="123">
        <f>DSUM(Schedules!$A$218:$I$226,9,M5:M6)</f>
        <v>0</v>
      </c>
      <c r="N84" s="123">
        <f>DSUM(Schedules!$A$218:$I$226,9,N5:N6)</f>
        <v>0</v>
      </c>
      <c r="O84" s="123">
        <f t="shared" si="4"/>
        <v>0</v>
      </c>
    </row>
    <row r="85" spans="1:15" ht="12">
      <c r="A85" s="6" t="s">
        <v>287</v>
      </c>
      <c r="B85" s="6" t="s">
        <v>288</v>
      </c>
      <c r="C85" s="123">
        <f>DSUM(Schedules!$A$233:$I$241,9,C5:C6)</f>
        <v>0</v>
      </c>
      <c r="D85" s="123">
        <f>DSUM(Schedules!$A$233:$I$241,9,D5:D6)</f>
        <v>0</v>
      </c>
      <c r="E85" s="123">
        <f>DSUM(Schedules!$A$233:$I$241,9,E5:E6)</f>
        <v>0</v>
      </c>
      <c r="F85" s="123">
        <f>DSUM(Schedules!$A$233:$I$241,9,F5:F6)</f>
        <v>48.01</v>
      </c>
      <c r="G85" s="123">
        <f>DSUM(Schedules!$A$233:$I$241,9,G5:G6)</f>
        <v>805</v>
      </c>
      <c r="H85" s="123">
        <f>DSUM(Schedules!$A$233:$I$241,9,H5:H6)</f>
        <v>515.6</v>
      </c>
      <c r="I85" s="123">
        <f>DSUM(Schedules!$A$233:$I$241,9,I5:I6)</f>
        <v>0</v>
      </c>
      <c r="J85" s="123">
        <f>DSUM(Schedules!$A$233:$I$241,9,J5:J6)</f>
        <v>0</v>
      </c>
      <c r="K85" s="123">
        <f>DSUM(Schedules!$A$233:$I$241,9,K5:K6)</f>
        <v>0</v>
      </c>
      <c r="L85" s="123">
        <f>DSUM(Schedules!$A$233:$I$241,9,L5:L6)</f>
        <v>0</v>
      </c>
      <c r="M85" s="123">
        <f>DSUM(Schedules!$A$233:$I$241,9,M5:M6)</f>
        <v>0</v>
      </c>
      <c r="N85" s="123">
        <f>DSUM(Schedules!$A$233:$I$241,9,N5:N6)</f>
        <v>0</v>
      </c>
      <c r="O85" s="123">
        <f t="shared" si="4"/>
        <v>1368.6100000000001</v>
      </c>
    </row>
    <row r="86" spans="1:15" ht="12">
      <c r="A86" s="6" t="s">
        <v>289</v>
      </c>
      <c r="B86" s="6" t="s">
        <v>290</v>
      </c>
      <c r="C86" s="123">
        <f>DSUM(Schedules!$A$248:$I$256,9,C5:C6)</f>
        <v>0</v>
      </c>
      <c r="D86" s="123">
        <f>DSUM(Schedules!$A$248:$I$256,9,D5:D6)</f>
        <v>0</v>
      </c>
      <c r="E86" s="123">
        <f>DSUM(Schedules!$A$248:$I$256,9,E5:E6)</f>
        <v>0</v>
      </c>
      <c r="F86" s="123">
        <f>DSUM(Schedules!$A$248:$I$256,9,F5:F6)</f>
        <v>0</v>
      </c>
      <c r="G86" s="123">
        <f>DSUM(Schedules!$A$248:$I$256,9,G5:G6)</f>
        <v>0</v>
      </c>
      <c r="H86" s="123">
        <f>DSUM(Schedules!$A$248:$I$256,9,H5:H6)</f>
        <v>0</v>
      </c>
      <c r="I86" s="123">
        <f>DSUM(Schedules!$A$248:$I$256,9,I5:I6)</f>
        <v>0</v>
      </c>
      <c r="J86" s="123">
        <f>DSUM(Schedules!$A$248:$I$256,9,J5:J6)</f>
        <v>0</v>
      </c>
      <c r="K86" s="123">
        <f>DSUM(Schedules!$A$248:$I$256,9,K5:K6)</f>
        <v>0</v>
      </c>
      <c r="L86" s="123">
        <f>DSUM(Schedules!$A$248:$I$256,9,L5:L6)</f>
        <v>0</v>
      </c>
      <c r="M86" s="123">
        <f>DSUM(Schedules!$A$248:$I$256,9,M5:M6)</f>
        <v>0</v>
      </c>
      <c r="N86" s="123">
        <f>DSUM(Schedules!$A$248:$I$256,9,N5:N6)</f>
        <v>0</v>
      </c>
      <c r="O86" s="123">
        <f t="shared" si="4"/>
        <v>0</v>
      </c>
    </row>
    <row r="87" spans="1:15" ht="12">
      <c r="A87" s="49" t="s">
        <v>222</v>
      </c>
      <c r="B87" s="5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123">
        <f t="shared" si="4"/>
        <v>0</v>
      </c>
    </row>
    <row r="88" spans="1:15" ht="12">
      <c r="A88" s="49" t="s">
        <v>222</v>
      </c>
      <c r="B88" s="55"/>
      <c r="C88" s="215"/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123">
        <f t="shared" si="4"/>
        <v>0</v>
      </c>
    </row>
    <row r="89" spans="1:15" ht="12">
      <c r="A89" s="47" t="s">
        <v>291</v>
      </c>
      <c r="C89" s="4"/>
      <c r="D89" s="4"/>
      <c r="E89" s="208" t="s">
        <v>229</v>
      </c>
      <c r="F89" s="210" t="s">
        <v>230</v>
      </c>
      <c r="G89" s="210" t="s">
        <v>229</v>
      </c>
      <c r="H89" s="210" t="s">
        <v>227</v>
      </c>
      <c r="I89" s="210" t="s">
        <v>231</v>
      </c>
      <c r="J89" s="210" t="s">
        <v>230</v>
      </c>
      <c r="K89" s="210" t="s">
        <v>232</v>
      </c>
      <c r="L89" s="210" t="s">
        <v>233</v>
      </c>
      <c r="M89" s="210" t="s">
        <v>234</v>
      </c>
      <c r="N89" s="210" t="s">
        <v>235</v>
      </c>
      <c r="O89" s="134"/>
    </row>
    <row r="90" spans="1:15" ht="12">
      <c r="A90" s="6" t="s">
        <v>292</v>
      </c>
      <c r="B90" s="6" t="s">
        <v>293</v>
      </c>
      <c r="C90" s="123">
        <f>DSUM(Schedules!$A$263:$I$271,9,C5:C6)</f>
        <v>0</v>
      </c>
      <c r="D90" s="123">
        <f>DSUM(Schedules!$A$263:$I$271,9,D5:D6)</f>
        <v>0</v>
      </c>
      <c r="E90" s="123">
        <f>DSUM(Schedules!$A$263:$I$271,9,E5:E6)</f>
        <v>0</v>
      </c>
      <c r="F90" s="123">
        <f>DSUM(Schedules!$A$263:$I$271,9,F5:F6)</f>
        <v>0</v>
      </c>
      <c r="G90" s="123">
        <f>DSUM(Schedules!$A$263:$I$271,9,G5:G6)</f>
        <v>0</v>
      </c>
      <c r="H90" s="123">
        <f>DSUM(Schedules!$A$263:$I$271,9,H5:H6)</f>
        <v>0</v>
      </c>
      <c r="I90" s="123">
        <f>DSUM(Schedules!$A$263:$I$271,9,I5:I6)</f>
        <v>0</v>
      </c>
      <c r="J90" s="123">
        <f>DSUM(Schedules!$A$263:$I$271,9,J5:J6)</f>
        <v>0</v>
      </c>
      <c r="K90" s="123">
        <f>DSUM(Schedules!$A$263:$I$271,9,K5:K6)</f>
        <v>0</v>
      </c>
      <c r="L90" s="123">
        <f>DSUM(Schedules!$A$263:$I$271,9,L5:L6)</f>
        <v>0</v>
      </c>
      <c r="M90" s="123">
        <f>DSUM(Schedules!$A$263:$I$271,9,M5:M6)</f>
        <v>0</v>
      </c>
      <c r="N90" s="123">
        <f>DSUM(Schedules!$A$263:$I$271,9,N5:N6)</f>
        <v>0</v>
      </c>
      <c r="O90" s="123">
        <f aca="true" t="shared" si="5" ref="O90:O97">SUM(C90:N90)</f>
        <v>0</v>
      </c>
    </row>
    <row r="91" spans="1:15" ht="12">
      <c r="A91" s="6" t="s">
        <v>294</v>
      </c>
      <c r="B91" s="6" t="s">
        <v>295</v>
      </c>
      <c r="C91" s="123">
        <f>DSUM(Schedules!$A$278:$I$286,9,C5:C6)</f>
        <v>0</v>
      </c>
      <c r="D91" s="123">
        <f>DSUM(Schedules!$A$278:$I$286,9,D5:D6)</f>
        <v>0</v>
      </c>
      <c r="E91" s="123">
        <f>DSUM(Schedules!$A$278:$I$286,9,E5:E6)</f>
        <v>0</v>
      </c>
      <c r="F91" s="123">
        <f>DSUM(Schedules!$A$278:$I$286,9,F5:F6)</f>
        <v>0</v>
      </c>
      <c r="G91" s="123">
        <f>DSUM(Schedules!$A$278:$I$286,9,G5:G6)</f>
        <v>0</v>
      </c>
      <c r="H91" s="123">
        <f>DSUM(Schedules!$A$278:$I$286,9,H5:H6)</f>
        <v>0</v>
      </c>
      <c r="I91" s="123">
        <f>DSUM(Schedules!$A$278:$I$286,9,I5:I6)</f>
        <v>0</v>
      </c>
      <c r="J91" s="123">
        <f>DSUM(Schedules!$A$278:$I$286,9,J5:J6)</f>
        <v>0</v>
      </c>
      <c r="K91" s="123">
        <f>DSUM(Schedules!$A$278:$I$286,9,K5:K6)</f>
        <v>0</v>
      </c>
      <c r="L91" s="123">
        <f>DSUM(Schedules!$A$278:$I$286,9,L5:L6)</f>
        <v>0</v>
      </c>
      <c r="M91" s="123">
        <f>DSUM(Schedules!$A$278:$I$286,9,M5:M6)</f>
        <v>0</v>
      </c>
      <c r="N91" s="123">
        <f>DSUM(Schedules!$A$278:$I$286,9,N5:N6)</f>
        <v>0</v>
      </c>
      <c r="O91" s="123">
        <f t="shared" si="5"/>
        <v>0</v>
      </c>
    </row>
    <row r="92" spans="1:15" ht="12">
      <c r="A92" s="6" t="s">
        <v>296</v>
      </c>
      <c r="B92" s="6" t="s">
        <v>297</v>
      </c>
      <c r="C92" s="123">
        <f>DSUM(Schedules!$A$293:$I$303,9,C5:C6)</f>
        <v>0</v>
      </c>
      <c r="D92" s="123">
        <f>DSUM(Schedules!$A$293:$I$303,9,D5:D6)</f>
        <v>0</v>
      </c>
      <c r="E92" s="123">
        <f>DSUM(Schedules!$A$293:$I$303,9,E5:E6)</f>
        <v>296.11</v>
      </c>
      <c r="F92" s="123">
        <f>DSUM(Schedules!$A$293:$I$303,9,F5:F6)</f>
        <v>0</v>
      </c>
      <c r="G92" s="123">
        <f>DSUM(Schedules!$A$293:$I$303,9,G5:G6)</f>
        <v>310</v>
      </c>
      <c r="H92" s="123">
        <f>DSUM(Schedules!$A$293:$I$303,9,H5:H6)</f>
        <v>0</v>
      </c>
      <c r="I92" s="123">
        <f>DSUM(Schedules!$A$293:$I$303,9,I5:I6)</f>
        <v>0</v>
      </c>
      <c r="J92" s="123">
        <f>DSUM(Schedules!$A$293:$I$303,9,J5:J6)</f>
        <v>42.9</v>
      </c>
      <c r="K92" s="123">
        <f>DSUM(Schedules!$A$293:$I$303,9,K5:K6)</f>
        <v>0</v>
      </c>
      <c r="L92" s="123">
        <f>DSUM(Schedules!$A$293:$I$303,9,L5:L6)</f>
        <v>1980.21</v>
      </c>
      <c r="M92" s="123">
        <f>DSUM(Schedules!$A$293:$I$303,9,M5:M6)</f>
        <v>0</v>
      </c>
      <c r="N92" s="123">
        <f>DSUM(Schedules!$A$293:$I$303,9,N5:N6)</f>
        <v>3525</v>
      </c>
      <c r="O92" s="123">
        <f t="shared" si="5"/>
        <v>6154.22</v>
      </c>
    </row>
    <row r="93" spans="1:15" ht="12">
      <c r="A93" s="6" t="s">
        <v>298</v>
      </c>
      <c r="B93" s="6" t="s">
        <v>299</v>
      </c>
      <c r="C93" s="123">
        <f>DSUM(Schedules!$A$310:$I$323,9,C5:C6)</f>
        <v>197.65</v>
      </c>
      <c r="D93" s="123">
        <f>DSUM(Schedules!$A$310:$I$323,9,D5:D6)</f>
        <v>1015.6800000000001</v>
      </c>
      <c r="E93" s="123">
        <f>DSUM(Schedules!$A$310:$I$323,9,E5:E6)</f>
        <v>98.7</v>
      </c>
      <c r="F93" s="123">
        <f>DSUM(Schedules!$A$310:$I$323,9,F5:F6)</f>
        <v>0</v>
      </c>
      <c r="G93" s="123">
        <f>DSUM(Schedules!$A$310:$I$323,9,G5:G6)</f>
        <v>1320.19</v>
      </c>
      <c r="H93" s="123">
        <f>DSUM(Schedules!$A$310:$I$323,9,H5:H6)</f>
        <v>0</v>
      </c>
      <c r="I93" s="123">
        <f>DSUM(Schedules!$A$310:$I$323,9,I5:I6)</f>
        <v>0</v>
      </c>
      <c r="J93" s="123">
        <f>DSUM(Schedules!$A$310:$I$323,9,J5:J6)</f>
        <v>0</v>
      </c>
      <c r="K93" s="123">
        <f>DSUM(Schedules!$A$310:$I$323,9,K5:K6)</f>
        <v>0</v>
      </c>
      <c r="L93" s="123">
        <f>DSUM(Schedules!$A$310:$I$323,9,L5:L6)</f>
        <v>597</v>
      </c>
      <c r="M93" s="123">
        <f>DSUM(Schedules!$A$310:$I$323,9,M5:M6)</f>
        <v>125</v>
      </c>
      <c r="N93" s="123">
        <f>DSUM(Schedules!$A$310:$I$323,9,N5:N6)</f>
        <v>0</v>
      </c>
      <c r="O93" s="123">
        <f t="shared" si="5"/>
        <v>3354.2200000000003</v>
      </c>
    </row>
    <row r="94" spans="1:15" ht="12">
      <c r="A94" s="6" t="s">
        <v>287</v>
      </c>
      <c r="B94" s="6" t="s">
        <v>300</v>
      </c>
      <c r="C94" s="123">
        <f>DSUM(Schedules!$A$330:$I$338,9,C5:C6)</f>
        <v>0</v>
      </c>
      <c r="D94" s="123">
        <f>DSUM(Schedules!$A$330:$I$338,9,D5:D6)</f>
        <v>0</v>
      </c>
      <c r="E94" s="123">
        <f>DSUM(Schedules!$A$330:$I$338,9,E5:E6)</f>
        <v>0</v>
      </c>
      <c r="F94" s="123">
        <f>DSUM(Schedules!$A$330:$I$338,9,F5:F6)</f>
        <v>0</v>
      </c>
      <c r="G94" s="123">
        <f>DSUM(Schedules!$A$330:$I$338,9,G5:G6)</f>
        <v>0</v>
      </c>
      <c r="H94" s="123">
        <f>DSUM(Schedules!$A$330:$I$338,9,H5:H6)</f>
        <v>0</v>
      </c>
      <c r="I94" s="123">
        <f>DSUM(Schedules!$A$330:$I$338,9,I5:I6)</f>
        <v>0</v>
      </c>
      <c r="J94" s="123">
        <f>DSUM(Schedules!$A$330:$I$338,9,J5:J6)</f>
        <v>0</v>
      </c>
      <c r="K94" s="123">
        <f>DSUM(Schedules!$A$330:$I$338,9,K5:K6)</f>
        <v>0</v>
      </c>
      <c r="L94" s="123">
        <f>DSUM(Schedules!$A$330:$I$338,9,L5:L6)</f>
        <v>0</v>
      </c>
      <c r="M94" s="123">
        <f>DSUM(Schedules!$A$330:$I$338,9,M5:M6)</f>
        <v>0</v>
      </c>
      <c r="N94" s="123">
        <f>DSUM(Schedules!$A$330:$I$338,9,N5:N6)</f>
        <v>0</v>
      </c>
      <c r="O94" s="123">
        <f t="shared" si="5"/>
        <v>0</v>
      </c>
    </row>
    <row r="95" spans="1:15" ht="12">
      <c r="A95" s="6" t="s">
        <v>301</v>
      </c>
      <c r="B95" s="6" t="s">
        <v>302</v>
      </c>
      <c r="C95" s="123">
        <f>DSUM(Schedules!$A$345:$I$353,9,C5:C6)</f>
        <v>0</v>
      </c>
      <c r="D95" s="123">
        <f>DSUM(Schedules!$A$345:$I$353,9,D5:D6)</f>
        <v>0</v>
      </c>
      <c r="E95" s="123">
        <f>DSUM(Schedules!$A$345:$I$353,9,E5:E6)</f>
        <v>0</v>
      </c>
      <c r="F95" s="123">
        <f>DSUM(Schedules!$A$345:$I$353,9,F5:F6)</f>
        <v>0</v>
      </c>
      <c r="G95" s="123">
        <f>DSUM(Schedules!$A$345:$I$353,9,G5:G6)</f>
        <v>0</v>
      </c>
      <c r="H95" s="123">
        <f>DSUM(Schedules!$A$345:$I$353,9,H5:H6)</f>
        <v>0</v>
      </c>
      <c r="I95" s="123">
        <f>DSUM(Schedules!$A$345:$I$353,9,I5:I6)</f>
        <v>0</v>
      </c>
      <c r="J95" s="123">
        <f>DSUM(Schedules!$A$345:$I$353,9,J5:J6)</f>
        <v>0</v>
      </c>
      <c r="K95" s="123">
        <f>DSUM(Schedules!$A$345:$I$353,9,K5:K6)</f>
        <v>0</v>
      </c>
      <c r="L95" s="123">
        <f>DSUM(Schedules!$A$345:$I$353,9,L5:L6)</f>
        <v>0</v>
      </c>
      <c r="M95" s="123">
        <f>DSUM(Schedules!$A$345:$I$353,9,M5:M6)</f>
        <v>0</v>
      </c>
      <c r="N95" s="123">
        <f>DSUM(Schedules!$A$345:$I$353,9,N5:N6)</f>
        <v>0</v>
      </c>
      <c r="O95" s="123">
        <f t="shared" si="5"/>
        <v>0</v>
      </c>
    </row>
    <row r="96" spans="1:15" ht="12">
      <c r="A96" s="49" t="s">
        <v>222</v>
      </c>
      <c r="B96" s="55"/>
      <c r="C96" s="215"/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123">
        <f t="shared" si="5"/>
        <v>0</v>
      </c>
    </row>
    <row r="97" spans="1:15" ht="12">
      <c r="A97" s="49" t="s">
        <v>222</v>
      </c>
      <c r="B97" s="55"/>
      <c r="C97" s="215"/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123">
        <f t="shared" si="5"/>
        <v>0</v>
      </c>
    </row>
    <row r="98" spans="1:15" ht="12">
      <c r="A98" s="47" t="s">
        <v>303</v>
      </c>
      <c r="C98" s="4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1"/>
    </row>
    <row r="99" spans="1:15" ht="12">
      <c r="A99" s="49" t="s">
        <v>304</v>
      </c>
      <c r="B99" s="55"/>
      <c r="C99" s="215">
        <v>28</v>
      </c>
      <c r="D99" s="215">
        <v>639.21</v>
      </c>
      <c r="E99" s="215">
        <v>0</v>
      </c>
      <c r="F99" s="215">
        <v>882.96</v>
      </c>
      <c r="G99" s="215">
        <v>543.95</v>
      </c>
      <c r="H99" s="215">
        <v>714.13</v>
      </c>
      <c r="I99" s="215">
        <v>184.86</v>
      </c>
      <c r="J99" s="215">
        <v>1532.21</v>
      </c>
      <c r="K99" s="215">
        <v>0</v>
      </c>
      <c r="L99" s="215">
        <v>0</v>
      </c>
      <c r="M99" s="215">
        <v>0</v>
      </c>
      <c r="N99" s="215">
        <v>697.73</v>
      </c>
      <c r="O99" s="123">
        <f>SUM(C99:N99)</f>
        <v>5223.049999999999</v>
      </c>
    </row>
    <row r="100" spans="1:15" ht="12">
      <c r="A100" s="6" t="s">
        <v>305</v>
      </c>
      <c r="C100" s="211" t="s">
        <v>227</v>
      </c>
      <c r="D100" s="212" t="s">
        <v>228</v>
      </c>
      <c r="E100" s="212" t="s">
        <v>229</v>
      </c>
      <c r="F100" s="212" t="s">
        <v>230</v>
      </c>
      <c r="G100" s="212" t="s">
        <v>229</v>
      </c>
      <c r="H100" s="212" t="s">
        <v>227</v>
      </c>
      <c r="I100" s="212" t="s">
        <v>231</v>
      </c>
      <c r="J100" s="212" t="s">
        <v>230</v>
      </c>
      <c r="K100" s="212" t="s">
        <v>232</v>
      </c>
      <c r="L100" s="212" t="s">
        <v>233</v>
      </c>
      <c r="M100" s="212" t="s">
        <v>234</v>
      </c>
      <c r="N100" s="212" t="s">
        <v>235</v>
      </c>
      <c r="O100" s="134"/>
    </row>
    <row r="101" spans="1:15" ht="12">
      <c r="A101" s="49" t="s">
        <v>306</v>
      </c>
      <c r="B101" s="55"/>
      <c r="C101" s="215"/>
      <c r="D101" s="215">
        <v>19.5</v>
      </c>
      <c r="E101" s="215">
        <v>1703.71</v>
      </c>
      <c r="F101" s="215">
        <v>640.25</v>
      </c>
      <c r="G101" s="215">
        <v>502.1</v>
      </c>
      <c r="H101" s="215">
        <v>506.2</v>
      </c>
      <c r="I101" s="215">
        <v>745.09</v>
      </c>
      <c r="J101" s="215">
        <v>1536.65</v>
      </c>
      <c r="K101" s="215">
        <v>366.4</v>
      </c>
      <c r="L101" s="215">
        <v>903.01</v>
      </c>
      <c r="M101" s="215">
        <v>43.98</v>
      </c>
      <c r="N101" s="215">
        <v>221.23</v>
      </c>
      <c r="O101" s="123">
        <f>SUM(C101:N101)</f>
        <v>7188.119999999999</v>
      </c>
    </row>
    <row r="102" spans="1:15" ht="12">
      <c r="A102" s="49" t="s">
        <v>307</v>
      </c>
      <c r="B102" s="55"/>
      <c r="C102" s="215">
        <v>1709.19</v>
      </c>
      <c r="D102" s="215">
        <v>114.83</v>
      </c>
      <c r="E102" s="215">
        <v>74.75</v>
      </c>
      <c r="F102" s="215">
        <v>27.95</v>
      </c>
      <c r="G102" s="215">
        <v>868.38</v>
      </c>
      <c r="H102" s="215">
        <v>110.96</v>
      </c>
      <c r="I102" s="215">
        <v>229.8</v>
      </c>
      <c r="J102" s="215">
        <v>120.8</v>
      </c>
      <c r="K102" s="215">
        <v>79.06</v>
      </c>
      <c r="L102" s="215">
        <v>81.9</v>
      </c>
      <c r="M102" s="215">
        <v>0</v>
      </c>
      <c r="N102" s="215"/>
      <c r="O102" s="123">
        <f>SUM(C102:N102)</f>
        <v>3417.6200000000003</v>
      </c>
    </row>
    <row r="103" spans="1:15" ht="12">
      <c r="A103" s="49" t="s">
        <v>502</v>
      </c>
      <c r="B103" s="55"/>
      <c r="C103" s="215">
        <v>4599.59</v>
      </c>
      <c r="D103" s="215">
        <v>4599.59</v>
      </c>
      <c r="E103" s="215">
        <v>6008.54</v>
      </c>
      <c r="F103" s="215">
        <v>4387.68</v>
      </c>
      <c r="G103" s="215">
        <v>7041.93</v>
      </c>
      <c r="H103" s="215">
        <v>6100.36</v>
      </c>
      <c r="I103" s="215">
        <v>23370.84</v>
      </c>
      <c r="J103" s="215">
        <v>1910.51</v>
      </c>
      <c r="K103" s="215">
        <v>802.77</v>
      </c>
      <c r="L103" s="215">
        <v>1426.69</v>
      </c>
      <c r="M103" s="215">
        <v>1052.86</v>
      </c>
      <c r="N103" s="215">
        <v>809.7</v>
      </c>
      <c r="O103" s="123">
        <f>SUM(C103:N103)</f>
        <v>62111.06</v>
      </c>
    </row>
    <row r="104" spans="1:15" ht="12">
      <c r="A104" s="6" t="s">
        <v>308</v>
      </c>
      <c r="C104" s="211" t="s">
        <v>227</v>
      </c>
      <c r="D104" s="212" t="s">
        <v>228</v>
      </c>
      <c r="E104" s="212" t="s">
        <v>229</v>
      </c>
      <c r="F104" s="212" t="s">
        <v>230</v>
      </c>
      <c r="G104" s="212" t="s">
        <v>229</v>
      </c>
      <c r="H104" s="212" t="s">
        <v>227</v>
      </c>
      <c r="I104" s="212" t="s">
        <v>231</v>
      </c>
      <c r="J104" s="212" t="s">
        <v>230</v>
      </c>
      <c r="K104" s="212" t="s">
        <v>232</v>
      </c>
      <c r="L104" s="212" t="s">
        <v>233</v>
      </c>
      <c r="M104" s="212" t="s">
        <v>234</v>
      </c>
      <c r="N104" s="212" t="s">
        <v>235</v>
      </c>
      <c r="O104" s="134"/>
    </row>
    <row r="105" spans="1:15" ht="12">
      <c r="A105" s="49" t="s">
        <v>503</v>
      </c>
      <c r="B105" s="55"/>
      <c r="C105" s="215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123">
        <f aca="true" t="shared" si="6" ref="O105:O115">SUM(C105:N105)</f>
        <v>0</v>
      </c>
    </row>
    <row r="106" spans="1:15" ht="12">
      <c r="A106" s="49" t="s">
        <v>504</v>
      </c>
      <c r="B106" s="55"/>
      <c r="C106" s="215"/>
      <c r="D106" s="215"/>
      <c r="E106" s="215"/>
      <c r="F106" s="215"/>
      <c r="G106" s="215"/>
      <c r="H106" s="215"/>
      <c r="I106" s="215"/>
      <c r="J106" s="215"/>
      <c r="K106" s="215"/>
      <c r="L106" s="215"/>
      <c r="M106" s="215"/>
      <c r="N106" s="215"/>
      <c r="O106" s="123">
        <f t="shared" si="6"/>
        <v>0</v>
      </c>
    </row>
    <row r="107" spans="1:15" ht="12">
      <c r="A107" s="49" t="s">
        <v>505</v>
      </c>
      <c r="B107" s="55"/>
      <c r="C107" s="215">
        <v>6.56</v>
      </c>
      <c r="D107" s="215">
        <v>66.05</v>
      </c>
      <c r="E107" s="215">
        <v>101.53</v>
      </c>
      <c r="F107" s="215">
        <v>77.48</v>
      </c>
      <c r="G107" s="215">
        <v>137</v>
      </c>
      <c r="H107" s="215">
        <v>0.55</v>
      </c>
      <c r="I107" s="215"/>
      <c r="J107" s="215">
        <v>5.5</v>
      </c>
      <c r="K107" s="215">
        <v>229.15</v>
      </c>
      <c r="L107" s="215">
        <v>465.79</v>
      </c>
      <c r="M107" s="215">
        <v>75</v>
      </c>
      <c r="N107" s="215">
        <v>14.12</v>
      </c>
      <c r="O107" s="123">
        <f t="shared" si="6"/>
        <v>1178.73</v>
      </c>
    </row>
    <row r="108" spans="1:15" ht="12">
      <c r="A108" s="49" t="s">
        <v>309</v>
      </c>
      <c r="B108" s="55"/>
      <c r="C108" s="215"/>
      <c r="D108" s="215"/>
      <c r="E108" s="215"/>
      <c r="F108" s="215"/>
      <c r="G108" s="215"/>
      <c r="H108" s="215"/>
      <c r="I108" s="215"/>
      <c r="J108" s="215"/>
      <c r="K108" s="215"/>
      <c r="L108" s="215"/>
      <c r="M108" s="215"/>
      <c r="N108" s="215"/>
      <c r="O108" s="123">
        <f t="shared" si="6"/>
        <v>0</v>
      </c>
    </row>
    <row r="109" spans="1:15" ht="12">
      <c r="A109" s="49" t="s">
        <v>310</v>
      </c>
      <c r="B109" s="55"/>
      <c r="C109" s="215">
        <v>253.44</v>
      </c>
      <c r="D109" s="215">
        <v>333.25</v>
      </c>
      <c r="E109" s="215">
        <v>944</v>
      </c>
      <c r="F109" s="215">
        <v>786.94</v>
      </c>
      <c r="G109" s="215">
        <v>1114.99</v>
      </c>
      <c r="H109" s="215">
        <v>260.16</v>
      </c>
      <c r="I109" s="215">
        <v>630.73</v>
      </c>
      <c r="J109" s="215">
        <v>209.54</v>
      </c>
      <c r="K109" s="215">
        <v>857.31</v>
      </c>
      <c r="L109" s="215">
        <v>185.57</v>
      </c>
      <c r="M109" s="215">
        <v>250.1</v>
      </c>
      <c r="N109" s="215">
        <v>1359.48</v>
      </c>
      <c r="O109" s="123">
        <f t="shared" si="6"/>
        <v>7185.51</v>
      </c>
    </row>
    <row r="110" spans="1:15" ht="12">
      <c r="A110" s="49" t="s">
        <v>311</v>
      </c>
      <c r="B110" s="55"/>
      <c r="C110" s="215"/>
      <c r="D110" s="215"/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  <c r="O110" s="123">
        <f t="shared" si="6"/>
        <v>0</v>
      </c>
    </row>
    <row r="111" spans="1:15" ht="12">
      <c r="A111" s="49" t="s">
        <v>506</v>
      </c>
      <c r="B111" s="55"/>
      <c r="C111" s="215">
        <v>0</v>
      </c>
      <c r="D111" s="215">
        <v>0</v>
      </c>
      <c r="E111" s="215">
        <v>0</v>
      </c>
      <c r="F111" s="215">
        <v>0</v>
      </c>
      <c r="G111" s="215"/>
      <c r="H111" s="215">
        <v>0</v>
      </c>
      <c r="I111" s="215"/>
      <c r="J111" s="215"/>
      <c r="K111" s="215"/>
      <c r="L111" s="215"/>
      <c r="M111" s="215"/>
      <c r="N111" s="215"/>
      <c r="O111" s="123">
        <f t="shared" si="6"/>
        <v>0</v>
      </c>
    </row>
    <row r="112" spans="1:15" ht="12">
      <c r="A112" s="49" t="s">
        <v>312</v>
      </c>
      <c r="B112" s="55"/>
      <c r="C112" s="215"/>
      <c r="D112" s="215"/>
      <c r="E112" s="215"/>
      <c r="F112" s="215"/>
      <c r="G112" s="215"/>
      <c r="H112" s="215"/>
      <c r="I112" s="215"/>
      <c r="J112" s="215">
        <v>0</v>
      </c>
      <c r="K112" s="215"/>
      <c r="L112" s="215"/>
      <c r="M112" s="215"/>
      <c r="N112" s="215">
        <v>54.02</v>
      </c>
      <c r="O112" s="123">
        <f t="shared" si="6"/>
        <v>54.02</v>
      </c>
    </row>
    <row r="113" spans="1:15" ht="12">
      <c r="A113" s="49" t="s">
        <v>507</v>
      </c>
      <c r="B113" s="55"/>
      <c r="C113" s="215">
        <v>1024.25</v>
      </c>
      <c r="D113" s="215"/>
      <c r="E113" s="215"/>
      <c r="F113" s="215"/>
      <c r="G113" s="215"/>
      <c r="H113" s="215">
        <v>1024.25</v>
      </c>
      <c r="I113" s="215"/>
      <c r="J113" s="215"/>
      <c r="K113" s="215"/>
      <c r="L113" s="215">
        <v>941</v>
      </c>
      <c r="M113" s="215"/>
      <c r="N113" s="215"/>
      <c r="O113" s="123">
        <f t="shared" si="6"/>
        <v>2989.5</v>
      </c>
    </row>
    <row r="114" spans="1:15" ht="12">
      <c r="A114" s="49" t="s">
        <v>508</v>
      </c>
      <c r="B114" s="55"/>
      <c r="C114" s="215"/>
      <c r="D114" s="215">
        <v>88.25</v>
      </c>
      <c r="E114" s="215">
        <v>1811.29</v>
      </c>
      <c r="F114" s="215">
        <v>361.92</v>
      </c>
      <c r="G114" s="215"/>
      <c r="H114" s="215">
        <v>-628.78</v>
      </c>
      <c r="I114" s="215"/>
      <c r="J114" s="215"/>
      <c r="K114" s="215"/>
      <c r="L114" s="215"/>
      <c r="M114" s="215"/>
      <c r="N114" s="215"/>
      <c r="O114" s="123">
        <f t="shared" si="6"/>
        <v>1632.68</v>
      </c>
    </row>
    <row r="115" spans="1:15" ht="12">
      <c r="A115" s="6" t="s">
        <v>313</v>
      </c>
      <c r="B115" s="4">
        <v>6</v>
      </c>
      <c r="C115" s="123">
        <f>DSUM(Schedules!$A$545:$I$560,4,C5:C6)</f>
        <v>0</v>
      </c>
      <c r="D115" s="123">
        <f>DSUM(Schedules!$A$545:$I$560,4,D5:D6)</f>
        <v>0</v>
      </c>
      <c r="E115" s="123">
        <f>DSUM(Schedules!$A$545:$I$560,4,E5:E6)</f>
        <v>0</v>
      </c>
      <c r="F115" s="123">
        <f>DSUM(Schedules!$A$545:$I$560,4,F5:F6)</f>
        <v>0</v>
      </c>
      <c r="G115" s="123">
        <f>DSUM(Schedules!$A$545:$I$560,4,G5:G6)</f>
        <v>0</v>
      </c>
      <c r="H115" s="123">
        <f>DSUM(Schedules!$A$545:$I$560,4,H5:H6)</f>
        <v>0</v>
      </c>
      <c r="I115" s="123">
        <f>DSUM(Schedules!$A$545:$I$560,4,I5:I6)</f>
        <v>0</v>
      </c>
      <c r="J115" s="123">
        <f>DSUM(Schedules!$A$545:$I$560,4,J5:J6)</f>
        <v>0</v>
      </c>
      <c r="K115" s="123">
        <f>DSUM(Schedules!$A$545:$I$560,4,K5:K6)</f>
        <v>0</v>
      </c>
      <c r="L115" s="123">
        <f>DSUM(Schedules!$A$545:$I$560,4,L5:L6)</f>
        <v>0</v>
      </c>
      <c r="M115" s="123">
        <f>DSUM(Schedules!$A$545:$I$560,4,M5:M6)</f>
        <v>0</v>
      </c>
      <c r="N115" s="123">
        <f>DSUM(Schedules!$A$545:$I$560,4,N5:N6)</f>
        <v>0</v>
      </c>
      <c r="O115" s="123">
        <f t="shared" si="6"/>
        <v>0</v>
      </c>
    </row>
    <row r="116" spans="1:15" ht="12">
      <c r="A116" s="47" t="s">
        <v>314</v>
      </c>
      <c r="C116" s="213" t="s">
        <v>227</v>
      </c>
      <c r="D116" s="214" t="s">
        <v>228</v>
      </c>
      <c r="E116" s="214" t="s">
        <v>229</v>
      </c>
      <c r="F116" s="214" t="s">
        <v>230</v>
      </c>
      <c r="G116" s="214" t="s">
        <v>229</v>
      </c>
      <c r="H116" s="214" t="s">
        <v>227</v>
      </c>
      <c r="I116" s="214" t="s">
        <v>231</v>
      </c>
      <c r="J116" s="214" t="s">
        <v>230</v>
      </c>
      <c r="K116" s="214" t="s">
        <v>232</v>
      </c>
      <c r="L116" s="214" t="s">
        <v>233</v>
      </c>
      <c r="M116" s="214" t="s">
        <v>234</v>
      </c>
      <c r="N116" s="214" t="s">
        <v>235</v>
      </c>
      <c r="O116" s="134"/>
    </row>
    <row r="117" spans="1:15" ht="12">
      <c r="A117" s="49" t="s">
        <v>315</v>
      </c>
      <c r="B117" s="55"/>
      <c r="C117" s="215"/>
      <c r="D117" s="215"/>
      <c r="E117" s="215"/>
      <c r="F117" s="215"/>
      <c r="G117" s="215">
        <v>650</v>
      </c>
      <c r="H117" s="215"/>
      <c r="I117" s="215"/>
      <c r="J117" s="215"/>
      <c r="K117" s="215"/>
      <c r="L117" s="215"/>
      <c r="M117" s="215"/>
      <c r="N117" s="215"/>
      <c r="O117" s="123">
        <f>SUM(C117:N117)</f>
        <v>650</v>
      </c>
    </row>
    <row r="118" spans="1:15" ht="12">
      <c r="A118" s="49" t="s">
        <v>316</v>
      </c>
      <c r="B118" s="55"/>
      <c r="C118" s="215"/>
      <c r="D118" s="215"/>
      <c r="E118" s="215"/>
      <c r="F118" s="215"/>
      <c r="G118" s="215"/>
      <c r="H118" s="215"/>
      <c r="I118" s="215"/>
      <c r="J118" s="215"/>
      <c r="K118" s="215"/>
      <c r="L118" s="215"/>
      <c r="M118" s="215"/>
      <c r="N118" s="215"/>
      <c r="O118" s="123">
        <f>SUM(C118:N118)</f>
        <v>0</v>
      </c>
    </row>
    <row r="119" spans="1:15" ht="12">
      <c r="A119" s="49" t="s">
        <v>317</v>
      </c>
      <c r="B119" s="55"/>
      <c r="C119" s="215"/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123">
        <f>SUM(C119:N119)</f>
        <v>0</v>
      </c>
    </row>
    <row r="120" spans="1:15" ht="12">
      <c r="A120" s="49" t="s">
        <v>318</v>
      </c>
      <c r="B120" s="55"/>
      <c r="C120" s="215"/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123">
        <f>SUM(C120:N120)</f>
        <v>0</v>
      </c>
    </row>
    <row r="121" spans="1:15" ht="12">
      <c r="A121" s="47" t="s">
        <v>319</v>
      </c>
      <c r="C121" s="4"/>
      <c r="D121" s="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8"/>
    </row>
    <row r="122" spans="1:15" ht="12">
      <c r="A122" s="6" t="s">
        <v>320</v>
      </c>
      <c r="B122" s="6" t="s">
        <v>321</v>
      </c>
      <c r="C122" s="123">
        <f>DSUM(Schedules!$A$360:$I$372,9,C5:C6)</f>
        <v>0</v>
      </c>
      <c r="D122" s="123">
        <f>DSUM(Schedules!$A$360:$I$372,9,D5:D6)</f>
        <v>0</v>
      </c>
      <c r="E122" s="123">
        <f>DSUM(Schedules!$A$360:$I$372,9,E5:E6)</f>
        <v>0</v>
      </c>
      <c r="F122" s="123">
        <f>DSUM(Schedules!$A$360:$I$372,9,F5:F6)</f>
        <v>0</v>
      </c>
      <c r="G122" s="123">
        <f>DSUM(Schedules!$A$360:$I$372,9,G5:G6)</f>
        <v>1050</v>
      </c>
      <c r="H122" s="123">
        <f>DSUM(Schedules!$A$360:$I$372,9,H5:H6)</f>
        <v>0</v>
      </c>
      <c r="I122" s="123">
        <f>DSUM(Schedules!$A$360:$I$372,9,I5:I6)</f>
        <v>0</v>
      </c>
      <c r="J122" s="123">
        <f>DSUM(Schedules!$A$360:$I$372,9,J5:J6)</f>
        <v>0</v>
      </c>
      <c r="K122" s="123">
        <f>DSUM(Schedules!$A$360:$I$372,9,K5:K6)</f>
        <v>0</v>
      </c>
      <c r="L122" s="123">
        <f>DSUM(Schedules!$A$360:$I$372,9,L5:L6)</f>
        <v>0</v>
      </c>
      <c r="M122" s="123">
        <f>DSUM(Schedules!$A$360:$I$372,9,M5:M6)</f>
        <v>3600</v>
      </c>
      <c r="N122" s="123">
        <f>DSUM(Schedules!$A$360:$I$372,9,N5:N6)</f>
        <v>1500</v>
      </c>
      <c r="O122" s="123">
        <f>SUM(C122:N122)</f>
        <v>6150</v>
      </c>
    </row>
    <row r="123" spans="1:15" ht="12">
      <c r="A123" s="49" t="s">
        <v>509</v>
      </c>
      <c r="B123" s="55"/>
      <c r="C123" s="215"/>
      <c r="D123" s="215"/>
      <c r="E123" s="215"/>
      <c r="F123" s="215">
        <v>3250</v>
      </c>
      <c r="G123" s="215"/>
      <c r="H123" s="215"/>
      <c r="I123" s="215"/>
      <c r="J123" s="215"/>
      <c r="K123" s="215"/>
      <c r="L123" s="215"/>
      <c r="M123" s="215"/>
      <c r="N123" s="215"/>
      <c r="O123" s="123">
        <f>SUM(C123:N123)</f>
        <v>3250</v>
      </c>
    </row>
    <row r="124" spans="1:15" ht="12">
      <c r="A124" s="49" t="s">
        <v>222</v>
      </c>
      <c r="B124" s="55"/>
      <c r="C124" s="215"/>
      <c r="D124" s="215"/>
      <c r="E124" s="215"/>
      <c r="F124" s="215"/>
      <c r="G124" s="215"/>
      <c r="H124" s="215"/>
      <c r="I124" s="215"/>
      <c r="J124" s="215"/>
      <c r="K124" s="215"/>
      <c r="L124" s="215"/>
      <c r="M124" s="215"/>
      <c r="N124" s="215"/>
      <c r="O124" s="123">
        <f>SUM(C124:N124)</f>
        <v>0</v>
      </c>
    </row>
    <row r="125" spans="1:15" ht="12">
      <c r="A125" s="47" t="s">
        <v>322</v>
      </c>
      <c r="C125" s="124"/>
      <c r="D125" s="124"/>
      <c r="E125" s="124"/>
      <c r="F125" s="124"/>
      <c r="G125" s="124"/>
      <c r="H125" s="4"/>
      <c r="I125" s="4"/>
      <c r="J125" s="4"/>
      <c r="K125" s="4"/>
      <c r="L125" s="4"/>
      <c r="M125" s="4"/>
      <c r="N125" s="4"/>
      <c r="O125" s="123"/>
    </row>
    <row r="126" spans="1:15" ht="12">
      <c r="A126" s="6" t="s">
        <v>323</v>
      </c>
      <c r="B126" s="6" t="s">
        <v>324</v>
      </c>
      <c r="C126" s="123">
        <f>DSUM(Schedules!$A$380:$I$405,9,C5:C6)</f>
        <v>0</v>
      </c>
      <c r="D126" s="123">
        <f>DSUM(Schedules!$A$380:$I$405,9,D5:D6)</f>
        <v>0</v>
      </c>
      <c r="E126" s="123">
        <f>DSUM(Schedules!$A$380:$I$405,9,E5:E6)</f>
        <v>0</v>
      </c>
      <c r="F126" s="123">
        <f>DSUM(Schedules!$A$380:$I$405,9,F5:F6)</f>
        <v>0</v>
      </c>
      <c r="G126" s="123">
        <f>DSUM(Schedules!$A$380:$I$405,9,G5:G6)</f>
        <v>0</v>
      </c>
      <c r="H126" s="123">
        <f>DSUM(Schedules!$A$380:$I$405,9,H5:H6)</f>
        <v>0</v>
      </c>
      <c r="I126" s="123">
        <f>DSUM(Schedules!$A$380:$I$405,9,I5:I6)</f>
        <v>0</v>
      </c>
      <c r="J126" s="123">
        <f>DSUM(Schedules!$A$380:$I$405,9,J5:J6)</f>
        <v>0</v>
      </c>
      <c r="K126" s="123">
        <f>DSUM(Schedules!$A$380:$I$405,9,K5:K6)</f>
        <v>0</v>
      </c>
      <c r="L126" s="123">
        <f>DSUM(Schedules!$A$380:$I$405,9,L5:L6)</f>
        <v>0</v>
      </c>
      <c r="M126" s="123">
        <f>DSUM(Schedules!$A$380:$I$405,9,M5:M6)</f>
        <v>0</v>
      </c>
      <c r="N126" s="123">
        <f>DSUM(Schedules!$A$380:$I$405,9,N5:N6)</f>
        <v>0</v>
      </c>
      <c r="O126" s="123">
        <f aca="true" t="shared" si="7" ref="O126:O132">SUM(C126:N126)</f>
        <v>0</v>
      </c>
    </row>
    <row r="127" spans="1:15" ht="12">
      <c r="A127" s="6" t="s">
        <v>325</v>
      </c>
      <c r="B127" s="6" t="s">
        <v>326</v>
      </c>
      <c r="C127" s="123">
        <f>DSUM(Schedules!$A$413:$I$421,9,C5:C6)</f>
        <v>0</v>
      </c>
      <c r="D127" s="123">
        <f>DSUM(Schedules!$A$414:$I$421,9,D5:D6)</f>
        <v>0</v>
      </c>
      <c r="E127" s="123">
        <f>DSUM(Schedules!$A$414:$I$421,9,E5:E6)</f>
        <v>0</v>
      </c>
      <c r="F127" s="123">
        <f>DSUM(Schedules!$A$414:$I$421,9,F5:F6)</f>
        <v>0</v>
      </c>
      <c r="G127" s="123">
        <f>DSUM(Schedules!$A$414:$I$421,9,G5:G6)</f>
        <v>0</v>
      </c>
      <c r="H127" s="123">
        <f>DSUM(Schedules!$A$414:$I$421,9,H5:H6)</f>
        <v>0</v>
      </c>
      <c r="I127" s="123">
        <f>DSUM(Schedules!$A$414:$I$421,9,I5:I6)</f>
        <v>0</v>
      </c>
      <c r="J127" s="123">
        <f>DSUM(Schedules!$A$414:$I$421,9,J5:J6)</f>
        <v>0</v>
      </c>
      <c r="K127" s="123">
        <f>DSUM(Schedules!$A$414:$I$421,9,K5:K6)</f>
        <v>0</v>
      </c>
      <c r="L127" s="123">
        <f>DSUM(Schedules!$A$414:$I$421,9,L5:L6)</f>
        <v>0</v>
      </c>
      <c r="M127" s="123">
        <f>DSUM(Schedules!$A$414:$I$421,9,M5:M6)</f>
        <v>0</v>
      </c>
      <c r="N127" s="123">
        <f>DSUM(Schedules!$A$414:$I$421,9,N5:N6)</f>
        <v>0</v>
      </c>
      <c r="O127" s="123">
        <f t="shared" si="7"/>
        <v>0</v>
      </c>
    </row>
    <row r="128" spans="1:15" ht="12">
      <c r="A128" s="49" t="s">
        <v>327</v>
      </c>
      <c r="B128" s="55"/>
      <c r="C128" s="215"/>
      <c r="D128" s="215"/>
      <c r="E128" s="215"/>
      <c r="F128" s="215"/>
      <c r="G128" s="215">
        <v>3939</v>
      </c>
      <c r="H128" s="215"/>
      <c r="I128" s="215"/>
      <c r="J128" s="215"/>
      <c r="K128" s="215"/>
      <c r="L128" s="215"/>
      <c r="M128" s="215"/>
      <c r="N128" s="215"/>
      <c r="O128" s="123">
        <f t="shared" si="7"/>
        <v>3939</v>
      </c>
    </row>
    <row r="129" spans="1:15" ht="12">
      <c r="A129" s="49" t="s">
        <v>328</v>
      </c>
      <c r="B129" s="55"/>
      <c r="C129" s="215"/>
      <c r="D129" s="215"/>
      <c r="E129" s="215"/>
      <c r="F129" s="215"/>
      <c r="G129" s="215">
        <v>261</v>
      </c>
      <c r="H129" s="215"/>
      <c r="I129" s="215"/>
      <c r="J129" s="215"/>
      <c r="K129" s="215"/>
      <c r="L129" s="215"/>
      <c r="M129" s="215"/>
      <c r="N129" s="215"/>
      <c r="O129" s="123">
        <f t="shared" si="7"/>
        <v>261</v>
      </c>
    </row>
    <row r="130" spans="1:15" ht="12">
      <c r="A130" s="49" t="s">
        <v>329</v>
      </c>
      <c r="B130" s="55"/>
      <c r="C130" s="215"/>
      <c r="D130" s="215"/>
      <c r="E130" s="215"/>
      <c r="F130" s="215"/>
      <c r="G130" s="215"/>
      <c r="H130" s="215"/>
      <c r="I130" s="215"/>
      <c r="J130" s="215"/>
      <c r="K130" s="215"/>
      <c r="L130" s="215"/>
      <c r="M130" s="215"/>
      <c r="N130" s="215"/>
      <c r="O130" s="123">
        <f t="shared" si="7"/>
        <v>0</v>
      </c>
    </row>
    <row r="131" spans="1:15" ht="12">
      <c r="A131" s="49" t="s">
        <v>330</v>
      </c>
      <c r="B131" s="55"/>
      <c r="C131" s="215"/>
      <c r="D131" s="215"/>
      <c r="E131" s="215"/>
      <c r="F131" s="215"/>
      <c r="G131" s="215"/>
      <c r="H131" s="215"/>
      <c r="I131" s="215"/>
      <c r="J131" s="215"/>
      <c r="K131" s="215"/>
      <c r="L131" s="215"/>
      <c r="M131" s="215"/>
      <c r="N131" s="215"/>
      <c r="O131" s="123">
        <f t="shared" si="7"/>
        <v>0</v>
      </c>
    </row>
    <row r="132" spans="1:15" ht="12">
      <c r="A132" s="49" t="s">
        <v>331</v>
      </c>
      <c r="B132" s="55"/>
      <c r="C132" s="215"/>
      <c r="D132" s="215"/>
      <c r="E132" s="215"/>
      <c r="F132" s="215"/>
      <c r="G132" s="215"/>
      <c r="H132" s="215"/>
      <c r="I132" s="215"/>
      <c r="J132" s="215"/>
      <c r="K132" s="215"/>
      <c r="L132" s="215"/>
      <c r="M132" s="215"/>
      <c r="N132" s="215"/>
      <c r="O132" s="123">
        <f t="shared" si="7"/>
        <v>0</v>
      </c>
    </row>
    <row r="133" spans="3:15" ht="12">
      <c r="C133" s="208" t="s">
        <v>227</v>
      </c>
      <c r="D133" s="210" t="s">
        <v>228</v>
      </c>
      <c r="E133" s="210" t="s">
        <v>229</v>
      </c>
      <c r="F133" s="210" t="s">
        <v>230</v>
      </c>
      <c r="G133" s="210" t="s">
        <v>229</v>
      </c>
      <c r="H133" s="210" t="s">
        <v>227</v>
      </c>
      <c r="I133" s="210" t="s">
        <v>231</v>
      </c>
      <c r="J133" s="210" t="s">
        <v>230</v>
      </c>
      <c r="K133" s="210" t="s">
        <v>232</v>
      </c>
      <c r="L133" s="210" t="s">
        <v>233</v>
      </c>
      <c r="M133" s="210" t="s">
        <v>234</v>
      </c>
      <c r="N133" s="210" t="s">
        <v>235</v>
      </c>
      <c r="O133" s="134"/>
    </row>
    <row r="134" spans="1:15" ht="15">
      <c r="A134" s="54" t="s">
        <v>332</v>
      </c>
      <c r="C134" s="123">
        <f aca="true" t="shared" si="8" ref="C134:N134">SUM(C69:C133)</f>
        <v>7818.68</v>
      </c>
      <c r="D134" s="123">
        <f t="shared" si="8"/>
        <v>6876.360000000001</v>
      </c>
      <c r="E134" s="123">
        <f t="shared" si="8"/>
        <v>11038.630000000001</v>
      </c>
      <c r="F134" s="123">
        <f t="shared" si="8"/>
        <v>10463.19</v>
      </c>
      <c r="G134" s="123">
        <f t="shared" si="8"/>
        <v>23407.26</v>
      </c>
      <c r="H134" s="123">
        <f t="shared" si="8"/>
        <v>8650.93</v>
      </c>
      <c r="I134" s="123">
        <f t="shared" si="8"/>
        <v>25161.32</v>
      </c>
      <c r="J134" s="123">
        <f t="shared" si="8"/>
        <v>5358.110000000001</v>
      </c>
      <c r="K134" s="123">
        <f t="shared" si="8"/>
        <v>2334.69</v>
      </c>
      <c r="L134" s="123">
        <f t="shared" si="8"/>
        <v>6741.17</v>
      </c>
      <c r="M134" s="123">
        <f t="shared" si="8"/>
        <v>5146.94</v>
      </c>
      <c r="N134" s="123">
        <f t="shared" si="8"/>
        <v>8181.279999999999</v>
      </c>
      <c r="O134" s="123">
        <f>SUM(C134:N134)</f>
        <v>121178.56</v>
      </c>
    </row>
    <row r="135" spans="1:15" ht="12">
      <c r="A135" s="47" t="s">
        <v>333</v>
      </c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</row>
    <row r="136" spans="1:15" ht="12">
      <c r="A136" s="49" t="s">
        <v>334</v>
      </c>
      <c r="B136" s="55"/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123">
        <f aca="true" t="shared" si="9" ref="O136:O141">SUM(C136:N136)</f>
        <v>0</v>
      </c>
    </row>
    <row r="137" spans="1:15" ht="12">
      <c r="A137" s="49" t="s">
        <v>335</v>
      </c>
      <c r="B137" s="55"/>
      <c r="C137" s="215"/>
      <c r="D137" s="215"/>
      <c r="E137" s="215"/>
      <c r="F137" s="215"/>
      <c r="G137" s="215"/>
      <c r="H137" s="215"/>
      <c r="I137" s="215"/>
      <c r="J137" s="215"/>
      <c r="K137" s="215"/>
      <c r="L137" s="215"/>
      <c r="M137" s="215"/>
      <c r="N137" s="215"/>
      <c r="O137" s="123">
        <f t="shared" si="9"/>
        <v>0</v>
      </c>
    </row>
    <row r="138" spans="1:15" ht="12">
      <c r="A138" s="49" t="s">
        <v>336</v>
      </c>
      <c r="B138" s="55"/>
      <c r="C138" s="215"/>
      <c r="D138" s="215"/>
      <c r="E138" s="215"/>
      <c r="F138" s="215"/>
      <c r="G138" s="215"/>
      <c r="H138" s="215"/>
      <c r="I138" s="215"/>
      <c r="J138" s="215"/>
      <c r="K138" s="215"/>
      <c r="L138" s="215"/>
      <c r="M138" s="215"/>
      <c r="N138" s="215"/>
      <c r="O138" s="123">
        <f t="shared" si="9"/>
        <v>0</v>
      </c>
    </row>
    <row r="139" spans="1:15" ht="12">
      <c r="A139" s="49" t="s">
        <v>337</v>
      </c>
      <c r="B139" s="55"/>
      <c r="C139" s="215"/>
      <c r="D139" s="215"/>
      <c r="E139" s="215"/>
      <c r="F139" s="215"/>
      <c r="G139" s="215"/>
      <c r="H139" s="215"/>
      <c r="I139" s="215"/>
      <c r="J139" s="215"/>
      <c r="K139" s="215"/>
      <c r="L139" s="215"/>
      <c r="M139" s="215"/>
      <c r="N139" s="215"/>
      <c r="O139" s="123">
        <f t="shared" si="9"/>
        <v>0</v>
      </c>
    </row>
    <row r="140" spans="1:15" ht="12">
      <c r="A140" s="49" t="s">
        <v>222</v>
      </c>
      <c r="B140" s="55"/>
      <c r="C140" s="215"/>
      <c r="D140" s="215"/>
      <c r="E140" s="215"/>
      <c r="F140" s="215"/>
      <c r="G140" s="215"/>
      <c r="H140" s="215"/>
      <c r="I140" s="215"/>
      <c r="J140" s="215"/>
      <c r="K140" s="215"/>
      <c r="L140" s="215"/>
      <c r="M140" s="215"/>
      <c r="N140" s="215"/>
      <c r="O140" s="123">
        <f t="shared" si="9"/>
        <v>0</v>
      </c>
    </row>
    <row r="141" spans="1:15" ht="12">
      <c r="A141" s="47" t="s">
        <v>338</v>
      </c>
      <c r="B141" s="55"/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123">
        <f t="shared" si="9"/>
        <v>0</v>
      </c>
    </row>
    <row r="142" spans="3:15" ht="12">
      <c r="C142" s="216" t="s">
        <v>227</v>
      </c>
      <c r="D142" s="217" t="s">
        <v>228</v>
      </c>
      <c r="E142" s="217" t="s">
        <v>229</v>
      </c>
      <c r="F142" s="217" t="s">
        <v>230</v>
      </c>
      <c r="G142" s="217" t="s">
        <v>229</v>
      </c>
      <c r="H142" s="217" t="s">
        <v>227</v>
      </c>
      <c r="I142" s="217" t="s">
        <v>231</v>
      </c>
      <c r="J142" s="217" t="s">
        <v>230</v>
      </c>
      <c r="K142" s="217" t="s">
        <v>232</v>
      </c>
      <c r="L142" s="217" t="s">
        <v>233</v>
      </c>
      <c r="M142" s="217" t="s">
        <v>234</v>
      </c>
      <c r="N142" s="217" t="s">
        <v>235</v>
      </c>
      <c r="O142" s="135"/>
    </row>
    <row r="143" spans="1:15" ht="15">
      <c r="A143" s="54" t="s">
        <v>339</v>
      </c>
      <c r="C143" s="123">
        <f aca="true" t="shared" si="10" ref="C143:N143">SUM(C136:C142)</f>
        <v>0</v>
      </c>
      <c r="D143" s="123">
        <f t="shared" si="10"/>
        <v>0</v>
      </c>
      <c r="E143" s="123">
        <f t="shared" si="10"/>
        <v>0</v>
      </c>
      <c r="F143" s="123">
        <f t="shared" si="10"/>
        <v>0</v>
      </c>
      <c r="G143" s="123">
        <f t="shared" si="10"/>
        <v>0</v>
      </c>
      <c r="H143" s="123">
        <f t="shared" si="10"/>
        <v>0</v>
      </c>
      <c r="I143" s="123">
        <f t="shared" si="10"/>
        <v>0</v>
      </c>
      <c r="J143" s="123">
        <f t="shared" si="10"/>
        <v>0</v>
      </c>
      <c r="K143" s="123">
        <f t="shared" si="10"/>
        <v>0</v>
      </c>
      <c r="L143" s="123">
        <f t="shared" si="10"/>
        <v>0</v>
      </c>
      <c r="M143" s="123">
        <f t="shared" si="10"/>
        <v>0</v>
      </c>
      <c r="N143" s="123">
        <f t="shared" si="10"/>
        <v>0</v>
      </c>
      <c r="O143" s="123">
        <f>SUM(C143:N143)</f>
        <v>0</v>
      </c>
    </row>
    <row r="144" spans="1:15" ht="12">
      <c r="A144" s="199"/>
      <c r="B144" s="199"/>
      <c r="C144" s="202"/>
      <c r="D144" s="202"/>
      <c r="E144" s="202"/>
      <c r="F144" s="202"/>
      <c r="G144" s="202"/>
      <c r="H144" s="202"/>
      <c r="I144" s="202"/>
      <c r="J144" s="202"/>
      <c r="K144" s="202"/>
      <c r="L144" s="202"/>
      <c r="M144" s="202"/>
      <c r="N144" s="202"/>
      <c r="O144" s="202"/>
    </row>
    <row r="145" spans="1:15" ht="12">
      <c r="A145" s="3"/>
      <c r="C145" s="130" t="s">
        <v>227</v>
      </c>
      <c r="D145" s="131" t="s">
        <v>228</v>
      </c>
      <c r="E145" s="132" t="s">
        <v>229</v>
      </c>
      <c r="F145" s="132" t="s">
        <v>230</v>
      </c>
      <c r="G145" s="132" t="s">
        <v>229</v>
      </c>
      <c r="H145" s="132" t="s">
        <v>227</v>
      </c>
      <c r="I145" s="132" t="s">
        <v>231</v>
      </c>
      <c r="J145" s="132" t="s">
        <v>230</v>
      </c>
      <c r="K145" s="132" t="s">
        <v>232</v>
      </c>
      <c r="L145" s="132" t="s">
        <v>233</v>
      </c>
      <c r="M145" s="132" t="s">
        <v>234</v>
      </c>
      <c r="N145" s="132" t="s">
        <v>235</v>
      </c>
      <c r="O145" s="134"/>
    </row>
    <row r="146" spans="1:15" ht="12">
      <c r="A146" s="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6" ht="12">
      <c r="A147" s="47" t="s">
        <v>258</v>
      </c>
      <c r="C147" s="245">
        <f aca="true" t="shared" si="11" ref="C147:N147">C65</f>
        <v>3463.61</v>
      </c>
      <c r="D147" s="245">
        <f t="shared" si="11"/>
        <v>3256.3</v>
      </c>
      <c r="E147" s="245">
        <f t="shared" si="11"/>
        <v>3552.01</v>
      </c>
      <c r="F147" s="245">
        <f t="shared" si="11"/>
        <v>255.77</v>
      </c>
      <c r="G147" s="245">
        <f t="shared" si="11"/>
        <v>15433</v>
      </c>
      <c r="H147" s="245">
        <f t="shared" si="11"/>
        <v>12004.050000000001</v>
      </c>
      <c r="I147" s="245">
        <f t="shared" si="11"/>
        <v>3241.63</v>
      </c>
      <c r="J147" s="245">
        <f t="shared" si="11"/>
        <v>2910.45</v>
      </c>
      <c r="K147" s="245">
        <f t="shared" si="11"/>
        <v>4918.49</v>
      </c>
      <c r="L147" s="245">
        <f t="shared" si="11"/>
        <v>62547.09879999999</v>
      </c>
      <c r="M147" s="245">
        <f t="shared" si="11"/>
        <v>13992.7</v>
      </c>
      <c r="N147" s="245">
        <f t="shared" si="11"/>
        <v>2392.5</v>
      </c>
      <c r="O147" s="246"/>
      <c r="P147" s="47" t="s">
        <v>262</v>
      </c>
    </row>
    <row r="148" spans="1:16" ht="12">
      <c r="A148" s="3"/>
      <c r="C148" s="241"/>
      <c r="D148" s="241"/>
      <c r="E148" s="241"/>
      <c r="F148" s="241"/>
      <c r="G148" s="241"/>
      <c r="H148" s="241"/>
      <c r="I148" s="241"/>
      <c r="J148" s="241"/>
      <c r="K148" s="241"/>
      <c r="L148" s="241"/>
      <c r="M148" s="241"/>
      <c r="N148" s="241"/>
      <c r="O148" s="241"/>
      <c r="P148" s="46"/>
    </row>
    <row r="149" spans="1:16" ht="12">
      <c r="A149" s="47" t="s">
        <v>340</v>
      </c>
      <c r="C149" s="242">
        <f aca="true" t="shared" si="12" ref="C149:O149">C134+C143</f>
        <v>7818.68</v>
      </c>
      <c r="D149" s="242">
        <f t="shared" si="12"/>
        <v>6876.360000000001</v>
      </c>
      <c r="E149" s="242">
        <f t="shared" si="12"/>
        <v>11038.630000000001</v>
      </c>
      <c r="F149" s="242">
        <f t="shared" si="12"/>
        <v>10463.19</v>
      </c>
      <c r="G149" s="242">
        <f t="shared" si="12"/>
        <v>23407.26</v>
      </c>
      <c r="H149" s="242">
        <f t="shared" si="12"/>
        <v>8650.93</v>
      </c>
      <c r="I149" s="242">
        <f t="shared" si="12"/>
        <v>25161.32</v>
      </c>
      <c r="J149" s="242">
        <f t="shared" si="12"/>
        <v>5358.110000000001</v>
      </c>
      <c r="K149" s="242">
        <f t="shared" si="12"/>
        <v>2334.69</v>
      </c>
      <c r="L149" s="242">
        <f t="shared" si="12"/>
        <v>6741.17</v>
      </c>
      <c r="M149" s="242">
        <f t="shared" si="12"/>
        <v>5146.94</v>
      </c>
      <c r="N149" s="242">
        <f t="shared" si="12"/>
        <v>8181.279999999999</v>
      </c>
      <c r="O149" s="242">
        <f t="shared" si="12"/>
        <v>121178.56</v>
      </c>
      <c r="P149" s="47" t="s">
        <v>264</v>
      </c>
    </row>
    <row r="150" spans="3:16" ht="12.75" thickBot="1"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3"/>
      <c r="N150" s="243"/>
      <c r="O150" s="243"/>
      <c r="P150" s="46"/>
    </row>
    <row r="151" spans="1:16" ht="13.5" thickBot="1" thickTop="1">
      <c r="A151" s="47" t="s">
        <v>341</v>
      </c>
      <c r="C151" s="242">
        <f aca="true" t="shared" si="13" ref="C151:N151">C65-C149</f>
        <v>-4355.07</v>
      </c>
      <c r="D151" s="242">
        <f t="shared" si="13"/>
        <v>-3620.0600000000004</v>
      </c>
      <c r="E151" s="242">
        <f t="shared" si="13"/>
        <v>-7486.620000000001</v>
      </c>
      <c r="F151" s="242">
        <f t="shared" si="13"/>
        <v>-10207.42</v>
      </c>
      <c r="G151" s="242">
        <f t="shared" si="13"/>
        <v>-7974.259999999998</v>
      </c>
      <c r="H151" s="242">
        <f t="shared" si="13"/>
        <v>3353.120000000001</v>
      </c>
      <c r="I151" s="242">
        <f t="shared" si="13"/>
        <v>-21919.69</v>
      </c>
      <c r="J151" s="242">
        <f t="shared" si="13"/>
        <v>-2447.6600000000008</v>
      </c>
      <c r="K151" s="242">
        <f t="shared" si="13"/>
        <v>2583.7999999999997</v>
      </c>
      <c r="L151" s="242">
        <f t="shared" si="13"/>
        <v>55805.928799999994</v>
      </c>
      <c r="M151" s="242">
        <f t="shared" si="13"/>
        <v>8845.760000000002</v>
      </c>
      <c r="N151" s="242">
        <f t="shared" si="13"/>
        <v>-5788.779999999999</v>
      </c>
      <c r="O151" s="244">
        <f>SUM(C151:N151)+C14</f>
        <v>101851.04880000002</v>
      </c>
      <c r="P151" s="47" t="s">
        <v>266</v>
      </c>
    </row>
    <row r="152" spans="1:16" ht="12.75" thickTop="1">
      <c r="A152" s="46"/>
      <c r="C152" s="243"/>
      <c r="D152" s="243"/>
      <c r="E152" s="243"/>
      <c r="F152" s="243"/>
      <c r="G152" s="243"/>
      <c r="H152" s="243"/>
      <c r="I152" s="243"/>
      <c r="J152" s="243"/>
      <c r="K152" s="243"/>
      <c r="L152" s="243"/>
      <c r="M152" s="243"/>
      <c r="N152" s="243"/>
      <c r="O152" s="243"/>
      <c r="P152" s="46"/>
    </row>
    <row r="153" spans="1:17" ht="12">
      <c r="A153" s="47" t="s">
        <v>342</v>
      </c>
      <c r="C153" s="242">
        <f>C14</f>
        <v>95062</v>
      </c>
      <c r="D153" s="242">
        <f aca="true" t="shared" si="14" ref="D153:N153">C165</f>
        <v>90706.93</v>
      </c>
      <c r="E153" s="242">
        <f t="shared" si="14"/>
        <v>87086.87</v>
      </c>
      <c r="F153" s="242">
        <f t="shared" si="14"/>
        <v>79600.25</v>
      </c>
      <c r="G153" s="242">
        <f t="shared" si="14"/>
        <v>69392.83</v>
      </c>
      <c r="H153" s="242">
        <f t="shared" si="14"/>
        <v>61418.57000000001</v>
      </c>
      <c r="I153" s="242">
        <f t="shared" si="14"/>
        <v>64771.69000000001</v>
      </c>
      <c r="J153" s="242">
        <f t="shared" si="14"/>
        <v>42852.000000000015</v>
      </c>
      <c r="K153" s="242">
        <f t="shared" si="14"/>
        <v>40404.34000000001</v>
      </c>
      <c r="L153" s="242">
        <f t="shared" si="14"/>
        <v>42988.140000000014</v>
      </c>
      <c r="M153" s="242">
        <f t="shared" si="14"/>
        <v>98794.06880000001</v>
      </c>
      <c r="N153" s="242">
        <f t="shared" si="14"/>
        <v>107639.82880000002</v>
      </c>
      <c r="O153" s="243"/>
      <c r="P153" s="47" t="s">
        <v>268</v>
      </c>
      <c r="Q153" s="11" t="s">
        <v>45</v>
      </c>
    </row>
    <row r="154" spans="1:16" ht="12">
      <c r="A154" s="47" t="s">
        <v>343</v>
      </c>
      <c r="C154" s="243"/>
      <c r="D154" s="243"/>
      <c r="E154" s="243"/>
      <c r="F154" s="243"/>
      <c r="G154" s="243"/>
      <c r="H154" s="243"/>
      <c r="I154" s="243"/>
      <c r="J154" s="243"/>
      <c r="K154" s="243"/>
      <c r="L154" s="243"/>
      <c r="M154" s="243"/>
      <c r="N154" s="243"/>
      <c r="O154" s="243"/>
      <c r="P154" s="46"/>
    </row>
    <row r="155" spans="1:16" ht="12">
      <c r="A155" s="46"/>
      <c r="C155" s="243"/>
      <c r="D155" s="243"/>
      <c r="E155" s="243"/>
      <c r="F155" s="243"/>
      <c r="G155" s="243"/>
      <c r="H155" s="243"/>
      <c r="I155" s="243"/>
      <c r="J155" s="243"/>
      <c r="K155" s="243"/>
      <c r="L155" s="243"/>
      <c r="M155" s="243"/>
      <c r="N155" s="243"/>
      <c r="O155" s="243"/>
      <c r="P155" s="46"/>
    </row>
    <row r="156" spans="1:17" ht="12">
      <c r="A156" s="47" t="s">
        <v>344</v>
      </c>
      <c r="C156" s="242">
        <f aca="true" t="shared" si="15" ref="C156:N156">C151+C153</f>
        <v>90706.93</v>
      </c>
      <c r="D156" s="242">
        <f t="shared" si="15"/>
        <v>87086.87</v>
      </c>
      <c r="E156" s="242">
        <f t="shared" si="15"/>
        <v>79600.25</v>
      </c>
      <c r="F156" s="242">
        <f t="shared" si="15"/>
        <v>69392.83</v>
      </c>
      <c r="G156" s="242">
        <f t="shared" si="15"/>
        <v>61418.57000000001</v>
      </c>
      <c r="H156" s="242">
        <f t="shared" si="15"/>
        <v>64771.69000000001</v>
      </c>
      <c r="I156" s="242">
        <f t="shared" si="15"/>
        <v>42852.000000000015</v>
      </c>
      <c r="J156" s="242">
        <f t="shared" si="15"/>
        <v>40404.34000000001</v>
      </c>
      <c r="K156" s="242">
        <f t="shared" si="15"/>
        <v>42988.140000000014</v>
      </c>
      <c r="L156" s="242">
        <f t="shared" si="15"/>
        <v>98794.06880000001</v>
      </c>
      <c r="M156" s="242">
        <f t="shared" si="15"/>
        <v>107639.82880000002</v>
      </c>
      <c r="N156" s="242">
        <f t="shared" si="15"/>
        <v>101851.04880000002</v>
      </c>
      <c r="O156" s="242">
        <f>SUM(C156:N156)</f>
        <v>887506.5664</v>
      </c>
      <c r="P156" s="47" t="s">
        <v>270</v>
      </c>
      <c r="Q156" s="11" t="s">
        <v>45</v>
      </c>
    </row>
    <row r="157" spans="1:16" ht="12">
      <c r="A157" s="46"/>
      <c r="C157" s="243"/>
      <c r="D157" s="243"/>
      <c r="E157" s="243"/>
      <c r="F157" s="243"/>
      <c r="G157" s="243"/>
      <c r="H157" s="243"/>
      <c r="I157" s="243"/>
      <c r="J157" s="243"/>
      <c r="K157" s="243"/>
      <c r="L157" s="243"/>
      <c r="M157" s="243"/>
      <c r="N157" s="243"/>
      <c r="O157" s="243"/>
      <c r="P157" s="46"/>
    </row>
    <row r="158" spans="1:16" ht="12">
      <c r="A158" s="47" t="s">
        <v>345</v>
      </c>
      <c r="C158" s="242">
        <f>IF(C156&lt;C7,IF(C156&lt;0,ABS(C156)+C7,C7-C156),0)</f>
        <v>0</v>
      </c>
      <c r="D158" s="242">
        <f>IF(D156&gt;C7,0,IF(D156&lt;0,ABS(D156)+C7,C7-D156))</f>
        <v>0</v>
      </c>
      <c r="E158" s="242">
        <f>IF(E156&gt;C7,0,IF(E156&lt;0,ABS(E156)+C7,C7-E156))</f>
        <v>0</v>
      </c>
      <c r="F158" s="242">
        <f>IF(F156&gt;C7,0,IF(F156&lt;0,ABS(F156)+C7,C7-F156))</f>
        <v>0</v>
      </c>
      <c r="G158" s="242">
        <f>IF(G156&gt;C7,0,IF(G156&lt;0,ABS(G156)+C7,C7-G156))</f>
        <v>0</v>
      </c>
      <c r="H158" s="242">
        <f>IF(H156&gt;C7,0,IF(H156&lt;0,ABS(H156)+C7,C7-H156))</f>
        <v>0</v>
      </c>
      <c r="I158" s="242">
        <f>IF(I156&gt;C7,0,IF(I156&lt;0,ABS(I156)+C7,C7-I156))</f>
        <v>0</v>
      </c>
      <c r="J158" s="242">
        <f>IF(J156&gt;C7,0,IF(J156&lt;0,ABS(J156)+C7,C7-J156))</f>
        <v>0</v>
      </c>
      <c r="K158" s="242">
        <f>IF(K156&gt;C7,0,IF(K156&lt;0,ABS(K156)+C7,C7-K156))</f>
        <v>0</v>
      </c>
      <c r="L158" s="242">
        <f>IF(L156&gt;C7,0,IF(L156&lt;0,ABS(L156)+C7,C7-L156))</f>
        <v>0</v>
      </c>
      <c r="M158" s="242">
        <f>IF(M156&gt;C7,0,IF(M156&lt;0,ABS(M156)+C7,C7-M156))</f>
        <v>0</v>
      </c>
      <c r="N158" s="242">
        <f>IF(N156&gt;C7,0,IF(N156&lt;0,ABS(N156)+C7,C7-N156))</f>
        <v>0</v>
      </c>
      <c r="O158" s="242">
        <f>SUM(C158:N158)</f>
        <v>0</v>
      </c>
      <c r="P158" s="47" t="s">
        <v>272</v>
      </c>
    </row>
    <row r="159" spans="1:16" ht="12">
      <c r="A159" s="47" t="s">
        <v>346</v>
      </c>
      <c r="C159" s="243"/>
      <c r="D159" s="243"/>
      <c r="E159" s="243"/>
      <c r="F159" s="243"/>
      <c r="G159" s="243"/>
      <c r="H159" s="243"/>
      <c r="I159" s="243"/>
      <c r="J159" s="243"/>
      <c r="K159" s="243"/>
      <c r="L159" s="243"/>
      <c r="M159" s="243"/>
      <c r="N159" s="243"/>
      <c r="O159" s="243"/>
      <c r="P159" s="46"/>
    </row>
    <row r="160" spans="1:16" ht="12">
      <c r="A160" s="46"/>
      <c r="C160" s="243"/>
      <c r="D160" s="243"/>
      <c r="E160" s="243"/>
      <c r="F160" s="243"/>
      <c r="G160" s="243"/>
      <c r="H160" s="243"/>
      <c r="I160" s="243"/>
      <c r="J160" s="243"/>
      <c r="K160" s="243"/>
      <c r="L160" s="243"/>
      <c r="M160" s="243"/>
      <c r="N160" s="243"/>
      <c r="O160" s="243"/>
      <c r="P160" s="46"/>
    </row>
    <row r="161" spans="1:16" ht="12">
      <c r="A161" s="47" t="s">
        <v>347</v>
      </c>
      <c r="C161" s="242">
        <v>0</v>
      </c>
      <c r="D161" s="242">
        <f>IF(D156&lt;C7,0,IF((D156-C7)&lt;C175,(D156-C7),IF((D156-C7)&gt;(C168+C175),(C168+C175),(D156-C7))))</f>
        <v>0</v>
      </c>
      <c r="E161" s="242">
        <f>IF(E156&lt;C7,0,IF((E156-C7)&lt;D175,(E156-C7),IF((E156-C7)&gt;(D168+D175),(D168+D175),(E156-C7))))</f>
        <v>0</v>
      </c>
      <c r="F161" s="242">
        <f>IF(F156&lt;C7,0,IF((F156-C7)&lt;E175,(F156-C7),IF((F156-C7)&gt;(E168+E175),(E168+E175),(F156-C7))))</f>
        <v>0</v>
      </c>
      <c r="G161" s="242">
        <f>IF(G156&lt;C7,0,IF((G156-C7)&lt;F175,(G156-C7),IF((G156-C7)&gt;(F168+F175),(F168+F175),(G156-C7))))</f>
        <v>0</v>
      </c>
      <c r="H161" s="242">
        <f>IF(H156&lt;C7,0,IF((H156-C7)&lt;G175,(H156-C7),IF((H156-C7)&gt;(G168+G175),(G168+G175),(H156-C7))))</f>
        <v>0</v>
      </c>
      <c r="I161" s="242">
        <f>IF(I156&lt;C7,0,IF((I156-C7)&lt;H175,(I156-C7),IF((I156-C7)&gt;(H168+H175),(H168+H175),(I156-C7))))</f>
        <v>0</v>
      </c>
      <c r="J161" s="242">
        <f>IF(J156&lt;C7,0,IF((J156-C7)&lt;I175,(J156-C7),IF((J156-C7)&gt;(I168+I175),(I168+I175),(J156-C7))))</f>
        <v>0</v>
      </c>
      <c r="K161" s="242">
        <f>IF(K156&lt;C7,0,IF((K156-C7)&lt;J175,(K156-C7),IF((K156-C7)&gt;(J168+J175),(J168+J175),(K156-C7))))</f>
        <v>0</v>
      </c>
      <c r="L161" s="242">
        <f>IF(L156&lt;C7,0,IF((L156-C7)&lt;K175,(L156-C7),IF((L156-C7)&gt;(K168+K175),(K168+K175),(L156-C7))))</f>
        <v>0</v>
      </c>
      <c r="M161" s="242">
        <f>IF(M156&lt;C7,0,IF((M156-C7)&lt;L175,(M156-C7),IF((M156-C7)&gt;(L168+L175),(L168+L175),(M156-C7))))</f>
        <v>0</v>
      </c>
      <c r="N161" s="242">
        <f>IF(N156&lt;C7,0,IF((N156-C7)&lt;M175,(N156-C7),IF((N156-C7)&gt;(M168+M175),(M168+M175),(N156-C7))))</f>
        <v>0</v>
      </c>
      <c r="O161" s="242">
        <f>SUM(C161:N161)</f>
        <v>0</v>
      </c>
      <c r="P161" s="47" t="s">
        <v>274</v>
      </c>
    </row>
    <row r="162" spans="1:16" ht="12">
      <c r="A162" s="47" t="s">
        <v>348</v>
      </c>
      <c r="C162" s="243"/>
      <c r="D162" s="243"/>
      <c r="E162" s="243"/>
      <c r="F162" s="243"/>
      <c r="G162" s="243"/>
      <c r="H162" s="243"/>
      <c r="I162" s="243"/>
      <c r="J162" s="243"/>
      <c r="K162" s="243"/>
      <c r="L162" s="243"/>
      <c r="M162" s="243"/>
      <c r="N162" s="243"/>
      <c r="O162" s="243"/>
      <c r="P162" s="46"/>
    </row>
    <row r="163" spans="1:16" ht="12">
      <c r="A163" s="46"/>
      <c r="C163" s="243"/>
      <c r="D163" s="243"/>
      <c r="E163" s="243"/>
      <c r="F163" s="243"/>
      <c r="G163" s="243"/>
      <c r="H163" s="243"/>
      <c r="I163" s="243"/>
      <c r="J163" s="243"/>
      <c r="K163" s="243"/>
      <c r="L163" s="243"/>
      <c r="M163" s="243"/>
      <c r="N163" s="243"/>
      <c r="O163" s="243"/>
      <c r="P163" s="46"/>
    </row>
    <row r="164" spans="1:16" ht="12">
      <c r="A164" s="46"/>
      <c r="C164" s="243"/>
      <c r="D164" s="243"/>
      <c r="E164" s="243"/>
      <c r="F164" s="243"/>
      <c r="G164" s="243"/>
      <c r="H164" s="243"/>
      <c r="I164" s="243"/>
      <c r="J164" s="243"/>
      <c r="K164" s="243"/>
      <c r="L164" s="243"/>
      <c r="M164" s="243"/>
      <c r="N164" s="243"/>
      <c r="O164" s="243"/>
      <c r="P164" s="46"/>
    </row>
    <row r="165" spans="1:17" ht="12">
      <c r="A165" s="47" t="s">
        <v>349</v>
      </c>
      <c r="C165" s="242">
        <f>IF(C156&lt;C7,C7,C156)</f>
        <v>90706.93</v>
      </c>
      <c r="D165" s="242">
        <f>IF(D158&gt;0,C7,D156-D161)</f>
        <v>87086.87</v>
      </c>
      <c r="E165" s="242">
        <f>IF(E158&gt;0,C7,E156-E161)</f>
        <v>79600.25</v>
      </c>
      <c r="F165" s="242">
        <f>IF(F158&gt;0,C7,F156-F161)</f>
        <v>69392.83</v>
      </c>
      <c r="G165" s="242">
        <f>IF(G158&gt;0,C7,G156-G161)</f>
        <v>61418.57000000001</v>
      </c>
      <c r="H165" s="242">
        <f>IF(H158&gt;0,C7,H156-H161)</f>
        <v>64771.69000000001</v>
      </c>
      <c r="I165" s="242">
        <f>IF(I158&gt;0,C7,I156-I161)</f>
        <v>42852.000000000015</v>
      </c>
      <c r="J165" s="242">
        <f>IF(J158&gt;0,C7,J156-J161)</f>
        <v>40404.34000000001</v>
      </c>
      <c r="K165" s="242">
        <f>IF(K158&gt;0,C7,K156-K161)</f>
        <v>42988.140000000014</v>
      </c>
      <c r="L165" s="242">
        <f>IF(L158&gt;0,C7,L156-L161)</f>
        <v>98794.06880000001</v>
      </c>
      <c r="M165" s="242">
        <f>IF(M158&gt;0,C7,M156-M161)</f>
        <v>107639.82880000002</v>
      </c>
      <c r="N165" s="242">
        <f>IF(N158&gt;0,C7,N156-N161)</f>
        <v>101851.04880000002</v>
      </c>
      <c r="O165" s="243"/>
      <c r="P165" s="47" t="s">
        <v>276</v>
      </c>
      <c r="Q165" s="11" t="s">
        <v>45</v>
      </c>
    </row>
    <row r="166" spans="1:16" ht="12">
      <c r="A166" s="47" t="s">
        <v>350</v>
      </c>
      <c r="C166" s="243"/>
      <c r="D166" s="243"/>
      <c r="E166" s="243"/>
      <c r="F166" s="243"/>
      <c r="G166" s="243"/>
      <c r="H166" s="243"/>
      <c r="I166" s="243"/>
      <c r="J166" s="243"/>
      <c r="K166" s="243"/>
      <c r="L166" s="243"/>
      <c r="M166" s="243"/>
      <c r="N166" s="243"/>
      <c r="O166" s="243"/>
      <c r="P166" s="46"/>
    </row>
    <row r="167" spans="1:16" ht="12">
      <c r="A167" s="46"/>
      <c r="C167" s="243"/>
      <c r="D167" s="243"/>
      <c r="E167" s="243"/>
      <c r="F167" s="243"/>
      <c r="G167" s="243"/>
      <c r="H167" s="243"/>
      <c r="I167" s="243"/>
      <c r="J167" s="243"/>
      <c r="K167" s="243"/>
      <c r="L167" s="243"/>
      <c r="M167" s="243"/>
      <c r="N167" s="243"/>
      <c r="O167" s="243"/>
      <c r="P167" s="46"/>
    </row>
    <row r="168" spans="1:17" ht="12">
      <c r="A168" s="47" t="s">
        <v>351</v>
      </c>
      <c r="C168" s="242">
        <f>C158</f>
        <v>0</v>
      </c>
      <c r="D168" s="242">
        <f aca="true" t="shared" si="16" ref="D168:N168">IF(D161&gt;=(C168+C175),IF(D158&gt;0,D158,0),IF(D161&gt;=C175,C168+D158+C175-D161,C168+D158))</f>
        <v>0</v>
      </c>
      <c r="E168" s="242">
        <f t="shared" si="16"/>
        <v>0</v>
      </c>
      <c r="F168" s="242">
        <f t="shared" si="16"/>
        <v>0</v>
      </c>
      <c r="G168" s="242">
        <f t="shared" si="16"/>
        <v>0</v>
      </c>
      <c r="H168" s="242">
        <f t="shared" si="16"/>
        <v>0</v>
      </c>
      <c r="I168" s="242">
        <f t="shared" si="16"/>
        <v>0</v>
      </c>
      <c r="J168" s="242">
        <f t="shared" si="16"/>
        <v>0</v>
      </c>
      <c r="K168" s="242">
        <f t="shared" si="16"/>
        <v>0</v>
      </c>
      <c r="L168" s="242">
        <f t="shared" si="16"/>
        <v>0</v>
      </c>
      <c r="M168" s="242">
        <f t="shared" si="16"/>
        <v>0</v>
      </c>
      <c r="N168" s="242">
        <f t="shared" si="16"/>
        <v>0</v>
      </c>
      <c r="O168" s="243"/>
      <c r="P168" s="47" t="s">
        <v>278</v>
      </c>
      <c r="Q168" s="11" t="s">
        <v>45</v>
      </c>
    </row>
    <row r="169" spans="1:16" ht="12">
      <c r="A169" s="47" t="s">
        <v>352</v>
      </c>
      <c r="C169" s="243"/>
      <c r="D169" s="243"/>
      <c r="E169" s="243"/>
      <c r="F169" s="243"/>
      <c r="G169" s="243"/>
      <c r="H169" s="243"/>
      <c r="I169" s="243"/>
      <c r="J169" s="243"/>
      <c r="K169" s="243"/>
      <c r="L169" s="243"/>
      <c r="M169" s="243"/>
      <c r="N169" s="243"/>
      <c r="O169" s="243"/>
      <c r="P169" s="46"/>
    </row>
    <row r="170" spans="1:16" ht="12">
      <c r="A170" s="46"/>
      <c r="B170" s="46"/>
      <c r="C170" s="243"/>
      <c r="D170" s="243"/>
      <c r="E170" s="243"/>
      <c r="F170" s="243"/>
      <c r="G170" s="243"/>
      <c r="H170" s="243"/>
      <c r="I170" s="243"/>
      <c r="J170" s="243"/>
      <c r="K170" s="243"/>
      <c r="L170" s="243"/>
      <c r="M170" s="243"/>
      <c r="N170" s="243"/>
      <c r="O170" s="243"/>
      <c r="P170" s="46"/>
    </row>
    <row r="171" spans="1:16" ht="12">
      <c r="A171" s="46"/>
      <c r="C171" s="243"/>
      <c r="D171" s="243"/>
      <c r="E171" s="243"/>
      <c r="F171" s="243"/>
      <c r="G171" s="243"/>
      <c r="H171" s="243"/>
      <c r="I171" s="243"/>
      <c r="J171" s="243"/>
      <c r="K171" s="243"/>
      <c r="L171" s="243"/>
      <c r="M171" s="243"/>
      <c r="N171" s="243"/>
      <c r="O171" s="243"/>
      <c r="P171" s="46"/>
    </row>
    <row r="172" spans="1:16" ht="12">
      <c r="A172" s="47" t="s">
        <v>353</v>
      </c>
      <c r="C172" s="242">
        <f>C168*((C11/12)/100)</f>
        <v>0</v>
      </c>
      <c r="D172" s="242">
        <f>D168*((C11/12)/100)</f>
        <v>0</v>
      </c>
      <c r="E172" s="242">
        <f>E168*((C11/12)/100)</f>
        <v>0</v>
      </c>
      <c r="F172" s="242">
        <f>F168*((C11/12)/100)</f>
        <v>0</v>
      </c>
      <c r="G172" s="242">
        <f>G168*((C11/12)/100)</f>
        <v>0</v>
      </c>
      <c r="H172" s="242">
        <f>H168*((C11/12)/100)</f>
        <v>0</v>
      </c>
      <c r="I172" s="242">
        <f>I168*((C11/12)/100)</f>
        <v>0</v>
      </c>
      <c r="J172" s="242">
        <f>J168*((C11/12)/100)</f>
        <v>0</v>
      </c>
      <c r="K172" s="242">
        <f>K168*((C11/12)/100)</f>
        <v>0</v>
      </c>
      <c r="L172" s="242">
        <f>L168*((C11/12)/100)</f>
        <v>0</v>
      </c>
      <c r="M172" s="242">
        <f>M168*((C11/12)/100)</f>
        <v>0</v>
      </c>
      <c r="N172" s="242">
        <f>N168*((C11/12)/100)</f>
        <v>0</v>
      </c>
      <c r="O172" s="243"/>
      <c r="P172" s="47" t="s">
        <v>282</v>
      </c>
    </row>
    <row r="173" spans="1:16" ht="12">
      <c r="A173" s="47" t="s">
        <v>354</v>
      </c>
      <c r="C173" s="243"/>
      <c r="D173" s="243"/>
      <c r="E173" s="243"/>
      <c r="F173" s="243"/>
      <c r="G173" s="243"/>
      <c r="H173" s="243"/>
      <c r="I173" s="243"/>
      <c r="J173" s="243"/>
      <c r="K173" s="243"/>
      <c r="L173" s="243"/>
      <c r="M173" s="243"/>
      <c r="N173" s="243"/>
      <c r="O173" s="243"/>
      <c r="P173" s="46"/>
    </row>
    <row r="174" spans="1:16" ht="12">
      <c r="A174" s="46"/>
      <c r="C174" s="243"/>
      <c r="D174" s="243"/>
      <c r="E174" s="243"/>
      <c r="F174" s="243"/>
      <c r="G174" s="243"/>
      <c r="H174" s="243"/>
      <c r="I174" s="243"/>
      <c r="J174" s="243"/>
      <c r="K174" s="243"/>
      <c r="L174" s="243"/>
      <c r="M174" s="243"/>
      <c r="N174" s="243"/>
      <c r="O174" s="243"/>
      <c r="P174" s="46"/>
    </row>
    <row r="175" spans="1:16" ht="12">
      <c r="A175" s="47" t="s">
        <v>355</v>
      </c>
      <c r="C175" s="242">
        <f>C172</f>
        <v>0</v>
      </c>
      <c r="D175" s="242">
        <f aca="true" t="shared" si="17" ref="D175:N175">IF(AND(D161&gt;0,D161&lt;C175),(C175-D161)+D172,IF(D161&lt;=0,C175+D172,D172))</f>
        <v>0</v>
      </c>
      <c r="E175" s="242">
        <f t="shared" si="17"/>
        <v>0</v>
      </c>
      <c r="F175" s="242">
        <f t="shared" si="17"/>
        <v>0</v>
      </c>
      <c r="G175" s="242">
        <f t="shared" si="17"/>
        <v>0</v>
      </c>
      <c r="H175" s="242">
        <f t="shared" si="17"/>
        <v>0</v>
      </c>
      <c r="I175" s="242">
        <f t="shared" si="17"/>
        <v>0</v>
      </c>
      <c r="J175" s="242">
        <f t="shared" si="17"/>
        <v>0</v>
      </c>
      <c r="K175" s="242">
        <f t="shared" si="17"/>
        <v>0</v>
      </c>
      <c r="L175" s="242">
        <f t="shared" si="17"/>
        <v>0</v>
      </c>
      <c r="M175" s="242">
        <f t="shared" si="17"/>
        <v>0</v>
      </c>
      <c r="N175" s="242">
        <f t="shared" si="17"/>
        <v>0</v>
      </c>
      <c r="O175" s="243"/>
      <c r="P175" s="47" t="s">
        <v>284</v>
      </c>
    </row>
    <row r="176" spans="1:15" ht="12">
      <c r="A176" s="47" t="s">
        <v>356</v>
      </c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3:15" ht="12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4" ht="12">
      <c r="A178" s="47" t="s">
        <v>357</v>
      </c>
      <c r="C178" s="56"/>
      <c r="D178" s="56"/>
    </row>
    <row r="179" spans="1:4" ht="12">
      <c r="A179" s="47" t="s">
        <v>358</v>
      </c>
      <c r="C179" s="56"/>
      <c r="D179" s="56"/>
    </row>
    <row r="180" spans="1:4" ht="12">
      <c r="A180" s="47" t="s">
        <v>359</v>
      </c>
      <c r="C180" s="56"/>
      <c r="D180" s="56"/>
    </row>
    <row r="181" spans="1:4" ht="12">
      <c r="A181" s="47" t="s">
        <v>360</v>
      </c>
      <c r="C181" s="56"/>
      <c r="D181" s="56"/>
    </row>
    <row r="182" ht="12">
      <c r="A182" s="47" t="s">
        <v>361</v>
      </c>
    </row>
    <row r="184" ht="12">
      <c r="A184" s="57" t="s">
        <v>362</v>
      </c>
    </row>
    <row r="185" ht="12">
      <c r="A185" s="57" t="s">
        <v>363</v>
      </c>
    </row>
    <row r="186" ht="12">
      <c r="A186" s="57" t="s">
        <v>364</v>
      </c>
    </row>
    <row r="187" ht="12">
      <c r="A187" s="57" t="s">
        <v>365</v>
      </c>
    </row>
  </sheetData>
  <mergeCells count="1">
    <mergeCell ref="C16:D16"/>
  </mergeCells>
  <printOptions horizontalCentered="1"/>
  <pageMargins left="0.4" right="0.4" top="0.333" bottom="0.333" header="0.5" footer="0.5"/>
  <pageSetup fitToHeight="1" fitToWidth="1" orientation="landscape" scale="2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3:T98"/>
  <sheetViews>
    <sheetView showGridLines="0" zoomScale="80" zoomScaleNormal="80" workbookViewId="0" topLeftCell="A1">
      <selection activeCell="A3" sqref="A3"/>
    </sheetView>
  </sheetViews>
  <sheetFormatPr defaultColWidth="9.7109375" defaultRowHeight="12.75"/>
  <cols>
    <col min="1" max="1" width="48.7109375" style="0" customWidth="1"/>
    <col min="3" max="3" width="11.7109375" style="0" customWidth="1"/>
    <col min="4" max="4" width="12.7109375" style="0" customWidth="1"/>
    <col min="5" max="5" width="14.7109375" style="0" customWidth="1"/>
    <col min="6" max="6" width="16.7109375" style="0" customWidth="1"/>
    <col min="7" max="7" width="3.7109375" style="0" customWidth="1"/>
  </cols>
  <sheetData>
    <row r="3" spans="1:6" ht="12.75" customHeight="1">
      <c r="A3" s="46" t="str">
        <f>Schedules!D14</f>
        <v>SPA NCBA Case Ranch</v>
      </c>
      <c r="B3" s="47" t="s">
        <v>366</v>
      </c>
      <c r="C3" s="172">
        <v>1996</v>
      </c>
      <c r="E3" s="59" t="s">
        <v>367</v>
      </c>
      <c r="F3" s="59" t="s">
        <v>368</v>
      </c>
    </row>
    <row r="4" spans="1:6" ht="20.25" thickBot="1">
      <c r="A4" s="60" t="s">
        <v>369</v>
      </c>
      <c r="B4" s="61"/>
      <c r="C4" s="61"/>
      <c r="D4" s="61"/>
      <c r="E4" s="62" t="s">
        <v>370</v>
      </c>
      <c r="F4" s="62" t="s">
        <v>371</v>
      </c>
    </row>
    <row r="5" spans="1:20" ht="12.75" thickTop="1">
      <c r="A5" s="27" t="s">
        <v>372</v>
      </c>
      <c r="C5" s="4"/>
      <c r="D5" s="4"/>
      <c r="E5" s="139">
        <f>SUM(CashFlow!$O19:$O23)</f>
        <v>0</v>
      </c>
      <c r="F5" s="140">
        <f>SUM(CashFlow!$O19:$O23)</f>
        <v>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2">
      <c r="A6" s="27" t="s">
        <v>373</v>
      </c>
      <c r="C6" s="4"/>
      <c r="D6" s="4"/>
      <c r="E6" s="139">
        <f>SUM(CashFlow!$O25:$O30)</f>
        <v>54276.7788</v>
      </c>
      <c r="F6" s="140">
        <f>SUM(CashFlow!$O25:$O30)</f>
        <v>54276.7788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" customHeight="1">
      <c r="A7" s="27" t="s">
        <v>374</v>
      </c>
      <c r="C7" s="4"/>
      <c r="D7" s="4"/>
      <c r="E7" s="139">
        <f>CashFlow!O32</f>
        <v>28563.6</v>
      </c>
      <c r="F7" s="158" t="s">
        <v>375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" customHeight="1">
      <c r="A8" s="27" t="s">
        <v>376</v>
      </c>
      <c r="C8" s="4"/>
      <c r="D8" s="4"/>
      <c r="E8" s="152" t="s">
        <v>375</v>
      </c>
      <c r="F8" s="205">
        <v>21000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">
      <c r="A9" s="27" t="s">
        <v>377</v>
      </c>
      <c r="C9" s="4"/>
      <c r="D9" s="4"/>
      <c r="E9" s="139">
        <f>SUM(CashFlow!$O38:$O41)</f>
        <v>0</v>
      </c>
      <c r="F9" s="140">
        <f>SUM(CashFlow!$O38:$O41)</f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2">
      <c r="A10" s="27" t="s">
        <v>378</v>
      </c>
      <c r="C10" s="4"/>
      <c r="D10" s="4"/>
      <c r="E10" s="139">
        <f>SUM(CashFlow!$O43:$O55)</f>
        <v>39361.82000000001</v>
      </c>
      <c r="F10" s="140">
        <f>SUM(CashFlow!$O43:$O55)</f>
        <v>39361.82000000001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2">
      <c r="A11" s="27" t="s">
        <v>379</v>
      </c>
      <c r="C11" s="167" t="s">
        <v>164</v>
      </c>
      <c r="D11" s="167" t="s">
        <v>380</v>
      </c>
      <c r="E11" s="139"/>
      <c r="F11" s="140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2">
      <c r="A12" s="27" t="s">
        <v>381</v>
      </c>
      <c r="C12" s="168">
        <v>0</v>
      </c>
      <c r="D12" s="168">
        <v>2164</v>
      </c>
      <c r="E12" s="139">
        <f>D12-C12</f>
        <v>2164</v>
      </c>
      <c r="F12" s="140">
        <f>D12-C12</f>
        <v>2164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2">
      <c r="A13" s="27" t="s">
        <v>382</v>
      </c>
      <c r="C13" s="168">
        <v>0</v>
      </c>
      <c r="D13" s="168">
        <v>0</v>
      </c>
      <c r="E13" s="139">
        <f>D13-C13</f>
        <v>0</v>
      </c>
      <c r="F13" s="140">
        <f>D13-C13</f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2">
      <c r="A14" s="27" t="s">
        <v>383</v>
      </c>
      <c r="C14" s="168">
        <v>31500</v>
      </c>
      <c r="D14" s="168">
        <v>28564</v>
      </c>
      <c r="E14" s="157" t="s">
        <v>375</v>
      </c>
      <c r="F14" s="140">
        <f>D14-C14</f>
        <v>-2936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2">
      <c r="A15" s="64" t="s">
        <v>384</v>
      </c>
      <c r="C15" s="4"/>
      <c r="D15" s="4"/>
      <c r="E15" s="65">
        <v>0</v>
      </c>
      <c r="F15" s="66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2">
      <c r="A16" s="64" t="s">
        <v>384</v>
      </c>
      <c r="C16" s="4"/>
      <c r="D16" s="4"/>
      <c r="E16" s="65">
        <v>0</v>
      </c>
      <c r="F16" s="66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">
      <c r="A17" s="29"/>
      <c r="C17" s="4"/>
      <c r="D17" s="4"/>
      <c r="E17" s="152" t="s">
        <v>375</v>
      </c>
      <c r="F17" s="154" t="s">
        <v>375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2">
      <c r="A18" s="29"/>
      <c r="C18" s="67" t="s">
        <v>385</v>
      </c>
      <c r="D18" s="68"/>
      <c r="E18" s="152" t="s">
        <v>375</v>
      </c>
      <c r="F18" s="154" t="s">
        <v>375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5">
      <c r="A19" s="69" t="s">
        <v>386</v>
      </c>
      <c r="B19" s="46"/>
      <c r="C19" s="70" t="s">
        <v>387</v>
      </c>
      <c r="D19" s="70" t="s">
        <v>388</v>
      </c>
      <c r="E19" s="165" t="s">
        <v>389</v>
      </c>
      <c r="F19" s="162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2">
      <c r="A20" s="35" t="s">
        <v>390</v>
      </c>
      <c r="C20" s="141">
        <f>SUM('[1]BalSheet'!G18:G23)</f>
        <v>37500</v>
      </c>
      <c r="D20" s="141">
        <f>SUM('[2]BalSheet'!G18:G23)</f>
        <v>24180</v>
      </c>
      <c r="E20" s="152" t="s">
        <v>375</v>
      </c>
      <c r="F20" s="140">
        <f>D20-C20</f>
        <v>-13320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2">
      <c r="A21" s="35" t="s">
        <v>391</v>
      </c>
      <c r="C21" s="141">
        <f>SUM('[1]BalSheet'!G31:G35)</f>
        <v>0</v>
      </c>
      <c r="D21" s="141">
        <f>SUM('[2]BalSheet'!G31:G35)</f>
        <v>0</v>
      </c>
      <c r="E21" s="152" t="s">
        <v>375</v>
      </c>
      <c r="F21" s="140">
        <f>D21-C21</f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2">
      <c r="A22" s="203" t="s">
        <v>392</v>
      </c>
      <c r="B22" s="204"/>
      <c r="C22" s="173">
        <f>'[1]Schedules'!$H$224</f>
        <v>0</v>
      </c>
      <c r="D22" s="173">
        <f>'[2]Schedules'!$H$224</f>
        <v>0</v>
      </c>
      <c r="E22" s="152" t="s">
        <v>375</v>
      </c>
      <c r="F22" s="140">
        <f>C22-D22</f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2">
      <c r="A23" s="35" t="s">
        <v>393</v>
      </c>
      <c r="C23" s="72">
        <v>0</v>
      </c>
      <c r="D23" s="72">
        <v>0</v>
      </c>
      <c r="E23" s="152" t="s">
        <v>375</v>
      </c>
      <c r="F23" s="140">
        <f>D23-C23</f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">
      <c r="A24" s="35" t="s">
        <v>394</v>
      </c>
      <c r="C24" s="141">
        <f>'[1]BalSheet'!$G$11</f>
        <v>0</v>
      </c>
      <c r="D24" s="141">
        <f>'[2]BalSheet'!$G$11</f>
        <v>0</v>
      </c>
      <c r="E24" s="152" t="s">
        <v>375</v>
      </c>
      <c r="F24" s="140">
        <f>D24-C24</f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2">
      <c r="A25" s="35" t="s">
        <v>395</v>
      </c>
      <c r="C25" s="72">
        <v>0</v>
      </c>
      <c r="D25" s="72">
        <v>0</v>
      </c>
      <c r="E25" s="152" t="s">
        <v>375</v>
      </c>
      <c r="F25" s="140">
        <f>D25-C25</f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2">
      <c r="A26" s="64" t="s">
        <v>222</v>
      </c>
      <c r="B26" s="2"/>
      <c r="C26" s="72">
        <v>0</v>
      </c>
      <c r="D26" s="72">
        <v>0</v>
      </c>
      <c r="E26" s="152" t="s">
        <v>375</v>
      </c>
      <c r="F26" s="140">
        <f>D26-C26</f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2">
      <c r="A27" s="64" t="s">
        <v>222</v>
      </c>
      <c r="B27" s="2"/>
      <c r="C27" s="73">
        <v>0</v>
      </c>
      <c r="D27" s="73">
        <v>0</v>
      </c>
      <c r="E27" s="152" t="s">
        <v>375</v>
      </c>
      <c r="F27" s="140">
        <f>D27-C27</f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2">
      <c r="A28" s="27" t="s">
        <v>396</v>
      </c>
      <c r="C28" s="4"/>
      <c r="D28" s="4"/>
      <c r="E28" s="152" t="s">
        <v>397</v>
      </c>
      <c r="F28" s="140">
        <f>SUM(F20:F27)</f>
        <v>-13320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2">
      <c r="A29" s="29"/>
      <c r="C29" s="4"/>
      <c r="D29" s="4"/>
      <c r="E29" s="74"/>
      <c r="F29" s="7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2">
      <c r="A30" s="29"/>
      <c r="C30" s="4"/>
      <c r="D30" s="4"/>
      <c r="E30" s="74"/>
      <c r="F30" s="7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5">
      <c r="A31" s="69" t="s">
        <v>398</v>
      </c>
      <c r="C31" s="4"/>
      <c r="D31" s="4"/>
      <c r="E31" s="139">
        <f>SUM(E5:E30)</f>
        <v>124366.19880000001</v>
      </c>
      <c r="F31" s="140">
        <f>SUM(F5:F16)+F28</f>
        <v>100546.5988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2">
      <c r="A32" s="29"/>
      <c r="C32" s="4"/>
      <c r="D32" s="4"/>
      <c r="E32" s="71"/>
      <c r="F32" s="63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5">
      <c r="A33" s="69" t="s">
        <v>399</v>
      </c>
      <c r="C33" s="4"/>
      <c r="D33" s="4"/>
      <c r="E33" s="71"/>
      <c r="F33" s="6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2">
      <c r="A34" s="27" t="s">
        <v>400</v>
      </c>
      <c r="C34" s="4"/>
      <c r="D34" s="4"/>
      <c r="E34" s="139">
        <f>SUM(CashFlow!$O69:$O79)</f>
        <v>5023.719999999999</v>
      </c>
      <c r="F34" s="140">
        <f>SUM(CashFlow!$O69:$O79)</f>
        <v>5023.719999999999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2">
      <c r="A35" s="27" t="s">
        <v>401</v>
      </c>
      <c r="C35" s="4"/>
      <c r="D35" s="4"/>
      <c r="E35" s="139">
        <f>SUM(CashFlow!$O82:$O88)</f>
        <v>1416.1100000000001</v>
      </c>
      <c r="F35" s="140">
        <f>SUM(CashFlow!$O82:$O88)</f>
        <v>1416.1100000000001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2">
      <c r="A36" s="27" t="s">
        <v>291</v>
      </c>
      <c r="C36" s="4"/>
      <c r="D36" s="4"/>
      <c r="E36" s="139">
        <f>SUM(CashFlow!$O90:$O97)</f>
        <v>9508.44</v>
      </c>
      <c r="F36" s="140">
        <f>SUM(CashFlow!$O90:$O97)</f>
        <v>9508.44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2">
      <c r="A37" s="27" t="s">
        <v>402</v>
      </c>
      <c r="C37" s="4"/>
      <c r="D37" s="4"/>
      <c r="E37" s="139">
        <f>SUM(CashFlow!$O99:$O114)+CashFlow!$O115</f>
        <v>90980.28999999998</v>
      </c>
      <c r="F37" s="140">
        <f>SUM(CashFlow!$O99:$O114)+CashFlow!$O115</f>
        <v>90980.28999999998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2">
      <c r="A38" s="27" t="s">
        <v>403</v>
      </c>
      <c r="C38" s="4"/>
      <c r="D38" s="4"/>
      <c r="E38" s="139">
        <f>SUM(CashFlow!$O117:$O120)</f>
        <v>650</v>
      </c>
      <c r="F38" s="140">
        <f>SUM(CashFlow!$O117:$O120)</f>
        <v>650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2">
      <c r="A39" s="64" t="s">
        <v>404</v>
      </c>
      <c r="B39" s="2"/>
      <c r="C39" s="5"/>
      <c r="D39" s="5"/>
      <c r="E39" s="65">
        <v>0</v>
      </c>
      <c r="F39" s="66">
        <v>0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2">
      <c r="A40" s="64" t="s">
        <v>405</v>
      </c>
      <c r="B40" s="2"/>
      <c r="C40" s="5"/>
      <c r="D40" s="5"/>
      <c r="E40" s="65">
        <v>0</v>
      </c>
      <c r="F40" s="66">
        <v>0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2">
      <c r="A41" s="64" t="s">
        <v>405</v>
      </c>
      <c r="B41" s="2"/>
      <c r="C41" s="5"/>
      <c r="D41" s="5"/>
      <c r="E41" s="65">
        <v>0</v>
      </c>
      <c r="F41" s="66">
        <v>0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2">
      <c r="A42" s="29"/>
      <c r="C42" s="4"/>
      <c r="D42" s="4"/>
      <c r="E42" s="71"/>
      <c r="F42" s="63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2">
      <c r="A43" s="27" t="s">
        <v>406</v>
      </c>
      <c r="D43" s="65">
        <v>261</v>
      </c>
      <c r="E43" s="139">
        <f>D43</f>
        <v>261</v>
      </c>
      <c r="F43" s="140">
        <f>D43</f>
        <v>261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2">
      <c r="A44" s="35" t="s">
        <v>407</v>
      </c>
      <c r="D44" s="4"/>
      <c r="E44" s="71"/>
      <c r="F44" s="63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2">
      <c r="A45" s="29"/>
      <c r="D45" s="4"/>
      <c r="E45" s="71"/>
      <c r="F45" s="63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5">
      <c r="A46" s="69" t="s">
        <v>408</v>
      </c>
      <c r="D46" s="4"/>
      <c r="E46" s="139">
        <f>SUM(E34:E45)</f>
        <v>107839.55999999998</v>
      </c>
      <c r="F46" s="140">
        <f>SUM(F34:F45)</f>
        <v>107839.55999999998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2">
      <c r="A47" s="29"/>
      <c r="D47" s="4"/>
      <c r="E47" s="141"/>
      <c r="F47" s="142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2">
      <c r="A48" s="27" t="s">
        <v>409</v>
      </c>
      <c r="D48" s="65">
        <v>22386</v>
      </c>
      <c r="E48" s="139">
        <f>D48</f>
        <v>22386</v>
      </c>
      <c r="F48" s="140">
        <f>D48</f>
        <v>22386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">
      <c r="A49" s="29"/>
      <c r="C49" s="4"/>
      <c r="D49" s="4"/>
      <c r="E49" s="76"/>
      <c r="F49" s="77" t="s">
        <v>410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5">
      <c r="A50" s="69" t="s">
        <v>411</v>
      </c>
      <c r="C50" s="4"/>
      <c r="D50" s="4"/>
      <c r="E50" s="76"/>
      <c r="F50" s="77" t="s">
        <v>412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">
      <c r="A51" s="35" t="s">
        <v>413</v>
      </c>
      <c r="C51" s="67" t="s">
        <v>414</v>
      </c>
      <c r="D51" s="68"/>
      <c r="E51" s="76"/>
      <c r="F51" s="78" t="s">
        <v>415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">
      <c r="A52" s="27" t="s">
        <v>416</v>
      </c>
      <c r="C52" s="70" t="s">
        <v>417</v>
      </c>
      <c r="D52" s="70" t="s">
        <v>418</v>
      </c>
      <c r="E52" s="165" t="s">
        <v>419</v>
      </c>
      <c r="F52" s="159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">
      <c r="A53" s="35" t="s">
        <v>420</v>
      </c>
      <c r="C53" s="141">
        <f>'[1]BalSheet'!$G$9</f>
        <v>650</v>
      </c>
      <c r="D53" s="141">
        <f>'[2]BalSheet'!$G$9</f>
        <v>1230</v>
      </c>
      <c r="E53" s="156" t="s">
        <v>421</v>
      </c>
      <c r="F53" s="140">
        <f>C53-D53</f>
        <v>-580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2">
      <c r="A54" s="35" t="s">
        <v>422</v>
      </c>
      <c r="C54" s="141">
        <f>'[1]BalSheet'!$G$10</f>
        <v>0</v>
      </c>
      <c r="D54" s="141">
        <f>'[2]BalSheet'!$G$10</f>
        <v>0</v>
      </c>
      <c r="E54" s="157" t="s">
        <v>421</v>
      </c>
      <c r="F54" s="140">
        <f>C54-D54</f>
        <v>0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2">
      <c r="A55" s="64" t="s">
        <v>423</v>
      </c>
      <c r="C55" s="72">
        <v>0</v>
      </c>
      <c r="D55" s="72">
        <v>0</v>
      </c>
      <c r="E55" s="157" t="s">
        <v>421</v>
      </c>
      <c r="F55" s="140">
        <f>C55-D55</f>
        <v>0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2">
      <c r="A56" s="64" t="s">
        <v>423</v>
      </c>
      <c r="C56" s="72">
        <v>0</v>
      </c>
      <c r="D56" s="72">
        <v>0</v>
      </c>
      <c r="E56" s="157" t="s">
        <v>421</v>
      </c>
      <c r="F56" s="140">
        <f>C56-D56</f>
        <v>0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2">
      <c r="A57" s="27" t="s">
        <v>424</v>
      </c>
      <c r="C57" s="79" t="s">
        <v>387</v>
      </c>
      <c r="D57" s="79" t="s">
        <v>388</v>
      </c>
      <c r="E57" s="166" t="s">
        <v>425</v>
      </c>
      <c r="F57" s="160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2">
      <c r="A58" s="35" t="s">
        <v>426</v>
      </c>
      <c r="C58" s="141">
        <f>'[1]BalSheet'!$M$8</f>
        <v>0</v>
      </c>
      <c r="D58" s="141">
        <f>'[2]BalSheet'!$M$8</f>
        <v>3500</v>
      </c>
      <c r="E58" s="157" t="s">
        <v>421</v>
      </c>
      <c r="F58" s="140">
        <f aca="true" t="shared" si="0" ref="F58:F63">D58-C58</f>
        <v>3500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2">
      <c r="A59" s="35" t="s">
        <v>427</v>
      </c>
      <c r="C59" s="173">
        <f>SUM('[1]BalSheet'!N21:N25)</f>
        <v>0</v>
      </c>
      <c r="D59" s="173">
        <f>SUM('[2]BalSheet'!N21:N25)</f>
        <v>0</v>
      </c>
      <c r="E59" s="157" t="s">
        <v>421</v>
      </c>
      <c r="F59" s="140">
        <f t="shared" si="0"/>
        <v>0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2">
      <c r="A60" s="35" t="s">
        <v>428</v>
      </c>
      <c r="C60" s="141">
        <f>'[1]BalSheet'!$M$9</f>
        <v>130.5</v>
      </c>
      <c r="D60" s="141">
        <f>'[2]BalSheet'!$M$9</f>
        <v>0</v>
      </c>
      <c r="E60" s="157" t="s">
        <v>421</v>
      </c>
      <c r="F60" s="140">
        <f t="shared" si="0"/>
        <v>-130.5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2">
      <c r="A61" s="35" t="s">
        <v>429</v>
      </c>
      <c r="C61" s="141">
        <f>'[1]BalSheet'!$M$12+'[1]BalSheet'!$M$13+'[1]BalSheet'!$M$15</f>
        <v>675</v>
      </c>
      <c r="D61" s="141">
        <f>'[2]BalSheet'!$M$12+'[2]BalSheet'!$M$13+'[2]BalSheet'!$M$15</f>
        <v>700</v>
      </c>
      <c r="E61" s="157" t="s">
        <v>421</v>
      </c>
      <c r="F61" s="140">
        <f t="shared" si="0"/>
        <v>25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2">
      <c r="A62" s="163" t="s">
        <v>430</v>
      </c>
      <c r="C62" s="141">
        <f>'[1]BalSheet'!$M$14</f>
        <v>270.8333333333333</v>
      </c>
      <c r="D62" s="141">
        <f>'[2]BalSheet'!$M$14</f>
        <v>270.8333333333333</v>
      </c>
      <c r="E62" s="157" t="s">
        <v>421</v>
      </c>
      <c r="F62" s="140">
        <f t="shared" si="0"/>
        <v>0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2.75" thickBot="1">
      <c r="A63" s="64" t="s">
        <v>423</v>
      </c>
      <c r="C63" s="73">
        <v>0</v>
      </c>
      <c r="D63" s="73">
        <v>0</v>
      </c>
      <c r="E63" s="157" t="s">
        <v>421</v>
      </c>
      <c r="F63" s="143">
        <f t="shared" si="0"/>
        <v>0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">
      <c r="A64" s="27" t="s">
        <v>431</v>
      </c>
      <c r="C64" s="4"/>
      <c r="D64" s="4"/>
      <c r="E64" s="152" t="s">
        <v>397</v>
      </c>
      <c r="F64" s="144">
        <f>SUM(F53:F63)</f>
        <v>2814.5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">
      <c r="A65" s="29"/>
      <c r="C65" s="4"/>
      <c r="D65" s="4"/>
      <c r="E65" s="76"/>
      <c r="F65" s="80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5">
      <c r="A66" s="69" t="s">
        <v>432</v>
      </c>
      <c r="C66" s="4"/>
      <c r="D66" s="4"/>
      <c r="E66" s="139">
        <f>E46+E48</f>
        <v>130225.55999999998</v>
      </c>
      <c r="F66" s="140">
        <f>F46+F48+F64</f>
        <v>133040.06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">
      <c r="A67" s="29"/>
      <c r="C67" s="4"/>
      <c r="D67" s="4"/>
      <c r="E67" s="81"/>
      <c r="F67" s="80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5">
      <c r="A68" s="69" t="s">
        <v>433</v>
      </c>
      <c r="C68" s="4"/>
      <c r="D68" s="4"/>
      <c r="E68" s="139">
        <f>E31-E46-E48</f>
        <v>-5859.36119999997</v>
      </c>
      <c r="F68" s="140">
        <f>F31-(F46+F48)-F64</f>
        <v>-32493.461199999976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">
      <c r="A69" s="29"/>
      <c r="C69" s="4"/>
      <c r="D69" s="4"/>
      <c r="E69" s="76"/>
      <c r="F69" s="82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2">
      <c r="A70" s="29"/>
      <c r="C70" s="4"/>
      <c r="D70" s="4"/>
      <c r="E70" s="76"/>
      <c r="F70" s="82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2">
      <c r="A71" s="27" t="s">
        <v>434</v>
      </c>
      <c r="C71" s="83" t="s">
        <v>164</v>
      </c>
      <c r="D71" s="83" t="s">
        <v>380</v>
      </c>
      <c r="E71" s="165" t="s">
        <v>435</v>
      </c>
      <c r="F71" s="161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">
      <c r="A72" s="64" t="s">
        <v>436</v>
      </c>
      <c r="B72" s="5"/>
      <c r="C72" s="170">
        <v>0</v>
      </c>
      <c r="D72" s="171">
        <v>0</v>
      </c>
      <c r="E72" s="145">
        <f>D72-C72</f>
        <v>0</v>
      </c>
      <c r="F72" s="146">
        <f>D72-C72</f>
        <v>0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">
      <c r="A73" s="64" t="s">
        <v>382</v>
      </c>
      <c r="B73" s="2"/>
      <c r="C73" s="168">
        <v>0</v>
      </c>
      <c r="D73" s="168">
        <v>0</v>
      </c>
      <c r="E73" s="145">
        <f>D73-C73</f>
        <v>0</v>
      </c>
      <c r="F73" s="146">
        <f>D73-C73</f>
        <v>0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">
      <c r="A74" s="64" t="s">
        <v>383</v>
      </c>
      <c r="C74" s="169">
        <v>0</v>
      </c>
      <c r="D74" s="171">
        <v>0</v>
      </c>
      <c r="E74" s="155" t="s">
        <v>375</v>
      </c>
      <c r="F74" s="147">
        <f>D74-C74</f>
        <v>0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2">
      <c r="A75" s="84"/>
      <c r="C75" s="15"/>
      <c r="D75" s="15"/>
      <c r="E75" s="85"/>
      <c r="F75" s="86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5.75" thickBot="1">
      <c r="A76" s="69" t="s">
        <v>437</v>
      </c>
      <c r="C76" s="15"/>
      <c r="D76" s="15"/>
      <c r="E76" s="148">
        <f>E31-E46-E48+E72+E73+E74</f>
        <v>-5859.36119999997</v>
      </c>
      <c r="F76" s="149">
        <f>F31-F46-F48-F64+F72+F73+F74</f>
        <v>-32493.461199999976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5.75" thickTop="1">
      <c r="A77" s="87"/>
      <c r="C77" s="4"/>
      <c r="D77" s="4"/>
      <c r="E77" s="74"/>
      <c r="F77" s="75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5">
      <c r="A78" s="69" t="s">
        <v>438</v>
      </c>
      <c r="C78" s="4"/>
      <c r="D78" s="88"/>
      <c r="E78" s="74"/>
      <c r="F78" s="75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">
      <c r="A79" s="35" t="s">
        <v>439</v>
      </c>
      <c r="C79" s="4"/>
      <c r="D79" s="88"/>
      <c r="E79" s="65">
        <v>0</v>
      </c>
      <c r="F79" s="66">
        <v>0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">
      <c r="A80" s="35" t="s">
        <v>440</v>
      </c>
      <c r="C80" s="4"/>
      <c r="D80" s="88"/>
      <c r="E80" s="65">
        <v>0</v>
      </c>
      <c r="F80" s="66">
        <v>0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">
      <c r="A81" s="29"/>
      <c r="C81" s="89" t="s">
        <v>441</v>
      </c>
      <c r="D81" s="90"/>
      <c r="E81" s="152" t="s">
        <v>375</v>
      </c>
      <c r="F81" s="154" t="s">
        <v>375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">
      <c r="A82" s="29"/>
      <c r="C82" s="83" t="s">
        <v>387</v>
      </c>
      <c r="D82" s="83" t="s">
        <v>388</v>
      </c>
      <c r="E82" s="152" t="s">
        <v>375</v>
      </c>
      <c r="F82" s="154" t="s">
        <v>375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">
      <c r="A83" s="35" t="s">
        <v>442</v>
      </c>
      <c r="C83" s="72">
        <v>0</v>
      </c>
      <c r="D83" s="72">
        <v>0</v>
      </c>
      <c r="E83" s="152" t="s">
        <v>421</v>
      </c>
      <c r="F83" s="146">
        <f>D83-C83</f>
        <v>0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">
      <c r="A84" s="35" t="s">
        <v>443</v>
      </c>
      <c r="C84" s="72">
        <v>0</v>
      </c>
      <c r="D84" s="72">
        <v>0</v>
      </c>
      <c r="E84" s="152" t="s">
        <v>421</v>
      </c>
      <c r="F84" s="146">
        <f>D84-C84</f>
        <v>0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">
      <c r="A85" s="35" t="s">
        <v>444</v>
      </c>
      <c r="C85" s="174">
        <f>'[1]BalSheet'!$M$35</f>
        <v>0</v>
      </c>
      <c r="D85" s="174">
        <f>'[2]BalSheet'!$M$35</f>
        <v>0</v>
      </c>
      <c r="E85" s="153" t="s">
        <v>421</v>
      </c>
      <c r="F85" s="146">
        <f>D85-C85</f>
        <v>0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5">
      <c r="A86" s="69" t="s">
        <v>445</v>
      </c>
      <c r="C86" s="4"/>
      <c r="D86" s="4"/>
      <c r="E86" s="139">
        <f>SUM(E79:E80)</f>
        <v>0</v>
      </c>
      <c r="F86" s="140">
        <f>SUM(F79:F85)</f>
        <v>0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5">
      <c r="A87" s="87"/>
      <c r="C87" s="4"/>
      <c r="D87" s="4"/>
      <c r="E87" s="71"/>
      <c r="F87" s="63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5">
      <c r="A88" s="69" t="s">
        <v>446</v>
      </c>
      <c r="C88" s="4"/>
      <c r="D88" s="4"/>
      <c r="E88" s="139">
        <f>E76-E86</f>
        <v>-5859.36119999997</v>
      </c>
      <c r="F88" s="140">
        <f>F76-F86</f>
        <v>-32493.461199999976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2">
      <c r="A89" s="29"/>
      <c r="C89" s="4"/>
      <c r="D89" s="4"/>
      <c r="E89" s="71"/>
      <c r="F89" s="63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2">
      <c r="A90" s="27" t="s">
        <v>447</v>
      </c>
      <c r="C90" s="4"/>
      <c r="D90" s="4"/>
      <c r="E90" s="65">
        <v>0</v>
      </c>
      <c r="F90" s="66">
        <v>0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5.75" thickBot="1">
      <c r="A91" s="87"/>
      <c r="C91" s="4"/>
      <c r="D91" s="4"/>
      <c r="E91" s="71"/>
      <c r="F91" s="63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6.5" thickBot="1" thickTop="1">
      <c r="A92" s="91" t="s">
        <v>448</v>
      </c>
      <c r="B92" s="61"/>
      <c r="C92" s="92"/>
      <c r="D92" s="92"/>
      <c r="E92" s="150">
        <f>E88-E90</f>
        <v>-5859.36119999997</v>
      </c>
      <c r="F92" s="151">
        <f>F88-F90</f>
        <v>-32493.461199999976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3:6" ht="12.75" thickTop="1">
      <c r="C93" s="4"/>
      <c r="D93" s="4"/>
      <c r="E93" s="4"/>
      <c r="F93" s="4"/>
    </row>
    <row r="94" spans="3:6" ht="12">
      <c r="C94" s="4"/>
      <c r="D94" s="4"/>
      <c r="E94" s="4"/>
      <c r="F94" s="4"/>
    </row>
    <row r="95" spans="3:6" ht="12">
      <c r="C95" s="4"/>
      <c r="D95" s="4"/>
      <c r="E95" s="4"/>
      <c r="F95" s="4"/>
    </row>
    <row r="96" spans="1:6" ht="12">
      <c r="A96" s="47" t="s">
        <v>449</v>
      </c>
      <c r="C96" s="4"/>
      <c r="D96" s="4"/>
      <c r="E96" s="58">
        <f>'[3]OwnerEquity'!H60</f>
        <v>-0.21120000025257468</v>
      </c>
      <c r="F96" s="58">
        <f>'[3]OwnerEquity'!I60</f>
        <v>-0.2111999997869134</v>
      </c>
    </row>
    <row r="97" spans="3:6" ht="12">
      <c r="C97" s="4"/>
      <c r="D97" s="4"/>
      <c r="E97" s="4"/>
      <c r="F97" s="4"/>
    </row>
    <row r="98" spans="3:6" ht="12">
      <c r="C98" s="4"/>
      <c r="D98" s="4"/>
      <c r="E98" s="4"/>
      <c r="F98" s="4"/>
    </row>
  </sheetData>
  <printOptions horizontalCentered="1"/>
  <pageMargins left="0.4" right="0.4" top="0.333" bottom="0.333" header="0.5" footer="0.5"/>
  <pageSetup fitToHeight="1" fitToWidth="1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72"/>
  <sheetViews>
    <sheetView zoomScale="90" zoomScaleNormal="90" workbookViewId="0" topLeftCell="A1">
      <selection activeCell="C3" sqref="C3"/>
    </sheetView>
  </sheetViews>
  <sheetFormatPr defaultColWidth="9.140625" defaultRowHeight="12.75"/>
  <cols>
    <col min="1" max="2" width="2.28125" style="0" customWidth="1"/>
    <col min="9" max="9" width="7.7109375" style="0" customWidth="1"/>
    <col min="10" max="10" width="10.00390625" style="0" bestFit="1" customWidth="1"/>
    <col min="11" max="11" width="4.00390625" style="0" customWidth="1"/>
    <col min="12" max="12" width="3.00390625" style="0" customWidth="1"/>
    <col min="13" max="13" width="8.140625" style="0" customWidth="1"/>
    <col min="14" max="14" width="9.28125" style="0" bestFit="1" customWidth="1"/>
  </cols>
  <sheetData>
    <row r="1" spans="1:14" ht="12">
      <c r="A1" s="247" t="s">
        <v>510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9"/>
    </row>
    <row r="2" spans="1:14" ht="12.75" thickBot="1">
      <c r="A2" s="250" t="s">
        <v>511</v>
      </c>
      <c r="B2" s="251"/>
      <c r="C2" s="251"/>
      <c r="D2" s="251" t="str">
        <f>Schedules!$D$14</f>
        <v>SPA NCBA Case Ranch</v>
      </c>
      <c r="E2" s="251"/>
      <c r="F2" s="251"/>
      <c r="G2" s="251"/>
      <c r="H2" s="251" t="s">
        <v>512</v>
      </c>
      <c r="I2" s="251"/>
      <c r="J2" s="251"/>
      <c r="K2" s="252"/>
      <c r="L2" s="252"/>
      <c r="M2" s="252"/>
      <c r="N2" s="253"/>
    </row>
    <row r="3" spans="1:14" ht="13.5" thickBot="1" thickTop="1">
      <c r="A3" s="250" t="s">
        <v>513</v>
      </c>
      <c r="B3" s="251"/>
      <c r="C3" s="251"/>
      <c r="D3" s="252"/>
      <c r="E3" s="252"/>
      <c r="F3" s="252"/>
      <c r="G3" s="251"/>
      <c r="H3" s="251" t="s">
        <v>514</v>
      </c>
      <c r="I3" s="251"/>
      <c r="J3" s="251"/>
      <c r="K3" s="252"/>
      <c r="L3" s="252"/>
      <c r="M3" s="252"/>
      <c r="N3" s="253"/>
    </row>
    <row r="4" spans="1:14" ht="12.75" thickTop="1">
      <c r="A4" s="250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4"/>
    </row>
    <row r="5" spans="1:14" ht="12">
      <c r="A5" s="255" t="s">
        <v>515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7"/>
    </row>
    <row r="6" spans="1:14" ht="12">
      <c r="A6" s="258"/>
      <c r="B6" s="259" t="s">
        <v>516</v>
      </c>
      <c r="C6" s="259"/>
      <c r="D6" s="260"/>
      <c r="E6" s="260"/>
      <c r="F6" s="260"/>
      <c r="G6" s="260"/>
      <c r="H6" s="260"/>
      <c r="I6" s="260"/>
      <c r="J6" s="260"/>
      <c r="K6" s="287"/>
      <c r="L6" s="251"/>
      <c r="M6" s="251"/>
      <c r="N6" s="254"/>
    </row>
    <row r="7" spans="1:14" ht="12">
      <c r="A7" s="250"/>
      <c r="B7" s="251"/>
      <c r="C7" s="251" t="s">
        <v>517</v>
      </c>
      <c r="D7" s="251"/>
      <c r="E7" s="251"/>
      <c r="F7" s="251"/>
      <c r="G7" s="251"/>
      <c r="H7" s="251"/>
      <c r="I7" s="251"/>
      <c r="J7" s="294">
        <f>SUM(CashFlow!O25:O30)</f>
        <v>54276.7788</v>
      </c>
      <c r="K7" s="287"/>
      <c r="L7" s="251"/>
      <c r="M7" s="251"/>
      <c r="N7" s="254"/>
    </row>
    <row r="8" spans="1:14" ht="12">
      <c r="A8" s="250"/>
      <c r="B8" s="251"/>
      <c r="C8" s="251" t="s">
        <v>518</v>
      </c>
      <c r="D8" s="251"/>
      <c r="E8" s="251"/>
      <c r="F8" s="251"/>
      <c r="G8" s="251"/>
      <c r="H8" s="251"/>
      <c r="I8" s="251"/>
      <c r="J8" s="294">
        <f>SUM(CashFlow!O19:O23)</f>
        <v>0</v>
      </c>
      <c r="K8" s="287"/>
      <c r="L8" s="262"/>
      <c r="M8" s="251"/>
      <c r="N8" s="254"/>
    </row>
    <row r="9" spans="1:14" ht="12">
      <c r="A9" s="250"/>
      <c r="B9" s="251"/>
      <c r="C9" s="251" t="s">
        <v>519</v>
      </c>
      <c r="D9" s="251"/>
      <c r="E9" s="251"/>
      <c r="F9" s="251"/>
      <c r="G9" s="251"/>
      <c r="H9" s="251"/>
      <c r="I9" s="251"/>
      <c r="J9" s="261">
        <v>0</v>
      </c>
      <c r="K9" s="287"/>
      <c r="L9" s="262"/>
      <c r="M9" s="251"/>
      <c r="N9" s="254"/>
    </row>
    <row r="10" spans="1:14" ht="12">
      <c r="A10" s="250"/>
      <c r="B10" s="251"/>
      <c r="C10" s="251" t="s">
        <v>520</v>
      </c>
      <c r="D10" s="251"/>
      <c r="E10" s="251"/>
      <c r="F10" s="251"/>
      <c r="G10" s="251"/>
      <c r="H10" s="251"/>
      <c r="I10" s="251"/>
      <c r="J10" s="261">
        <v>0</v>
      </c>
      <c r="K10" s="287"/>
      <c r="L10" s="262"/>
      <c r="M10" s="251"/>
      <c r="N10" s="254"/>
    </row>
    <row r="11" spans="1:14" ht="12">
      <c r="A11" s="250"/>
      <c r="B11" s="251"/>
      <c r="C11" s="251" t="s">
        <v>521</v>
      </c>
      <c r="D11" s="251"/>
      <c r="E11" s="251"/>
      <c r="F11" s="251"/>
      <c r="G11" s="251"/>
      <c r="H11" s="251"/>
      <c r="I11" s="251"/>
      <c r="J11" s="294">
        <f>SUM(CashFlow!O38:O41)</f>
        <v>0</v>
      </c>
      <c r="K11" s="287"/>
      <c r="L11" s="262"/>
      <c r="M11" s="251"/>
      <c r="N11" s="254"/>
    </row>
    <row r="12" spans="1:14" ht="12">
      <c r="A12" s="250"/>
      <c r="B12" s="251"/>
      <c r="C12" s="251" t="s">
        <v>522</v>
      </c>
      <c r="D12" s="251"/>
      <c r="E12" s="251"/>
      <c r="F12" s="251"/>
      <c r="G12" s="251"/>
      <c r="H12" s="251"/>
      <c r="I12" s="251"/>
      <c r="J12" s="261">
        <v>0</v>
      </c>
      <c r="K12" s="287"/>
      <c r="L12" s="262"/>
      <c r="M12" s="251"/>
      <c r="N12" s="254"/>
    </row>
    <row r="13" spans="1:14" ht="12">
      <c r="A13" s="250"/>
      <c r="B13" s="251"/>
      <c r="C13" s="251" t="s">
        <v>523</v>
      </c>
      <c r="D13" s="251"/>
      <c r="E13" s="251"/>
      <c r="F13" s="251"/>
      <c r="G13" s="251"/>
      <c r="H13" s="251"/>
      <c r="I13" s="251"/>
      <c r="J13" s="261">
        <v>0</v>
      </c>
      <c r="K13" s="287"/>
      <c r="L13" s="262"/>
      <c r="M13" s="251"/>
      <c r="N13" s="254"/>
    </row>
    <row r="14" spans="1:14" ht="12">
      <c r="A14" s="250"/>
      <c r="B14" s="251"/>
      <c r="C14" s="251" t="s">
        <v>524</v>
      </c>
      <c r="D14" s="251"/>
      <c r="E14" s="251"/>
      <c r="F14" s="251"/>
      <c r="G14" s="251"/>
      <c r="H14" s="251"/>
      <c r="I14" s="251"/>
      <c r="J14" s="294">
        <f>SUM(CashFlow!O43:O55)</f>
        <v>39361.82000000001</v>
      </c>
      <c r="K14" s="287"/>
      <c r="L14" s="262"/>
      <c r="M14" s="251"/>
      <c r="N14" s="254"/>
    </row>
    <row r="15" spans="1:14" ht="15">
      <c r="A15" s="250"/>
      <c r="B15" s="251"/>
      <c r="C15" s="251"/>
      <c r="D15" s="251" t="s">
        <v>525</v>
      </c>
      <c r="E15" s="251"/>
      <c r="F15" s="251"/>
      <c r="G15" s="251"/>
      <c r="H15" s="251"/>
      <c r="I15" s="251"/>
      <c r="J15" s="263">
        <f>SUM(J7:J14)</f>
        <v>93638.5988</v>
      </c>
      <c r="K15" s="287">
        <v>1</v>
      </c>
      <c r="L15" s="286" t="s">
        <v>526</v>
      </c>
      <c r="M15" s="251"/>
      <c r="N15" s="254"/>
    </row>
    <row r="16" spans="1:14" ht="12">
      <c r="A16" s="250"/>
      <c r="B16" s="251" t="s">
        <v>527</v>
      </c>
      <c r="C16" s="251"/>
      <c r="D16" s="251"/>
      <c r="E16" s="251"/>
      <c r="F16" s="251"/>
      <c r="G16" s="251"/>
      <c r="H16" s="251"/>
      <c r="I16" s="251"/>
      <c r="J16" s="264"/>
      <c r="K16" s="287"/>
      <c r="L16" s="262"/>
      <c r="M16" s="251"/>
      <c r="N16" s="254"/>
    </row>
    <row r="17" spans="1:14" ht="12">
      <c r="A17" s="250"/>
      <c r="B17" s="251"/>
      <c r="C17" s="251" t="s">
        <v>528</v>
      </c>
      <c r="D17" s="251"/>
      <c r="E17" s="251"/>
      <c r="F17" s="251"/>
      <c r="G17" s="251"/>
      <c r="H17" s="251"/>
      <c r="I17" s="251"/>
      <c r="J17" s="294">
        <f>CashFlow!$O$62</f>
        <v>0</v>
      </c>
      <c r="K17" s="287"/>
      <c r="L17" s="262"/>
      <c r="M17" s="251"/>
      <c r="N17" s="254"/>
    </row>
    <row r="18" spans="1:14" ht="12">
      <c r="A18" s="250"/>
      <c r="B18" s="251"/>
      <c r="C18" s="251" t="s">
        <v>529</v>
      </c>
      <c r="D18" s="251"/>
      <c r="E18" s="251"/>
      <c r="F18" s="251"/>
      <c r="G18" s="251"/>
      <c r="H18" s="251"/>
      <c r="I18" s="251"/>
      <c r="J18" s="261">
        <v>0</v>
      </c>
      <c r="K18" s="287"/>
      <c r="L18" s="262"/>
      <c r="M18" s="251"/>
      <c r="N18" s="254"/>
    </row>
    <row r="19" spans="1:14" ht="12">
      <c r="A19" s="250"/>
      <c r="B19" s="251"/>
      <c r="C19" s="251" t="s">
        <v>530</v>
      </c>
      <c r="D19" s="251"/>
      <c r="E19" s="251"/>
      <c r="F19" s="251"/>
      <c r="G19" s="251"/>
      <c r="H19" s="251"/>
      <c r="I19" s="251"/>
      <c r="J19" s="261">
        <v>0</v>
      </c>
      <c r="K19" s="287"/>
      <c r="L19" s="262"/>
      <c r="M19" s="251"/>
      <c r="N19" s="254"/>
    </row>
    <row r="20" spans="1:14" ht="12">
      <c r="A20" s="250"/>
      <c r="B20" s="251"/>
      <c r="C20" s="251" t="s">
        <v>531</v>
      </c>
      <c r="D20" s="251"/>
      <c r="E20" s="251"/>
      <c r="F20" s="251"/>
      <c r="G20" s="251"/>
      <c r="H20" s="251"/>
      <c r="I20" s="251"/>
      <c r="J20" s="261">
        <v>0</v>
      </c>
      <c r="K20" s="287"/>
      <c r="L20" s="262"/>
      <c r="M20" s="251"/>
      <c r="N20" s="254"/>
    </row>
    <row r="21" spans="1:14" ht="12">
      <c r="A21" s="250"/>
      <c r="B21" s="251"/>
      <c r="C21" s="251" t="s">
        <v>532</v>
      </c>
      <c r="D21" s="251"/>
      <c r="E21" s="251"/>
      <c r="F21" s="251"/>
      <c r="G21" s="251"/>
      <c r="H21" s="251"/>
      <c r="I21" s="251"/>
      <c r="J21" s="261">
        <v>0</v>
      </c>
      <c r="K21" s="287"/>
      <c r="L21" s="262"/>
      <c r="M21" s="251"/>
      <c r="N21" s="254"/>
    </row>
    <row r="22" spans="1:14" ht="15">
      <c r="A22" s="250"/>
      <c r="B22" s="251"/>
      <c r="C22" s="251"/>
      <c r="D22" s="251" t="s">
        <v>533</v>
      </c>
      <c r="E22" s="251"/>
      <c r="F22" s="251"/>
      <c r="G22" s="251"/>
      <c r="H22" s="251"/>
      <c r="I22" s="251"/>
      <c r="J22" s="263">
        <f>SUM(J17:J21)</f>
        <v>0</v>
      </c>
      <c r="K22" s="287">
        <v>2</v>
      </c>
      <c r="L22" s="286" t="s">
        <v>526</v>
      </c>
      <c r="M22" s="251"/>
      <c r="N22" s="254"/>
    </row>
    <row r="23" spans="1:14" ht="12">
      <c r="A23" s="250"/>
      <c r="B23" s="251" t="s">
        <v>534</v>
      </c>
      <c r="C23" s="251"/>
      <c r="D23" s="251"/>
      <c r="E23" s="251"/>
      <c r="F23" s="251"/>
      <c r="G23" s="251"/>
      <c r="H23" s="251"/>
      <c r="I23" s="251"/>
      <c r="J23" s="264"/>
      <c r="K23" s="287"/>
      <c r="L23" s="262"/>
      <c r="M23" s="251"/>
      <c r="N23" s="254"/>
    </row>
    <row r="24" spans="1:14" ht="12">
      <c r="A24" s="250"/>
      <c r="B24" s="251"/>
      <c r="C24" s="251" t="s">
        <v>535</v>
      </c>
      <c r="D24" s="251"/>
      <c r="E24" s="251"/>
      <c r="F24" s="251"/>
      <c r="G24" s="251"/>
      <c r="H24" s="251"/>
      <c r="I24" s="251"/>
      <c r="J24" s="294">
        <f>CashFlow!$O$90+CashFlow!$O$91</f>
        <v>0</v>
      </c>
      <c r="K24" s="287"/>
      <c r="L24" s="262"/>
      <c r="M24" s="251"/>
      <c r="N24" s="254"/>
    </row>
    <row r="25" spans="1:14" ht="12">
      <c r="A25" s="250"/>
      <c r="B25" s="251"/>
      <c r="C25" s="251" t="s">
        <v>536</v>
      </c>
      <c r="D25" s="251"/>
      <c r="E25" s="251"/>
      <c r="F25" s="251"/>
      <c r="G25" s="251"/>
      <c r="H25" s="251"/>
      <c r="I25" s="251"/>
      <c r="J25" s="294">
        <f>CashFlow!$O$82+CashFlow!$O$92</f>
        <v>6201.72</v>
      </c>
      <c r="K25" s="287"/>
      <c r="L25" s="262"/>
      <c r="M25" s="251"/>
      <c r="N25" s="254"/>
    </row>
    <row r="26" spans="1:14" ht="12">
      <c r="A26" s="250"/>
      <c r="B26" s="251"/>
      <c r="C26" s="251" t="s">
        <v>537</v>
      </c>
      <c r="D26" s="251"/>
      <c r="E26" s="251"/>
      <c r="F26" s="251"/>
      <c r="G26" s="251"/>
      <c r="H26" s="251"/>
      <c r="I26" s="251"/>
      <c r="J26" s="294">
        <f>SUM(CashFlow!O69:O79)+SUM(CashFlow!O83:O88)+SUM(CashFlow!O93:O97)+SUM(CashFlow!O99:O120)</f>
        <v>101376.83999999998</v>
      </c>
      <c r="K26" s="287"/>
      <c r="L26" s="262"/>
      <c r="M26" s="251"/>
      <c r="N26" s="254"/>
    </row>
    <row r="27" spans="1:14" ht="12">
      <c r="A27" s="250"/>
      <c r="B27" s="251"/>
      <c r="C27" s="251" t="s">
        <v>538</v>
      </c>
      <c r="D27" s="251"/>
      <c r="E27" s="251"/>
      <c r="F27" s="251"/>
      <c r="G27" s="251"/>
      <c r="H27" s="251"/>
      <c r="I27" s="251"/>
      <c r="J27" s="294">
        <f>CashFlow!$O$129+CashFlow!$O$131</f>
        <v>261</v>
      </c>
      <c r="K27" s="287"/>
      <c r="L27" s="262"/>
      <c r="M27" s="251"/>
      <c r="N27" s="254"/>
    </row>
    <row r="28" spans="1:14" ht="12">
      <c r="A28" s="250"/>
      <c r="B28" s="251"/>
      <c r="C28" s="251" t="s">
        <v>539</v>
      </c>
      <c r="D28" s="251"/>
      <c r="E28" s="251"/>
      <c r="F28" s="251"/>
      <c r="G28" s="251"/>
      <c r="H28" s="251"/>
      <c r="I28" s="251"/>
      <c r="J28" s="261">
        <v>0</v>
      </c>
      <c r="K28" s="287"/>
      <c r="L28" s="262"/>
      <c r="M28" s="251"/>
      <c r="N28" s="254"/>
    </row>
    <row r="29" spans="1:14" ht="12">
      <c r="A29" s="250"/>
      <c r="B29" s="251"/>
      <c r="C29" s="251"/>
      <c r="D29" s="251" t="s">
        <v>540</v>
      </c>
      <c r="E29" s="251"/>
      <c r="F29" s="251"/>
      <c r="G29" s="251"/>
      <c r="H29" s="251"/>
      <c r="I29" s="251"/>
      <c r="J29" s="263">
        <f>-SUM(J24:J28)</f>
        <v>-107839.55999999998</v>
      </c>
      <c r="K29" s="287">
        <v>3</v>
      </c>
      <c r="L29" s="265"/>
      <c r="M29" s="290"/>
      <c r="N29" s="254"/>
    </row>
    <row r="30" spans="1:14" ht="15">
      <c r="A30" s="250"/>
      <c r="B30" s="251" t="s">
        <v>542</v>
      </c>
      <c r="C30" s="251"/>
      <c r="D30" s="251"/>
      <c r="E30" s="251"/>
      <c r="F30" s="251"/>
      <c r="G30" s="251"/>
      <c r="H30" s="251"/>
      <c r="I30" s="251"/>
      <c r="J30" s="251"/>
      <c r="K30" s="287">
        <v>4</v>
      </c>
      <c r="L30" s="286" t="s">
        <v>541</v>
      </c>
      <c r="M30" s="261">
        <v>0</v>
      </c>
      <c r="N30" s="254"/>
    </row>
    <row r="31" spans="1:14" ht="15">
      <c r="A31" s="250"/>
      <c r="B31" s="251" t="s">
        <v>543</v>
      </c>
      <c r="C31" s="251"/>
      <c r="D31" s="251"/>
      <c r="E31" s="251"/>
      <c r="F31" s="251"/>
      <c r="G31" s="251"/>
      <c r="H31" s="251"/>
      <c r="I31" s="251"/>
      <c r="J31" s="251"/>
      <c r="K31" s="287">
        <v>5</v>
      </c>
      <c r="L31" s="286" t="s">
        <v>541</v>
      </c>
      <c r="M31" s="261">
        <v>0</v>
      </c>
      <c r="N31" s="254"/>
    </row>
    <row r="32" spans="1:14" ht="15">
      <c r="A32" s="250"/>
      <c r="B32" s="266" t="s">
        <v>544</v>
      </c>
      <c r="C32" s="251"/>
      <c r="D32" s="251"/>
      <c r="E32" s="251"/>
      <c r="F32" s="251"/>
      <c r="G32" s="251"/>
      <c r="H32" s="251"/>
      <c r="I32" s="251"/>
      <c r="J32" s="251"/>
      <c r="K32" s="287">
        <v>6</v>
      </c>
      <c r="L32" s="286" t="s">
        <v>545</v>
      </c>
      <c r="M32" s="261">
        <v>3601</v>
      </c>
      <c r="N32" s="254"/>
    </row>
    <row r="33" spans="1:14" ht="15">
      <c r="A33" s="250"/>
      <c r="B33" s="251"/>
      <c r="C33" s="251"/>
      <c r="D33" s="251" t="s">
        <v>546</v>
      </c>
      <c r="E33" s="251"/>
      <c r="F33" s="251"/>
      <c r="G33" s="251"/>
      <c r="H33" s="251"/>
      <c r="I33" s="251"/>
      <c r="J33" s="251"/>
      <c r="K33" s="287">
        <v>7</v>
      </c>
      <c r="L33" s="291"/>
      <c r="M33" s="267"/>
      <c r="N33" s="268">
        <f>J15+J22+J29-M29-M30-M31+M32</f>
        <v>-10599.961199999976</v>
      </c>
    </row>
    <row r="34" spans="1:14" ht="15">
      <c r="A34" s="250"/>
      <c r="B34" s="251" t="s">
        <v>547</v>
      </c>
      <c r="C34" s="251"/>
      <c r="D34" s="251"/>
      <c r="E34" s="251"/>
      <c r="F34" s="251"/>
      <c r="G34" s="251"/>
      <c r="H34" s="251"/>
      <c r="I34" s="251"/>
      <c r="J34" s="251"/>
      <c r="K34" s="287">
        <v>8</v>
      </c>
      <c r="L34" s="286" t="s">
        <v>541</v>
      </c>
      <c r="M34" s="261">
        <v>0</v>
      </c>
      <c r="N34" s="254"/>
    </row>
    <row r="35" spans="1:14" ht="15">
      <c r="A35" s="250"/>
      <c r="B35" s="251" t="s">
        <v>548</v>
      </c>
      <c r="C35" s="251"/>
      <c r="D35" s="251"/>
      <c r="E35" s="251"/>
      <c r="F35" s="251"/>
      <c r="G35" s="251"/>
      <c r="H35" s="251"/>
      <c r="I35" s="251"/>
      <c r="J35" s="251"/>
      <c r="K35" s="287">
        <v>9</v>
      </c>
      <c r="L35" s="286" t="s">
        <v>541</v>
      </c>
      <c r="M35" s="261">
        <v>0</v>
      </c>
      <c r="N35" s="254"/>
    </row>
    <row r="36" spans="1:14" ht="15">
      <c r="A36" s="250"/>
      <c r="B36" s="251"/>
      <c r="C36" s="251"/>
      <c r="D36" s="251" t="s">
        <v>549</v>
      </c>
      <c r="E36" s="251"/>
      <c r="F36" s="251"/>
      <c r="G36" s="251"/>
      <c r="H36" s="251"/>
      <c r="I36" s="251"/>
      <c r="J36" s="251"/>
      <c r="K36" s="287">
        <v>10</v>
      </c>
      <c r="L36" s="291"/>
      <c r="M36" s="267"/>
      <c r="N36" s="268">
        <f>N33-M34-M35</f>
        <v>-10599.961199999976</v>
      </c>
    </row>
    <row r="37" spans="1:14" ht="15">
      <c r="A37" s="250"/>
      <c r="B37" s="251"/>
      <c r="C37" s="251"/>
      <c r="D37" s="251"/>
      <c r="E37" s="251"/>
      <c r="F37" s="251"/>
      <c r="G37" s="251"/>
      <c r="H37" s="251"/>
      <c r="I37" s="251"/>
      <c r="J37" s="251"/>
      <c r="K37" s="287"/>
      <c r="L37" s="286"/>
      <c r="M37" s="251"/>
      <c r="N37" s="254"/>
    </row>
    <row r="38" spans="1:14" ht="15">
      <c r="A38" s="258" t="s">
        <v>550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87"/>
      <c r="L38" s="286"/>
      <c r="M38" s="251"/>
      <c r="N38" s="254"/>
    </row>
    <row r="39" spans="1:14" ht="15">
      <c r="A39" s="250"/>
      <c r="B39" s="251" t="s">
        <v>551</v>
      </c>
      <c r="C39" s="251"/>
      <c r="D39" s="251"/>
      <c r="E39" s="251"/>
      <c r="F39" s="251"/>
      <c r="G39" s="251"/>
      <c r="H39" s="251"/>
      <c r="I39" s="251"/>
      <c r="J39" s="251"/>
      <c r="K39" s="287"/>
      <c r="L39" s="286"/>
      <c r="M39" s="251"/>
      <c r="N39" s="254"/>
    </row>
    <row r="40" spans="1:14" ht="15">
      <c r="A40" s="250"/>
      <c r="B40" s="251"/>
      <c r="C40" s="251" t="s">
        <v>552</v>
      </c>
      <c r="D40" s="251"/>
      <c r="E40" s="251"/>
      <c r="F40" s="251"/>
      <c r="G40" s="251"/>
      <c r="H40" s="251"/>
      <c r="I40" s="251"/>
      <c r="J40" s="251"/>
      <c r="K40" s="287">
        <v>11</v>
      </c>
      <c r="L40" s="286" t="s">
        <v>526</v>
      </c>
      <c r="M40" s="294">
        <f>CashFlow!$O$32</f>
        <v>28563.6</v>
      </c>
      <c r="N40" s="254"/>
    </row>
    <row r="41" spans="1:14" ht="15">
      <c r="A41" s="250"/>
      <c r="B41" s="251"/>
      <c r="C41" s="251" t="s">
        <v>553</v>
      </c>
      <c r="D41" s="251"/>
      <c r="E41" s="251"/>
      <c r="F41" s="251"/>
      <c r="G41" s="251"/>
      <c r="H41" s="251"/>
      <c r="I41" s="251"/>
      <c r="J41" s="251"/>
      <c r="K41" s="287">
        <v>12</v>
      </c>
      <c r="L41" s="286" t="s">
        <v>526</v>
      </c>
      <c r="M41" s="294">
        <f>CashFlow!$O$33</f>
        <v>2164.41</v>
      </c>
      <c r="N41" s="254"/>
    </row>
    <row r="42" spans="1:14" ht="15">
      <c r="A42" s="250"/>
      <c r="B42" s="251"/>
      <c r="C42" s="251" t="s">
        <v>554</v>
      </c>
      <c r="D42" s="251"/>
      <c r="E42" s="251"/>
      <c r="F42" s="251"/>
      <c r="G42" s="251"/>
      <c r="H42" s="251"/>
      <c r="I42" s="251"/>
      <c r="J42" s="251"/>
      <c r="K42" s="287">
        <v>13</v>
      </c>
      <c r="L42" s="286" t="s">
        <v>526</v>
      </c>
      <c r="M42" s="294">
        <f>SUM(CashFlow!$O$34:$O$36)</f>
        <v>0</v>
      </c>
      <c r="N42" s="254"/>
    </row>
    <row r="43" spans="1:14" ht="15">
      <c r="A43" s="250"/>
      <c r="B43" s="251"/>
      <c r="C43" s="251" t="s">
        <v>555</v>
      </c>
      <c r="D43" s="251"/>
      <c r="E43" s="251"/>
      <c r="F43" s="251"/>
      <c r="G43" s="251"/>
      <c r="H43" s="251"/>
      <c r="I43" s="251"/>
      <c r="J43" s="251"/>
      <c r="K43" s="287">
        <v>14</v>
      </c>
      <c r="L43" s="286" t="s">
        <v>526</v>
      </c>
      <c r="M43" s="269">
        <v>0</v>
      </c>
      <c r="N43" s="254"/>
    </row>
    <row r="44" spans="1:14" ht="15">
      <c r="A44" s="250"/>
      <c r="B44" s="251"/>
      <c r="C44" s="251" t="s">
        <v>556</v>
      </c>
      <c r="D44" s="251"/>
      <c r="E44" s="251"/>
      <c r="F44" s="251"/>
      <c r="G44" s="251"/>
      <c r="H44" s="251"/>
      <c r="I44" s="251"/>
      <c r="J44" s="251"/>
      <c r="K44" s="287">
        <v>15</v>
      </c>
      <c r="L44" s="286" t="s">
        <v>526</v>
      </c>
      <c r="M44" s="269">
        <v>0</v>
      </c>
      <c r="N44" s="254"/>
    </row>
    <row r="45" spans="1:14" ht="15">
      <c r="A45" s="250"/>
      <c r="B45" s="251" t="s">
        <v>557</v>
      </c>
      <c r="C45" s="251"/>
      <c r="D45" s="251"/>
      <c r="E45" s="251"/>
      <c r="F45" s="251"/>
      <c r="G45" s="251"/>
      <c r="H45" s="251"/>
      <c r="I45" s="251"/>
      <c r="J45" s="251"/>
      <c r="K45" s="287"/>
      <c r="L45" s="292"/>
      <c r="M45" s="271"/>
      <c r="N45" s="254"/>
    </row>
    <row r="46" spans="1:14" ht="15">
      <c r="A46" s="250"/>
      <c r="B46" s="251"/>
      <c r="C46" s="251" t="s">
        <v>558</v>
      </c>
      <c r="D46" s="251"/>
      <c r="E46" s="251"/>
      <c r="F46" s="251"/>
      <c r="G46" s="251"/>
      <c r="H46" s="251"/>
      <c r="I46" s="251"/>
      <c r="J46" s="251"/>
      <c r="K46" s="287">
        <v>16</v>
      </c>
      <c r="L46" s="286" t="s">
        <v>541</v>
      </c>
      <c r="M46" s="294">
        <f>CashFlow!$O$122</f>
        <v>6150</v>
      </c>
      <c r="N46" s="254"/>
    </row>
    <row r="47" spans="1:14" ht="15">
      <c r="A47" s="250"/>
      <c r="B47" s="251"/>
      <c r="C47" s="251" t="s">
        <v>554</v>
      </c>
      <c r="D47" s="251"/>
      <c r="E47" s="251"/>
      <c r="F47" s="251"/>
      <c r="G47" s="251"/>
      <c r="H47" s="251"/>
      <c r="I47" s="251"/>
      <c r="J47" s="251"/>
      <c r="K47" s="287">
        <v>17</v>
      </c>
      <c r="L47" s="286" t="s">
        <v>541</v>
      </c>
      <c r="M47" s="294">
        <f>SUM(CashFlow!$O$123:$O$124)</f>
        <v>3250</v>
      </c>
      <c r="N47" s="254"/>
    </row>
    <row r="48" spans="1:14" ht="15">
      <c r="A48" s="250"/>
      <c r="B48" s="251"/>
      <c r="C48" s="251" t="s">
        <v>559</v>
      </c>
      <c r="D48" s="251"/>
      <c r="E48" s="251"/>
      <c r="F48" s="251"/>
      <c r="G48" s="251"/>
      <c r="H48" s="251"/>
      <c r="I48" s="251"/>
      <c r="J48" s="251"/>
      <c r="K48" s="287">
        <v>18</v>
      </c>
      <c r="L48" s="286" t="s">
        <v>541</v>
      </c>
      <c r="M48" s="269">
        <v>0</v>
      </c>
      <c r="N48" s="254"/>
    </row>
    <row r="49" spans="1:14" ht="15">
      <c r="A49" s="250"/>
      <c r="B49" s="251"/>
      <c r="C49" s="251" t="s">
        <v>560</v>
      </c>
      <c r="D49" s="251"/>
      <c r="E49" s="251"/>
      <c r="F49" s="251"/>
      <c r="G49" s="251"/>
      <c r="H49" s="251"/>
      <c r="I49" s="251"/>
      <c r="J49" s="251"/>
      <c r="K49" s="287">
        <v>19</v>
      </c>
      <c r="L49" s="286" t="s">
        <v>541</v>
      </c>
      <c r="M49" s="269">
        <v>0</v>
      </c>
      <c r="N49" s="254"/>
    </row>
    <row r="50" spans="1:14" ht="15">
      <c r="A50" s="250"/>
      <c r="B50" s="251"/>
      <c r="C50" s="251" t="s">
        <v>561</v>
      </c>
      <c r="D50" s="251"/>
      <c r="E50" s="251"/>
      <c r="F50" s="251"/>
      <c r="G50" s="251"/>
      <c r="H50" s="251"/>
      <c r="I50" s="251"/>
      <c r="J50" s="251"/>
      <c r="K50" s="287">
        <v>20</v>
      </c>
      <c r="L50" s="286" t="s">
        <v>541</v>
      </c>
      <c r="M50" s="269">
        <v>0</v>
      </c>
      <c r="N50" s="254"/>
    </row>
    <row r="51" spans="1:14" ht="15">
      <c r="A51" s="250"/>
      <c r="B51" s="251"/>
      <c r="C51" s="251"/>
      <c r="D51" s="251" t="s">
        <v>562</v>
      </c>
      <c r="E51" s="251"/>
      <c r="F51" s="251"/>
      <c r="G51" s="251"/>
      <c r="H51" s="251"/>
      <c r="I51" s="251"/>
      <c r="J51" s="251"/>
      <c r="K51" s="287">
        <v>21</v>
      </c>
      <c r="L51" s="292"/>
      <c r="M51" s="271"/>
      <c r="N51" s="268">
        <f>SUM(M40:M44)-SUM(M46:M50)</f>
        <v>21328.01</v>
      </c>
    </row>
    <row r="52" spans="1:14" ht="15">
      <c r="A52" s="250"/>
      <c r="B52" s="251"/>
      <c r="C52" s="251"/>
      <c r="D52" s="251"/>
      <c r="E52" s="251"/>
      <c r="F52" s="251"/>
      <c r="G52" s="251"/>
      <c r="H52" s="251"/>
      <c r="I52" s="251"/>
      <c r="J52" s="251"/>
      <c r="K52" s="287"/>
      <c r="L52" s="293"/>
      <c r="M52" s="272"/>
      <c r="N52" s="254"/>
    </row>
    <row r="53" spans="1:14" ht="15">
      <c r="A53" s="258" t="s">
        <v>563</v>
      </c>
      <c r="B53" s="260"/>
      <c r="C53" s="260"/>
      <c r="D53" s="260"/>
      <c r="E53" s="260"/>
      <c r="F53" s="260"/>
      <c r="G53" s="260"/>
      <c r="H53" s="260"/>
      <c r="I53" s="260"/>
      <c r="J53" s="260"/>
      <c r="K53" s="287"/>
      <c r="L53" s="293"/>
      <c r="M53" s="272"/>
      <c r="N53" s="254"/>
    </row>
    <row r="54" spans="1:14" ht="15">
      <c r="A54" s="250"/>
      <c r="B54" s="251" t="s">
        <v>564</v>
      </c>
      <c r="C54" s="251"/>
      <c r="D54" s="251"/>
      <c r="E54" s="251"/>
      <c r="F54" s="251"/>
      <c r="G54" s="251"/>
      <c r="H54" s="251"/>
      <c r="I54" s="251"/>
      <c r="J54" s="251"/>
      <c r="K54" s="287">
        <v>22</v>
      </c>
      <c r="L54" s="286" t="s">
        <v>526</v>
      </c>
      <c r="M54" s="294">
        <f>CashFlow!$O$57</f>
        <v>0</v>
      </c>
      <c r="N54" s="254"/>
    </row>
    <row r="55" spans="1:14" ht="15">
      <c r="A55" s="250"/>
      <c r="B55" s="251" t="s">
        <v>565</v>
      </c>
      <c r="C55" s="251"/>
      <c r="D55" s="251"/>
      <c r="E55" s="251"/>
      <c r="F55" s="251"/>
      <c r="G55" s="251"/>
      <c r="H55" s="251"/>
      <c r="I55" s="251"/>
      <c r="J55" s="251"/>
      <c r="K55" s="287">
        <v>23</v>
      </c>
      <c r="L55" s="286" t="s">
        <v>526</v>
      </c>
      <c r="M55" s="294">
        <f>SUM(CashFlow!$O$58:$O$60)</f>
        <v>0</v>
      </c>
      <c r="N55" s="254"/>
    </row>
    <row r="56" spans="1:14" ht="15">
      <c r="A56" s="250"/>
      <c r="B56" s="251" t="s">
        <v>566</v>
      </c>
      <c r="C56" s="251"/>
      <c r="D56" s="251"/>
      <c r="E56" s="251"/>
      <c r="F56" s="251"/>
      <c r="G56" s="251"/>
      <c r="H56" s="251"/>
      <c r="I56" s="251"/>
      <c r="J56" s="251"/>
      <c r="K56" s="287">
        <v>24</v>
      </c>
      <c r="L56" s="286" t="s">
        <v>526</v>
      </c>
      <c r="M56" s="269">
        <v>0</v>
      </c>
      <c r="N56" s="254"/>
    </row>
    <row r="57" spans="1:14" ht="15">
      <c r="A57" s="250"/>
      <c r="B57" s="251" t="s">
        <v>567</v>
      </c>
      <c r="C57" s="251"/>
      <c r="D57" s="251"/>
      <c r="E57" s="251"/>
      <c r="F57" s="251"/>
      <c r="G57" s="251"/>
      <c r="H57" s="251"/>
      <c r="I57" s="251"/>
      <c r="J57" s="251"/>
      <c r="K57" s="287">
        <v>25</v>
      </c>
      <c r="L57" s="286" t="s">
        <v>526</v>
      </c>
      <c r="M57" s="269">
        <v>0</v>
      </c>
      <c r="N57" s="254"/>
    </row>
    <row r="58" spans="1:14" ht="15">
      <c r="A58" s="250"/>
      <c r="B58" s="251" t="s">
        <v>568</v>
      </c>
      <c r="C58" s="251"/>
      <c r="D58" s="251"/>
      <c r="E58" s="251"/>
      <c r="F58" s="251"/>
      <c r="G58" s="251"/>
      <c r="H58" s="251"/>
      <c r="I58" s="251"/>
      <c r="J58" s="251"/>
      <c r="K58" s="287">
        <v>26</v>
      </c>
      <c r="L58" s="286" t="s">
        <v>541</v>
      </c>
      <c r="M58" s="294">
        <f>CashFlow!$O$130+CashFlow!$O$132</f>
        <v>0</v>
      </c>
      <c r="N58" s="254"/>
    </row>
    <row r="59" spans="1:14" ht="15">
      <c r="A59" s="250"/>
      <c r="B59" s="251" t="s">
        <v>569</v>
      </c>
      <c r="C59" s="251"/>
      <c r="D59" s="251"/>
      <c r="E59" s="251"/>
      <c r="F59" s="251" t="s">
        <v>570</v>
      </c>
      <c r="G59" s="251"/>
      <c r="H59" s="251"/>
      <c r="I59" s="251"/>
      <c r="J59" s="251"/>
      <c r="K59" s="287">
        <v>27</v>
      </c>
      <c r="L59" s="286" t="s">
        <v>541</v>
      </c>
      <c r="M59" s="294">
        <f>SUM(CashFlow!$O$126:$O$128)</f>
        <v>3939</v>
      </c>
      <c r="N59" s="254"/>
    </row>
    <row r="60" spans="1:14" ht="15">
      <c r="A60" s="250"/>
      <c r="B60" s="251"/>
      <c r="C60" s="251"/>
      <c r="D60" s="251"/>
      <c r="E60" s="251"/>
      <c r="F60" s="251" t="s">
        <v>571</v>
      </c>
      <c r="G60" s="251"/>
      <c r="H60" s="251"/>
      <c r="I60" s="251"/>
      <c r="J60" s="251"/>
      <c r="K60" s="287">
        <v>28</v>
      </c>
      <c r="L60" s="286" t="s">
        <v>541</v>
      </c>
      <c r="M60" s="269">
        <v>0</v>
      </c>
      <c r="N60" s="254"/>
    </row>
    <row r="61" spans="1:14" ht="15">
      <c r="A61" s="250"/>
      <c r="B61" s="251" t="s">
        <v>572</v>
      </c>
      <c r="C61" s="251"/>
      <c r="D61" s="251"/>
      <c r="E61" s="251"/>
      <c r="F61" s="251"/>
      <c r="G61" s="251"/>
      <c r="H61" s="251"/>
      <c r="I61" s="251"/>
      <c r="J61" s="251"/>
      <c r="K61" s="287">
        <v>29</v>
      </c>
      <c r="L61" s="286" t="s">
        <v>541</v>
      </c>
      <c r="M61" s="269">
        <v>0</v>
      </c>
      <c r="N61" s="254"/>
    </row>
    <row r="62" spans="1:14" ht="15">
      <c r="A62" s="250"/>
      <c r="B62" s="251" t="s">
        <v>573</v>
      </c>
      <c r="C62" s="251"/>
      <c r="D62" s="251"/>
      <c r="E62" s="251"/>
      <c r="F62" s="251"/>
      <c r="G62" s="251"/>
      <c r="H62" s="251"/>
      <c r="I62" s="251"/>
      <c r="J62" s="251"/>
      <c r="K62" s="287">
        <v>30</v>
      </c>
      <c r="L62" s="286" t="s">
        <v>541</v>
      </c>
      <c r="M62" s="269">
        <v>0</v>
      </c>
      <c r="N62" s="254"/>
    </row>
    <row r="63" spans="1:14" ht="12">
      <c r="A63" s="250"/>
      <c r="B63" s="251"/>
      <c r="C63" s="251"/>
      <c r="D63" s="251" t="s">
        <v>574</v>
      </c>
      <c r="E63" s="251"/>
      <c r="F63" s="251"/>
      <c r="G63" s="251"/>
      <c r="H63" s="251"/>
      <c r="I63" s="251"/>
      <c r="J63" s="251"/>
      <c r="K63" s="287">
        <v>31</v>
      </c>
      <c r="L63" s="270"/>
      <c r="M63" s="267"/>
      <c r="N63" s="268">
        <f>SUM(M54:M57)-SUM(M58:M62)</f>
        <v>-3939</v>
      </c>
    </row>
    <row r="64" spans="1:14" ht="12">
      <c r="A64" s="250"/>
      <c r="B64" s="251"/>
      <c r="C64" s="251"/>
      <c r="D64" s="251"/>
      <c r="E64" s="251"/>
      <c r="F64" s="251"/>
      <c r="G64" s="251"/>
      <c r="H64" s="251"/>
      <c r="I64" s="251"/>
      <c r="J64" s="251"/>
      <c r="K64" s="287"/>
      <c r="L64" s="273"/>
      <c r="M64" s="274"/>
      <c r="N64" s="275"/>
    </row>
    <row r="65" spans="1:14" ht="12">
      <c r="A65" s="250" t="s">
        <v>575</v>
      </c>
      <c r="B65" s="251"/>
      <c r="C65" s="251"/>
      <c r="D65" s="251"/>
      <c r="E65" s="251"/>
      <c r="F65" s="251"/>
      <c r="G65" s="251"/>
      <c r="H65" s="251"/>
      <c r="I65" s="251"/>
      <c r="J65" s="251"/>
      <c r="K65" s="287">
        <v>32</v>
      </c>
      <c r="L65" s="273"/>
      <c r="M65" s="274"/>
      <c r="N65" s="268">
        <f>N36+N51+N63</f>
        <v>6789.048800000022</v>
      </c>
    </row>
    <row r="66" spans="1:14" ht="12">
      <c r="A66" s="250"/>
      <c r="B66" s="251"/>
      <c r="C66" s="251"/>
      <c r="D66" s="251"/>
      <c r="E66" s="251"/>
      <c r="F66" s="251"/>
      <c r="G66" s="251"/>
      <c r="H66" s="251"/>
      <c r="I66" s="251"/>
      <c r="J66" s="251"/>
      <c r="K66" s="287"/>
      <c r="L66" s="273"/>
      <c r="M66" s="274"/>
      <c r="N66" s="276"/>
    </row>
    <row r="67" spans="1:14" ht="12">
      <c r="A67" s="250" t="s">
        <v>579</v>
      </c>
      <c r="B67" s="251"/>
      <c r="C67" s="251"/>
      <c r="D67" s="251"/>
      <c r="E67" s="251"/>
      <c r="F67" s="251"/>
      <c r="G67" s="251"/>
      <c r="H67" s="251"/>
      <c r="I67" s="251"/>
      <c r="J67" s="251"/>
      <c r="K67" s="287">
        <v>33</v>
      </c>
      <c r="L67" s="270"/>
      <c r="M67" s="267"/>
      <c r="N67" s="294">
        <f>'[1]Schedules'!$I$27</f>
        <v>95062</v>
      </c>
    </row>
    <row r="68" spans="1:14" ht="12">
      <c r="A68" s="277"/>
      <c r="B68" s="278"/>
      <c r="C68" s="278"/>
      <c r="D68" s="278"/>
      <c r="E68" s="278"/>
      <c r="F68" s="278"/>
      <c r="G68" s="278"/>
      <c r="H68" s="278"/>
      <c r="I68" s="278"/>
      <c r="J68" s="278"/>
      <c r="K68" s="287"/>
      <c r="L68" s="279"/>
      <c r="M68" s="278"/>
      <c r="N68" s="280"/>
    </row>
    <row r="69" spans="1:14" ht="12">
      <c r="A69" s="250" t="s">
        <v>576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87">
        <v>34</v>
      </c>
      <c r="L69" s="273"/>
      <c r="M69" s="274"/>
      <c r="N69" s="268">
        <f>N65+N67</f>
        <v>101851.04880000002</v>
      </c>
    </row>
    <row r="70" spans="1:14" ht="12">
      <c r="A70" s="250" t="s">
        <v>578</v>
      </c>
      <c r="B70" s="251"/>
      <c r="C70" s="251"/>
      <c r="D70" s="251"/>
      <c r="E70" s="251"/>
      <c r="F70" s="251"/>
      <c r="G70" s="251"/>
      <c r="H70" s="251"/>
      <c r="I70" s="251"/>
      <c r="J70" s="251"/>
      <c r="K70" s="287">
        <v>35</v>
      </c>
      <c r="L70" s="270"/>
      <c r="M70" s="267"/>
      <c r="N70" s="294">
        <f>'[2]Schedules'!$I$27</f>
        <v>101850.85</v>
      </c>
    </row>
    <row r="71" spans="1:14" ht="12">
      <c r="A71" s="281" t="s">
        <v>577</v>
      </c>
      <c r="B71" s="282"/>
      <c r="C71" s="282"/>
      <c r="D71" s="282"/>
      <c r="E71" s="282"/>
      <c r="F71" s="282"/>
      <c r="G71" s="282"/>
      <c r="H71" s="282"/>
      <c r="I71" s="282"/>
      <c r="J71" s="282"/>
      <c r="K71" s="288">
        <v>36</v>
      </c>
      <c r="L71" s="283"/>
      <c r="M71" s="284"/>
      <c r="N71" s="285">
        <f>N69-N70</f>
        <v>0.19880000001285225</v>
      </c>
    </row>
    <row r="72" ht="12">
      <c r="K72" s="28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Flow and Income Statement</dc:title>
  <dc:subject/>
  <dc:creator>Duane Griffith</dc:creator>
  <cp:keywords/>
  <dc:description/>
  <cp:lastModifiedBy>Duane Griffith</cp:lastModifiedBy>
  <cp:lastPrinted>1999-06-06T22:57:42Z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