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324" windowWidth="11868" windowHeight="3360" activeTab="0"/>
  </bookViews>
  <sheets>
    <sheet name="Intro" sheetId="1" r:id="rId1"/>
    <sheet name="BeginSchedules" sheetId="2" r:id="rId2"/>
    <sheet name="BeginBalSheet" sheetId="3" r:id="rId3"/>
    <sheet name="BeginDefTax" sheetId="4" r:id="rId4"/>
    <sheet name="EndSchedules" sheetId="5" r:id="rId5"/>
    <sheet name="EndBalSheet" sheetId="6" r:id="rId6"/>
    <sheet name="EndDefTax" sheetId="7" r:id="rId7"/>
    <sheet name="CFSchedules" sheetId="8" r:id="rId8"/>
    <sheet name="CashFlow" sheetId="9" r:id="rId9"/>
    <sheet name="IncomeState" sheetId="10" r:id="rId10"/>
    <sheet name="StatementCashFlow" sheetId="11" r:id="rId11"/>
    <sheet name="OwnerEquity" sheetId="12" r:id="rId12"/>
    <sheet name="ValuationEquity" sheetId="13" r:id="rId13"/>
    <sheet name="Ratio_Calc_Cost" sheetId="14" r:id="rId14"/>
    <sheet name="Ratio_Calc_Mrkt" sheetId="15" r:id="rId15"/>
    <sheet name="PrintMacros" sheetId="16" r:id="rId16"/>
  </sheets>
  <definedNames>
    <definedName name="_Order1" localSheetId="8" hidden="1">0</definedName>
    <definedName name="_Order1" localSheetId="7" hidden="1">0</definedName>
    <definedName name="_Order1" localSheetId="9" hidden="1">0</definedName>
    <definedName name="_Order1" localSheetId="10" hidden="1">0</definedName>
    <definedName name="_Order1" hidden="1">255</definedName>
    <definedName name="_Order2" localSheetId="8" hidden="1">0</definedName>
    <definedName name="_Order2" localSheetId="7" hidden="1">0</definedName>
    <definedName name="_Order2" localSheetId="9" hidden="1">0</definedName>
    <definedName name="_Order2" localSheetId="10" hidden="1">0</definedName>
    <definedName name="_Order2" hidden="1">255</definedName>
    <definedName name="AIBRD">'CFSchedules'!$B$196:$J$202</definedName>
    <definedName name="APRIL">'CashFlow'!$F$5:$F$6</definedName>
    <definedName name="AUGUST">'CashFlow'!$J$5:$J$6</definedName>
    <definedName name="CHEMICAL">'CFSchedules'!$B$56:$J$70</definedName>
    <definedName name="CROPINS">'CFSchedules'!$B$76:$J$86</definedName>
    <definedName name="CROPSALE">'CFSchedules'!$B$419:$J$434</definedName>
    <definedName name="CUSTHIRE">'CFSchedules'!$B$130:$J$140</definedName>
    <definedName name="DECEMBER">'CashFlow'!$N$5:$N$6</definedName>
    <definedName name="DIRLABOR">'CFSchedules'!$B$147:$J$157</definedName>
    <definedName name="FEBRUARY">'CashFlow'!$D$5:$D$6</definedName>
    <definedName name="FERT">'CFSchedules'!$B$36:$J$50</definedName>
    <definedName name="GOVPAY">'CFSchedules'!$B$512:$J$529</definedName>
    <definedName name="HEALTHBRD">'CFSchedules'!$B$209:$J$217</definedName>
    <definedName name="HEALTHGF">'CFSchedules'!$B$301:$J$314</definedName>
    <definedName name="IRRENG">'CFSchedules'!$B$109:$J$123</definedName>
    <definedName name="JANUARY">'CashFlow'!$C$5:$C$6</definedName>
    <definedName name="JULY">'CashFlow'!$I$5:$I$6</definedName>
    <definedName name="JUNE">'CashFlow'!$H$5:$H$6</definedName>
    <definedName name="LSALESPC">'CFSchedules'!$B$460:$J$472</definedName>
    <definedName name="LSALESPH">'CFSchedules'!$B$441:$J$453</definedName>
    <definedName name="MARCH">'CashFlow'!$E$5:$E$6</definedName>
    <definedName name="MAY">'CashFlow'!$G$5:$G$6</definedName>
    <definedName name="MRKTBRD">'CFSchedules'!$B$239:$J$247</definedName>
    <definedName name="MRKTGF">'CFSchedules'!$B$336:$J$344</definedName>
    <definedName name="NOVEMBER">'CashFlow'!$M$5:$M$6</definedName>
    <definedName name="OCTOBER">'CashFlow'!$L$5:$L$6</definedName>
    <definedName name="PACKSUPP">'CFSchedules'!$B$164:$J$172</definedName>
    <definedName name="PCGFCWT">'CFSchedules'!$B$269:$J$277</definedName>
    <definedName name="PCGFHEAD">'CFSchedules'!$B$254:$J$262</definedName>
    <definedName name="PFBRD">'CFSchedules'!$B$179:$J$189</definedName>
    <definedName name="PFGF">'CFSchedules'!$B$284:$J$294</definedName>
    <definedName name="PIK">'CFSchedules'!$B$536:$J$551</definedName>
    <definedName name="PLANCAP">'CFSchedules'!$B$351:$J$363</definedName>
    <definedName name="PLANCAPS">'CFSchedules'!$B$479:$J$505</definedName>
    <definedName name="_xlnm.Print_Area" localSheetId="2">'BeginBalSheet'!$B$4:$O$72</definedName>
    <definedName name="_xlnm.Print_Area" localSheetId="1">'BeginSchedules'!$B$10:$J$54</definedName>
    <definedName name="_xlnm.Print_Area" localSheetId="7">'CFSchedules'!$B$56:$G$81</definedName>
    <definedName name="_xlnm.Print_Area" localSheetId="5">'EndBalSheet'!$B$4:$O$72</definedName>
    <definedName name="_xlnm.Print_Area" localSheetId="4">'EndSchedules'!$B$10:$J$54</definedName>
    <definedName name="_xlnm.Print_Area" localSheetId="9">'IncomeState'!$B$56:$G$74</definedName>
    <definedName name="_xlnm.Print_Area" localSheetId="11">'OwnerEquity'!$C$5:$J$47</definedName>
    <definedName name="_xlnm.Print_Area" localSheetId="13">'Ratio_Calc_Cost'!$A$44:$J$92</definedName>
    <definedName name="_xlnm.Print_Area" localSheetId="14">'Ratio_Calc_Mrkt'!$A$44:$J$92</definedName>
    <definedName name="_xlnm.Print_Area" localSheetId="12">'ValuationEquity'!$B$5:$I$47</definedName>
    <definedName name="Print_Area_MI" localSheetId="1">'BeginSchedules'!$B$1:$O$63</definedName>
    <definedName name="Print_Area_MI" localSheetId="7">'CFSchedules'!$B$56:$G$81</definedName>
    <definedName name="Print_Area_MI" localSheetId="4">'EndSchedules'!$B$1:$O$63</definedName>
    <definedName name="Print_Area_MI" localSheetId="11">'OwnerEquity'!$C$5:$J$47</definedName>
    <definedName name="Print_Area_MI" localSheetId="13">'Ratio_Calc_Cost'!$A$44:$J$92</definedName>
    <definedName name="PRINT_BALSHEET">#REF!</definedName>
    <definedName name="PRINT_BLK_FORMS">#REF!</definedName>
    <definedName name="PRINT_CASHFLOW">#REF!</definedName>
    <definedName name="PRINT_DEFTAXES">#REF!</definedName>
    <definedName name="PRINT_INC._STAT">#REF!</definedName>
    <definedName name="PRINT_OWNREQUTY">#REF!</definedName>
    <definedName name="PRINT_RATIOCALC">#REF!</definedName>
    <definedName name="PRINT_RATIOONLY">#REF!</definedName>
    <definedName name="PRINT_SCHEDULES" localSheetId="8">#REF!</definedName>
    <definedName name="PRINT_SCHEDULES" localSheetId="7">#REF!</definedName>
    <definedName name="PRINT_SCHEDULES" localSheetId="9">#REF!</definedName>
    <definedName name="PRINT_SCHEDULES" localSheetId="10">#REF!</definedName>
    <definedName name="PRINT_SCHEDULES">#REF!</definedName>
    <definedName name="PRINT_VAL_EQUTY">#REF!</definedName>
    <definedName name="SEED">'CFSchedules'!$B$15:$J$29</definedName>
    <definedName name="SEPT">'CashFlow'!$K$5:$K$6</definedName>
    <definedName name="SLPM">'CFSchedules'!$B$404:$J$412</definedName>
    <definedName name="SLPY">'CFSchedules'!$B$371:$J$396</definedName>
    <definedName name="SUPPBRD">'CFSchedules'!$B$224:$J$232</definedName>
    <definedName name="SUPPGF">'CFSchedules'!$B$321:$J$329</definedName>
    <definedName name="VIEW_BALSHEET">#REF!</definedName>
    <definedName name="WATERASS">'CFSchedules'!$B$92:$J$102</definedName>
  </definedNames>
  <calcPr fullCalcOnLoad="1"/>
</workbook>
</file>

<file path=xl/comments1.xml><?xml version="1.0" encoding="utf-8"?>
<comments xmlns="http://schemas.openxmlformats.org/spreadsheetml/2006/main">
  <authors>
    <author>Duane Griffith</author>
  </authors>
  <commentList>
    <comment ref="C1" authorId="0">
      <text>
        <r>
          <rPr>
            <b/>
            <sz val="8"/>
            <color indexed="8"/>
            <rFont val="Tahoma"/>
            <family val="2"/>
          </rPr>
          <t xml:space="preserve">Cells with a small red triangle in the upper right corner, like this one, contain a help message or additional information.  These are called comments in Excel.  To see this comment/message, simply move your mouse pointer over the top of the cell and the message will appear.  
In some instances, Excel does not maintain the appropriate size for the message box.  It shrinks so the entire message can not be seen.  The only way to correct this is to unprotect the sheet, edit the "comment" and resize the comment box and then save the worksheet again.  Remember to reprotect the worksheet before saving. 
</t>
        </r>
      </text>
    </comment>
  </commentList>
</comments>
</file>

<file path=xl/comments10.xml><?xml version="1.0" encoding="utf-8"?>
<comments xmlns="http://schemas.openxmlformats.org/spreadsheetml/2006/main">
  <authors>
    <author>Duane Griffith</author>
  </authors>
  <commentList>
    <comment ref="C25" authorId="0">
      <text>
        <r>
          <rPr>
            <b/>
            <sz val="8"/>
            <rFont val="Tahoma"/>
            <family val="0"/>
          </rPr>
          <t xml:space="preserve">If you enter something here under other, it </t>
        </r>
        <r>
          <rPr>
            <b/>
            <sz val="8"/>
            <color indexed="10"/>
            <rFont val="Tahoma"/>
            <family val="2"/>
          </rPr>
          <t xml:space="preserve">MUST </t>
        </r>
        <r>
          <rPr>
            <b/>
            <sz val="8"/>
            <rFont val="Tahoma"/>
            <family val="0"/>
          </rPr>
          <t>also appear on the balance sheet.  Typically, this would be something you typed on the face of the balance sheet rather than on one of the balance sheet schedules.</t>
        </r>
      </text>
    </comment>
    <comment ref="C26" authorId="0">
      <text>
        <r>
          <rPr>
            <b/>
            <sz val="8"/>
            <rFont val="Tahoma"/>
            <family val="0"/>
          </rPr>
          <t xml:space="preserve">If you enter something here under other, it </t>
        </r>
        <r>
          <rPr>
            <b/>
            <sz val="8"/>
            <color indexed="10"/>
            <rFont val="Tahoma"/>
            <family val="2"/>
          </rPr>
          <t xml:space="preserve">MUST </t>
        </r>
        <r>
          <rPr>
            <b/>
            <sz val="8"/>
            <rFont val="Tahoma"/>
            <family val="0"/>
          </rPr>
          <t>also appear on the balance sheet.  Typically, this would be something you typed on the face of the balance sheet rather than on one of the balance sheet schedules.</t>
        </r>
      </text>
    </comment>
    <comment ref="C45" authorId="0">
      <text>
        <r>
          <rPr>
            <b/>
            <sz val="8"/>
            <rFont val="Tahoma"/>
            <family val="0"/>
          </rPr>
          <t xml:space="preserve">If you enter something here under other, it </t>
        </r>
        <r>
          <rPr>
            <b/>
            <sz val="8"/>
            <color indexed="10"/>
            <rFont val="Tahoma"/>
            <family val="2"/>
          </rPr>
          <t xml:space="preserve">MUST </t>
        </r>
        <r>
          <rPr>
            <b/>
            <sz val="8"/>
            <rFont val="Tahoma"/>
            <family val="0"/>
          </rPr>
          <t>also appear on the balance sheet.  Typically, this would be something you typed on the face of the balance sheet rather than on one of the balance sheet schedules.</t>
        </r>
      </text>
    </comment>
    <comment ref="C52" authorId="0">
      <text>
        <r>
          <rPr>
            <b/>
            <sz val="8"/>
            <rFont val="Tahoma"/>
            <family val="0"/>
          </rPr>
          <t xml:space="preserve">If you enter something here under other, it </t>
        </r>
        <r>
          <rPr>
            <b/>
            <sz val="8"/>
            <color indexed="10"/>
            <rFont val="Tahoma"/>
            <family val="2"/>
          </rPr>
          <t xml:space="preserve">MUST </t>
        </r>
        <r>
          <rPr>
            <b/>
            <sz val="8"/>
            <rFont val="Tahoma"/>
            <family val="0"/>
          </rPr>
          <t>also appear on the balance sheet.  Typically, this would be something you typed on the face of the balance sheet rather than on one of the balance sheet schedules.</t>
        </r>
      </text>
    </comment>
    <comment ref="C9" authorId="0">
      <text>
        <r>
          <rPr>
            <b/>
            <sz val="8"/>
            <color indexed="8"/>
            <rFont val="Tahoma"/>
            <family val="2"/>
          </rPr>
          <t xml:space="preserve">Revenue recognition would include: 1) counting the value of raised replacement heifers that are held each year to maintain herd quality, i.e. hold 50 heifers calves to raise as replacements as assign them a base value of $600 each, then 50 * $600 = $30,000 of revenue from the raised heifer calves kept as replacements; 2) any change in base value of existing animals from the beginning to the end of the year, i.e. had 200 cows with a base value of $500 each at the beginning of the year and at the end of the year there was still 200 cows but the base value was changed to $650, then the </t>
        </r>
        <r>
          <rPr>
            <b/>
            <sz val="8"/>
            <color indexed="10"/>
            <rFont val="Tahoma"/>
            <family val="2"/>
          </rPr>
          <t xml:space="preserve">additional </t>
        </r>
        <r>
          <rPr>
            <b/>
            <sz val="8"/>
            <color indexed="8"/>
            <rFont val="Tahoma"/>
            <family val="2"/>
          </rPr>
          <t xml:space="preserve">$150 per cow times 200 must also be recognized as revenue.  If you do not recognize this change in base values here, the Statement of Owner Equity will not reconcile.
</t>
        </r>
      </text>
    </comment>
  </commentList>
</comments>
</file>

<file path=xl/comments4.xml><?xml version="1.0" encoding="utf-8"?>
<comments xmlns="http://schemas.openxmlformats.org/spreadsheetml/2006/main">
  <authors>
    <author>A satisfied Microsoft Office user</author>
    <author>Duane Griffith</author>
  </authors>
  <commentList>
    <comment ref="H18" authorId="0">
      <text>
        <r>
          <rPr>
            <sz val="8"/>
            <rFont val="Tahoma"/>
            <family val="0"/>
          </rPr>
          <t>If you claimed the loan proceeds as income when the loan was received (for tax purposes), then enter the loan amount here.  If you did not claim the loan proceeds as income then this number should be zero.</t>
        </r>
      </text>
    </comment>
    <comment ref="H66" authorId="0">
      <text>
        <r>
          <rPr>
            <sz val="8"/>
            <rFont val="Tahoma"/>
            <family val="0"/>
          </rPr>
          <t>If you claimed the loan proceeds as income when the loan was received (for tax purposes), then enter the loan amount here.  If you did not claim the loan proceeds as income then this number should be zero.</t>
        </r>
      </text>
    </comment>
    <comment ref="G46" authorId="1">
      <text>
        <r>
          <rPr>
            <b/>
            <sz val="8"/>
            <rFont val="Tahoma"/>
            <family val="0"/>
          </rPr>
          <t>Enter the federal  marginal tax rate that you would pay if your assets were sold and you had to pay income tax on the income generated from the sale.  This will typically be the highest existing federal rate as the sale of all assets will generate considerable taxable income.</t>
        </r>
      </text>
    </comment>
    <comment ref="G47" authorId="1">
      <text>
        <r>
          <rPr>
            <sz val="8"/>
            <rFont val="Tahoma"/>
            <family val="0"/>
          </rPr>
          <t xml:space="preserve">Enter the </t>
        </r>
        <r>
          <rPr>
            <sz val="8"/>
            <color indexed="10"/>
            <rFont val="Tahoma"/>
            <family val="2"/>
          </rPr>
          <t>state</t>
        </r>
        <r>
          <rPr>
            <sz val="8"/>
            <rFont val="Tahoma"/>
            <family val="0"/>
          </rPr>
          <t xml:space="preserve">  marginal tax rate that you would pay if your assets were sold and you had to pay income tax on the income generated from the sale.  This will typically be the highest existing </t>
        </r>
        <r>
          <rPr>
            <sz val="8"/>
            <color indexed="10"/>
            <rFont val="Tahoma"/>
            <family val="2"/>
          </rPr>
          <t>state</t>
        </r>
        <r>
          <rPr>
            <sz val="8"/>
            <rFont val="Tahoma"/>
            <family val="0"/>
          </rPr>
          <t xml:space="preserve"> rate as the sale of all assets will generate considerable taxable income.
</t>
        </r>
      </text>
    </comment>
    <comment ref="G48" authorId="1">
      <text>
        <r>
          <rPr>
            <b/>
            <sz val="8"/>
            <rFont val="Tahoma"/>
            <family val="0"/>
          </rPr>
          <t>Enter any the marginal tax rate for any local income taxes you would pay.</t>
        </r>
      </text>
    </comment>
    <comment ref="G52" authorId="1">
      <text>
        <r>
          <rPr>
            <b/>
            <sz val="8"/>
            <rFont val="Tahoma"/>
            <family val="0"/>
          </rPr>
          <t>This maximum dollar amount changes as the tax code changes.  In 1999 it was approximately $59,000.</t>
        </r>
      </text>
    </comment>
    <comment ref="G50" authorId="1">
      <text>
        <r>
          <rPr>
            <b/>
            <sz val="8"/>
            <rFont val="Tahoma"/>
            <family val="0"/>
          </rPr>
          <t xml:space="preserve">This rate was 12.4% in 1998
</t>
        </r>
      </text>
    </comment>
    <comment ref="G51" authorId="1">
      <text>
        <r>
          <rPr>
            <b/>
            <sz val="8"/>
            <rFont val="Tahoma"/>
            <family val="0"/>
          </rPr>
          <t>This rate was 2.9% in 1998.</t>
        </r>
      </text>
    </comment>
  </commentList>
</comments>
</file>

<file path=xl/comments7.xml><?xml version="1.0" encoding="utf-8"?>
<comments xmlns="http://schemas.openxmlformats.org/spreadsheetml/2006/main">
  <authors>
    <author>A satisfied Microsoft Office user</author>
    <author>Duane Griffith</author>
  </authors>
  <commentList>
    <comment ref="H18" authorId="0">
      <text>
        <r>
          <rPr>
            <sz val="8"/>
            <rFont val="Tahoma"/>
            <family val="0"/>
          </rPr>
          <t>If you claimed the loan proceeds as income when the loan was received (for tax purposes), then enter the loan amount here.  If you did not claim the loan proceeds as income then this number should be zero.</t>
        </r>
      </text>
    </comment>
    <comment ref="H66" authorId="0">
      <text>
        <r>
          <rPr>
            <sz val="8"/>
            <rFont val="Tahoma"/>
            <family val="0"/>
          </rPr>
          <t>If you claimed the loan proceeds as income when the loan was received (for tax purposes), then enter the loan amount here.  If you did not claim the loan proceeds as income then this number should be zero.</t>
        </r>
      </text>
    </comment>
    <comment ref="G46" authorId="1">
      <text>
        <r>
          <rPr>
            <b/>
            <sz val="8"/>
            <rFont val="Tahoma"/>
            <family val="0"/>
          </rPr>
          <t>Enter the federal  marginal tax rate that you would pay if your assets were sold and you had to pay income tax on the income generated from the sale.  This will typically be the highest existing federal rate as the sale of all assets will generate considerable taxable income.</t>
        </r>
      </text>
    </comment>
    <comment ref="G47" authorId="1">
      <text>
        <r>
          <rPr>
            <sz val="8"/>
            <rFont val="Tahoma"/>
            <family val="0"/>
          </rPr>
          <t xml:space="preserve">Enter the </t>
        </r>
        <r>
          <rPr>
            <sz val="8"/>
            <color indexed="10"/>
            <rFont val="Tahoma"/>
            <family val="2"/>
          </rPr>
          <t>state</t>
        </r>
        <r>
          <rPr>
            <sz val="8"/>
            <rFont val="Tahoma"/>
            <family val="0"/>
          </rPr>
          <t xml:space="preserve">  marginal tax rate that you would pay if your assets were sold and you had to pay income tax on the income generated from the sale.  This will typically be the highest existing </t>
        </r>
        <r>
          <rPr>
            <sz val="8"/>
            <color indexed="10"/>
            <rFont val="Tahoma"/>
            <family val="2"/>
          </rPr>
          <t>state</t>
        </r>
        <r>
          <rPr>
            <sz val="8"/>
            <rFont val="Tahoma"/>
            <family val="0"/>
          </rPr>
          <t xml:space="preserve"> rate as the sale of all assets will generate considerable taxable income.
</t>
        </r>
      </text>
    </comment>
    <comment ref="G48" authorId="1">
      <text>
        <r>
          <rPr>
            <b/>
            <sz val="8"/>
            <rFont val="Tahoma"/>
            <family val="0"/>
          </rPr>
          <t>Enter any the marginal tax rate for any local income taxes you would pay.</t>
        </r>
      </text>
    </comment>
    <comment ref="G52" authorId="1">
      <text>
        <r>
          <rPr>
            <b/>
            <sz val="8"/>
            <rFont val="Tahoma"/>
            <family val="0"/>
          </rPr>
          <t>This maximum dollar amount changes as the tax code changes.  In 1999 it was approximately $59,000.</t>
        </r>
      </text>
    </comment>
    <comment ref="G50" authorId="1">
      <text>
        <r>
          <rPr>
            <b/>
            <sz val="8"/>
            <rFont val="Tahoma"/>
            <family val="0"/>
          </rPr>
          <t xml:space="preserve">This rate was 12.4% in 1998
</t>
        </r>
      </text>
    </comment>
    <comment ref="G51" authorId="1">
      <text>
        <r>
          <rPr>
            <b/>
            <sz val="8"/>
            <rFont val="Tahoma"/>
            <family val="0"/>
          </rPr>
          <t>This rate was 2.9% in 1998.</t>
        </r>
      </text>
    </comment>
  </commentList>
</comments>
</file>

<file path=xl/sharedStrings.xml><?xml version="1.0" encoding="utf-8"?>
<sst xmlns="http://schemas.openxmlformats.org/spreadsheetml/2006/main" count="4184" uniqueCount="1182">
  <si>
    <t>Machiner &amp; Equipment</t>
  </si>
  <si>
    <t>Beginning Valuation Equity</t>
  </si>
  <si>
    <t xml:space="preserve">         From Beginning Balance Sheet:</t>
  </si>
  <si>
    <t>Total Current Assets</t>
  </si>
  <si>
    <t>Cost or Book Value</t>
  </si>
  <si>
    <t>Difference</t>
  </si>
  <si>
    <t>Line 1-2</t>
  </si>
  <si>
    <t>Total Noncurrent Assets</t>
  </si>
  <si>
    <t>Line 4-5</t>
  </si>
  <si>
    <t>Nonfarm Liabilities</t>
  </si>
  <si>
    <t>Total Beginning Valuation Equity</t>
  </si>
  <si>
    <t>Line 6-7-8</t>
  </si>
  <si>
    <t>Ending Valuation Equity</t>
  </si>
  <si>
    <t xml:space="preserve">         From Ending Balance Sheet:</t>
  </si>
  <si>
    <t>From Ending Balance Sheet</t>
  </si>
  <si>
    <t>Line 10-11</t>
  </si>
  <si>
    <t>Line 13-14</t>
  </si>
  <si>
    <t>Total Ending Valuation Equity</t>
  </si>
  <si>
    <t>Line 15-16-17</t>
  </si>
  <si>
    <t>Change in Valuation Equity</t>
  </si>
  <si>
    <t>From Line 18</t>
  </si>
  <si>
    <t>Minus:</t>
  </si>
  <si>
    <t>From Line 9</t>
  </si>
  <si>
    <t>Total Change in Valuation Equity</t>
  </si>
  <si>
    <t>Line 19-20</t>
  </si>
  <si>
    <t>Financial Statement Ratios Suggested by the FFSG</t>
  </si>
  <si>
    <t>Ratios and Measures Calculated Using Cost Basis Information</t>
  </si>
  <si>
    <t>Liquidity</t>
  </si>
  <si>
    <t xml:space="preserve">     Cost Basis</t>
  </si>
  <si>
    <t xml:space="preserve">    Current Ratio   </t>
  </si>
  <si>
    <t xml:space="preserve">                   Beginning</t>
  </si>
  <si>
    <t xml:space="preserve">                         Ending</t>
  </si>
  <si>
    <t xml:space="preserve">  Current Assets </t>
  </si>
  <si>
    <t xml:space="preserve">  divided by Current Liabilities</t>
  </si>
  <si>
    <t xml:space="preserve">    Working Capital</t>
  </si>
  <si>
    <t xml:space="preserve"> Current Assets </t>
  </si>
  <si>
    <t xml:space="preserve">  - Current Liabilities</t>
  </si>
  <si>
    <t>Solvency</t>
  </si>
  <si>
    <t xml:space="preserve">    Debt/Asset Ratio</t>
  </si>
  <si>
    <t xml:space="preserve"> Total Farm Liabilities </t>
  </si>
  <si>
    <t xml:space="preserve"> divided by Total Farm Assets</t>
  </si>
  <si>
    <t xml:space="preserve">    Equity/Asset Ratio</t>
  </si>
  <si>
    <t xml:space="preserve"> Total Farm Equity </t>
  </si>
  <si>
    <t xml:space="preserve">    Debt/Equity Ratio</t>
  </si>
  <si>
    <t xml:space="preserve"> divided by Total Farm Equity</t>
  </si>
  <si>
    <t>Profitability</t>
  </si>
  <si>
    <t xml:space="preserve">    Rate of Return on Farm Assets</t>
  </si>
  <si>
    <t xml:space="preserve"> Net Farm Income From Operations</t>
  </si>
  <si>
    <t xml:space="preserve"> + Farm Interest Expense</t>
  </si>
  <si>
    <t xml:space="preserve"> - Value of Operator and Unpaid Family Labor &amp; Management</t>
  </si>
  <si>
    <t xml:space="preserve">   Divided by Average Total Farm Assets</t>
  </si>
  <si>
    <t xml:space="preserve">    Rate of Return on Farm Equity</t>
  </si>
  <si>
    <t xml:space="preserve">   Divided by Average Total Farm Equity</t>
  </si>
  <si>
    <t xml:space="preserve">    Operating Profit Margin Ratio</t>
  </si>
  <si>
    <t xml:space="preserve">   Divided by Gross Revenue</t>
  </si>
  <si>
    <t xml:space="preserve">    Net Farm Income</t>
  </si>
  <si>
    <t xml:space="preserve"> Calculated by Matching Revenues and Expense (Accrual) Plus </t>
  </si>
  <si>
    <t xml:space="preserve"> Gain or Loss on the Sale of Capital Assets</t>
  </si>
  <si>
    <t>Repayment Capacity</t>
  </si>
  <si>
    <t xml:space="preserve">    Term Debt and Capital Lease Coverage Ratio</t>
  </si>
  <si>
    <t xml:space="preserve"> + Total Non-Farm Income</t>
  </si>
  <si>
    <t xml:space="preserve"> + Depreciation/Amortization Expense</t>
  </si>
  <si>
    <t xml:space="preserve"> + Interest on Term Debt</t>
  </si>
  <si>
    <t xml:space="preserve"> + Interest on Capital Leases</t>
  </si>
  <si>
    <t xml:space="preserve"> - Total Income Tax Expense</t>
  </si>
  <si>
    <t xml:space="preserve"> - Owner Withdrawals</t>
  </si>
  <si>
    <t>Divided by</t>
  </si>
  <si>
    <t xml:space="preserve"> Annual Scheduled Principal and Interest Payments on Term Debt</t>
  </si>
  <si>
    <t xml:space="preserve"> + Annual Scheduled principal and Interest Payments of Capital Leases</t>
  </si>
  <si>
    <t>Ratio Value</t>
  </si>
  <si>
    <t xml:space="preserve">    Capital Replacement and Term Debt Repayment Margin</t>
  </si>
  <si>
    <t xml:space="preserve"> + Total Non-Farm Income*</t>
  </si>
  <si>
    <t xml:space="preserve"> = Capital Replacement and Term Debt Repayment Capacity</t>
  </si>
  <si>
    <t xml:space="preserve"> - Payment on Unpaid Operating Debt From Prior Year</t>
  </si>
  <si>
    <t xml:space="preserve"> - Principal Payments on Current Portions of Term Debt</t>
  </si>
  <si>
    <t xml:space="preserve"> - Principal Payments on Current Portions of Capital Leases</t>
  </si>
  <si>
    <t xml:space="preserve">The print macros in this worksheet are set up for use with an injet or laser jet printer.  </t>
  </si>
  <si>
    <t>They also expect that the page setup is set to a fit to 1 pages wide and 1 page tall setting.</t>
  </si>
  <si>
    <t xml:space="preserve">If you do not already have this print to fit setting done, click on file then page setup then </t>
  </si>
  <si>
    <t>you can select the fit to 1 pages wide and 1 pages tall.  Test these macros first by printing a</t>
  </si>
  <si>
    <t xml:space="preserve">beginning or ending balance sheet page. </t>
  </si>
  <si>
    <t xml:space="preserve"> - Total Annual Payments on Personal Liabilities (if Not in Withdrawals)*</t>
  </si>
  <si>
    <t xml:space="preserve"> = Capital Replacement and Term Debt Repayment Margin</t>
  </si>
  <si>
    <t xml:space="preserve"> * To evaluate for the business only, do not include items marked with an *</t>
  </si>
  <si>
    <t>Financial Efficiency</t>
  </si>
  <si>
    <t xml:space="preserve">    Asset Turnover Ratio</t>
  </si>
  <si>
    <t xml:space="preserve"> Gross Revenues </t>
  </si>
  <si>
    <t xml:space="preserve"> divided by Average Total Farm Assets</t>
  </si>
  <si>
    <t xml:space="preserve">    Operating Expense Ratio</t>
  </si>
  <si>
    <t xml:space="preserve"> Total Operating Expense</t>
  </si>
  <si>
    <t xml:space="preserve"> - Depreciation &amp; Amortization Expense</t>
  </si>
  <si>
    <t xml:space="preserve">   Divided by Gross Revenues</t>
  </si>
  <si>
    <t xml:space="preserve">    Depreciation Expense Ratio</t>
  </si>
  <si>
    <t xml:space="preserve"> Depreciation &amp; Amortization Expense </t>
  </si>
  <si>
    <t xml:space="preserve"> divided by Gross Revenues</t>
  </si>
  <si>
    <t xml:space="preserve">    Interest Expense Ratio</t>
  </si>
  <si>
    <t xml:space="preserve"> Total Farm Interest Expense </t>
  </si>
  <si>
    <t xml:space="preserve">    Net Farm Income From Operations Ratio</t>
  </si>
  <si>
    <t xml:space="preserve"> Net Farm Income From Operations </t>
  </si>
  <si>
    <t xml:space="preserve">  Check Sum</t>
  </si>
  <si>
    <t>Ratios and Measures Calculated Using Market Value Information</t>
  </si>
  <si>
    <t xml:space="preserve">   Market Value</t>
  </si>
  <si>
    <t xml:space="preserve"> Check Sum</t>
  </si>
  <si>
    <t>Duane Griffith</t>
  </si>
  <si>
    <t>Montana State University</t>
  </si>
  <si>
    <t>210 Linfield Hall</t>
  </si>
  <si>
    <t>Enter Name of Farm or Owner(s)</t>
  </si>
  <si>
    <t>Enter the Balance Sheet Date</t>
  </si>
  <si>
    <t>This Shading Means Calculated Cell</t>
  </si>
  <si>
    <t>This Shading Means No Entry Here</t>
  </si>
  <si>
    <t>Current</t>
  </si>
  <si>
    <t>Schedule A -- Cash, Checking, Savings, CD's    (Farm Only)</t>
  </si>
  <si>
    <t>Balance</t>
  </si>
  <si>
    <t>Other</t>
  </si>
  <si>
    <t>Total Cash, Checking, Savings, CD's Available</t>
  </si>
  <si>
    <t>Schedule B -- Prepaid Expenses and Supplies</t>
  </si>
  <si>
    <t>Quantity</t>
  </si>
  <si>
    <t/>
  </si>
  <si>
    <t>Fair</t>
  </si>
  <si>
    <t>Bu./Ton</t>
  </si>
  <si>
    <t>Cost</t>
  </si>
  <si>
    <t>Total</t>
  </si>
  <si>
    <t>Market</t>
  </si>
  <si>
    <t>Description of Item</t>
  </si>
  <si>
    <t>Cwt/Gal</t>
  </si>
  <si>
    <t>Per Unit</t>
  </si>
  <si>
    <t>Value/Unit</t>
  </si>
  <si>
    <t>Value</t>
  </si>
  <si>
    <t>Total Cost of Prepaid Expenses and Supplies</t>
  </si>
  <si>
    <t>Total Fair Market Value Prepaid Expenses and Supplies</t>
  </si>
  <si>
    <t>Schedule C -- Invested in Growing Crops</t>
  </si>
  <si>
    <t>Quant.</t>
  </si>
  <si>
    <t>Of</t>
  </si>
  <si>
    <t>Price</t>
  </si>
  <si>
    <t>Number</t>
  </si>
  <si>
    <t>Crop</t>
  </si>
  <si>
    <t>Material</t>
  </si>
  <si>
    <t>Acres</t>
  </si>
  <si>
    <t>Invested</t>
  </si>
  <si>
    <t>Interest</t>
  </si>
  <si>
    <t>Total Invested in Growing Crops</t>
  </si>
  <si>
    <t>Schedule D -- Receivables  Accounts, Notes, Gov. Payments (Current)</t>
  </si>
  <si>
    <t>Accounts Receivable</t>
  </si>
  <si>
    <t>Date</t>
  </si>
  <si>
    <t>Amount</t>
  </si>
  <si>
    <t>Accrued</t>
  </si>
  <si>
    <t>Prin. &amp;</t>
  </si>
  <si>
    <t>Receivable From</t>
  </si>
  <si>
    <t>Description</t>
  </si>
  <si>
    <t>Due</t>
  </si>
  <si>
    <t>Rate</t>
  </si>
  <si>
    <t>Receivable</t>
  </si>
  <si>
    <t>Int. Due</t>
  </si>
  <si>
    <t>Total Accounts Receivable</t>
  </si>
  <si>
    <t>Notes Receivable</t>
  </si>
  <si>
    <t>Total Notes Receivable</t>
  </si>
  <si>
    <t>Government Payments Receivable</t>
  </si>
  <si>
    <t>Payment</t>
  </si>
  <si>
    <t>Total Government Payments</t>
  </si>
  <si>
    <t>Total Government Payments Receivable</t>
  </si>
  <si>
    <t>Schedule E -- PIK Certificates</t>
  </si>
  <si>
    <t>Expected</t>
  </si>
  <si>
    <t>Face</t>
  </si>
  <si>
    <t>Premium</t>
  </si>
  <si>
    <t>if</t>
  </si>
  <si>
    <t>Expir.</t>
  </si>
  <si>
    <t>Above</t>
  </si>
  <si>
    <t>Purch.</t>
  </si>
  <si>
    <t>Recvd</t>
  </si>
  <si>
    <t>Cost/Face</t>
  </si>
  <si>
    <t>Cost of Certs Purchsed</t>
  </si>
  <si>
    <t>Face Value of Certs Received</t>
  </si>
  <si>
    <t>Market Value of Purchased and Received Certs</t>
  </si>
  <si>
    <t>Schedule F -- Securities Readily Marketable</t>
  </si>
  <si>
    <t>Original</t>
  </si>
  <si>
    <t xml:space="preserve">  Total </t>
  </si>
  <si>
    <t>Percent</t>
  </si>
  <si>
    <t>of</t>
  </si>
  <si>
    <t>To</t>
  </si>
  <si>
    <t>Shares</t>
  </si>
  <si>
    <t xml:space="preserve">  Cost  </t>
  </si>
  <si>
    <t>Non-Farm</t>
  </si>
  <si>
    <t>Cost Basis of Marketable Securties</t>
  </si>
  <si>
    <t>Market Value of Readily Marketable Securities</t>
  </si>
  <si>
    <t>Value of Farm Portion (Cost &amp; Market)</t>
  </si>
  <si>
    <t>Point Here for Help</t>
  </si>
  <si>
    <t>Value of Non-Farm Portion (Cost &amp; Market)</t>
  </si>
  <si>
    <t>Schedule G -- Crops Held For Sale or Feed (Raised &amp; Purchased) - Free Stocks</t>
  </si>
  <si>
    <t>Quan.</t>
  </si>
  <si>
    <t>Required</t>
  </si>
  <si>
    <t>Bu.-Tons</t>
  </si>
  <si>
    <t>For</t>
  </si>
  <si>
    <t>Available</t>
  </si>
  <si>
    <t>Cwt.</t>
  </si>
  <si>
    <t>Feed</t>
  </si>
  <si>
    <t>To Sell</t>
  </si>
  <si>
    <t>Total FMV Raised Crops and Feed</t>
  </si>
  <si>
    <t>Purchase</t>
  </si>
  <si>
    <t>Bu./Tons</t>
  </si>
  <si>
    <t>Price Per</t>
  </si>
  <si>
    <t>Cwt</t>
  </si>
  <si>
    <t>Unit</t>
  </si>
  <si>
    <t>Price/Unit</t>
  </si>
  <si>
    <t>Cost Value of Purchased Crops</t>
  </si>
  <si>
    <t>Market Value of Purchased Crops</t>
  </si>
  <si>
    <t>Schedule H -- CCC and Other Government Stored Grain</t>
  </si>
  <si>
    <t>Units</t>
  </si>
  <si>
    <t>Grain</t>
  </si>
  <si>
    <t>Year</t>
  </si>
  <si>
    <t>Loan</t>
  </si>
  <si>
    <t>Sealed</t>
  </si>
  <si>
    <t>Dollars</t>
  </si>
  <si>
    <t>T/C/BU</t>
  </si>
  <si>
    <t>Equity</t>
  </si>
  <si>
    <t>Total Dollars of Equity in Government Grain</t>
  </si>
  <si>
    <t>Total Loan Amount Against Crops</t>
  </si>
  <si>
    <t>Total Market Value of Grain Under Loan</t>
  </si>
  <si>
    <t>Crops Held for Sale NOT Feed - Increase (Decrease)</t>
  </si>
  <si>
    <t>Livestock Held For Sale - Increase (Decrease)</t>
  </si>
  <si>
    <t>Hedging Accounts - Increase (Decrease)</t>
  </si>
  <si>
    <t>Accounts Receivable - Increase (Decrease)</t>
  </si>
  <si>
    <t>Government Payments Receivable - Increase (Decrease)</t>
  </si>
  <si>
    <t xml:space="preserve">Revenue  </t>
  </si>
  <si>
    <t xml:space="preserve">  Cash Interest Exp. (Include Operating and Term Debt Int.)</t>
  </si>
  <si>
    <t xml:space="preserve">        See Balance Sheet for Adjustment Amounts</t>
  </si>
  <si>
    <t>Adjustments from the Asset Side of Balance Sheet</t>
  </si>
  <si>
    <t>Adjustments from the Liability Side of Balance Sheet</t>
  </si>
  <si>
    <t xml:space="preserve">    Sales Price Minus Basis</t>
  </si>
  <si>
    <t>Tax Adjustments -- Liability Side of Balance Sheet</t>
  </si>
  <si>
    <t>Discrepancy Reported by Statement of Owner Equity - See OwnerEquity tab</t>
  </si>
  <si>
    <r>
      <t>Cash and cash equivalents reported on the</t>
    </r>
    <r>
      <rPr>
        <b/>
        <sz val="10"/>
        <rFont val="Helv"/>
        <family val="0"/>
      </rPr>
      <t xml:space="preserve"> </t>
    </r>
    <r>
      <rPr>
        <b/>
        <sz val="10"/>
        <color indexed="10"/>
        <rFont val="Helv"/>
        <family val="0"/>
      </rPr>
      <t>beginning</t>
    </r>
    <r>
      <rPr>
        <sz val="10"/>
        <color indexed="10"/>
        <rFont val="Helv"/>
        <family val="0"/>
      </rPr>
      <t xml:space="preserve"> of year Balance Sheet</t>
    </r>
  </si>
  <si>
    <t>written by</t>
  </si>
  <si>
    <t>Bozeman, MT  59717</t>
  </si>
  <si>
    <t>griffith@montana.edu</t>
  </si>
  <si>
    <t xml:space="preserve">This spreadsheet contains the following financial statements and schedules.  </t>
  </si>
  <si>
    <t>August of 1999</t>
  </si>
  <si>
    <t>Check for updates to this spreadsheet at:</t>
  </si>
  <si>
    <t>Print Macros to print all, or a portion of this spreadsheet.</t>
  </si>
  <si>
    <t xml:space="preserve">  Beginning Fiscal Year Balance Sheet</t>
  </si>
  <si>
    <t xml:space="preserve">  Ending Fiscal Year Balance Sheet</t>
  </si>
  <si>
    <t>Monthly Cashflow Statment Template</t>
  </si>
  <si>
    <t xml:space="preserve">  Enter the expected interest rate on the operating loan </t>
  </si>
  <si>
    <t xml:space="preserve">  Enter the desired minimum cash balance at the beginning of each month</t>
  </si>
  <si>
    <t xml:space="preserve">Interest rate on operating loan   </t>
  </si>
  <si>
    <t xml:space="preserve">Beginning cash balance </t>
  </si>
  <si>
    <t xml:space="preserve">  Enter the beginning cash balance, from the beginning balance sheet, if balance sheet completed.</t>
  </si>
  <si>
    <t>Income Statement (Cash and Accrual Adjusted)</t>
  </si>
  <si>
    <t>Capital Gain/Loss (Not Ordinary Course of Business)</t>
  </si>
  <si>
    <t>Adj. =  Ending Minus Begining</t>
  </si>
  <si>
    <t>Adj. = Begining Minus Ending</t>
  </si>
  <si>
    <t>Adj. = Ending Minus Begining</t>
  </si>
  <si>
    <t>http://www.montana.edu/wwwextec/software/software.htm</t>
  </si>
  <si>
    <t>Cash Income Taxes Paid</t>
  </si>
  <si>
    <t>Cash Self Employment Taxes Paid</t>
  </si>
  <si>
    <t>For:</t>
  </si>
  <si>
    <t xml:space="preserve">Year </t>
  </si>
  <si>
    <t xml:space="preserve">Fiscal Year </t>
  </si>
  <si>
    <t>Schedule I -- Livestock Held for Sale    (Raised and Purchased)</t>
  </si>
  <si>
    <t>Raised Livestock</t>
  </si>
  <si>
    <t>Average</t>
  </si>
  <si>
    <t>Weight</t>
  </si>
  <si>
    <t>Animals</t>
  </si>
  <si>
    <t>in Pounds</t>
  </si>
  <si>
    <t>Pound</t>
  </si>
  <si>
    <t>Total Fair Market Value of Raised Livestock</t>
  </si>
  <si>
    <t>Purchased Livestock</t>
  </si>
  <si>
    <t>Per</t>
  </si>
  <si>
    <t>in LBs</t>
  </si>
  <si>
    <t>Cost Value of Purchased Livestock for Sale</t>
  </si>
  <si>
    <t>Fair Market Value of Purchased Livestock for Sale</t>
  </si>
  <si>
    <t>Schedule J -- Breeding Livestock  (Raised and Purchased)</t>
  </si>
  <si>
    <t>Raised Breeding Lvstk</t>
  </si>
  <si>
    <t>Wieght</t>
  </si>
  <si>
    <t>Mrkt Value</t>
  </si>
  <si>
    <t>Use Conservative Market Value for Basis</t>
  </si>
  <si>
    <t>(Basis)</t>
  </si>
  <si>
    <t>Animal</t>
  </si>
  <si>
    <t>Per Animal</t>
  </si>
  <si>
    <t>Total Fair Market Value of Raised Breeding Stock</t>
  </si>
  <si>
    <t>Purchased</t>
  </si>
  <si>
    <t>Breeding Lvstk</t>
  </si>
  <si>
    <t>Weight/</t>
  </si>
  <si>
    <t>Accum.</t>
  </si>
  <si>
    <t>Value Per</t>
  </si>
  <si>
    <t>Dep.</t>
  </si>
  <si>
    <t>Total Cost or Book Value of Purchased Breeding Stock</t>
  </si>
  <si>
    <t>Total Market Value of Purchased Breeding Livestock</t>
  </si>
  <si>
    <t>Schedule K -- Machinery, Trucks, Pickups, Autos and Livestock Equipment</t>
  </si>
  <si>
    <t>Estimated</t>
  </si>
  <si>
    <t>Powered</t>
  </si>
  <si>
    <t>Make</t>
  </si>
  <si>
    <t>or</t>
  </si>
  <si>
    <t>Annual</t>
  </si>
  <si>
    <t>Book</t>
  </si>
  <si>
    <t>Equipment</t>
  </si>
  <si>
    <t>Model</t>
  </si>
  <si>
    <t>Acqurd</t>
  </si>
  <si>
    <t>Owned</t>
  </si>
  <si>
    <t>Basis</t>
  </si>
  <si>
    <t>Deprec.</t>
  </si>
  <si>
    <t>Implements</t>
  </si>
  <si>
    <t>Pickups &amp;</t>
  </si>
  <si>
    <t>Trucks</t>
  </si>
  <si>
    <t>Livestock</t>
  </si>
  <si>
    <t>Total Cost or Basis</t>
  </si>
  <si>
    <t>Total Annual Depreciation</t>
  </si>
  <si>
    <t>Total Accumulated Depreciation To Date</t>
  </si>
  <si>
    <t>Total Book Value of Machinery and Equipment</t>
  </si>
  <si>
    <t>Total Estimated Market Value of Machinery and Equipment</t>
  </si>
  <si>
    <t>Schedule L -- Real Estate</t>
  </si>
  <si>
    <t>Descrip.</t>
  </si>
  <si>
    <t>Cost or</t>
  </si>
  <si>
    <t>Bare Land</t>
  </si>
  <si>
    <t>Acquir.</t>
  </si>
  <si>
    <t>Buildings</t>
  </si>
  <si>
    <t>Improvements</t>
  </si>
  <si>
    <t>Houses</t>
  </si>
  <si>
    <t>Total Acres</t>
  </si>
  <si>
    <t>Total Accumulated Depreciation on R. E.</t>
  </si>
  <si>
    <t>Total Book Value of Real Estate</t>
  </si>
  <si>
    <t>Total Estimated Market Value of Real Estate</t>
  </si>
  <si>
    <t>Leased and Rented</t>
  </si>
  <si>
    <t>Land</t>
  </si>
  <si>
    <t>Type</t>
  </si>
  <si>
    <t>Portion</t>
  </si>
  <si>
    <t>Rent and</t>
  </si>
  <si>
    <t>Cash</t>
  </si>
  <si>
    <t>Rent/Lease</t>
  </si>
  <si>
    <t>Lease</t>
  </si>
  <si>
    <t>Description / Landlord</t>
  </si>
  <si>
    <t>Expires</t>
  </si>
  <si>
    <t>Rent</t>
  </si>
  <si>
    <t>Payments</t>
  </si>
  <si>
    <t>Total Acres Rented</t>
  </si>
  <si>
    <t>Total Annual Cash Rents and Leases</t>
  </si>
  <si>
    <t>Current Accrued Rent and Lease Payments</t>
  </si>
  <si>
    <t>Schedule M -- Securities Not Readily Marketable</t>
  </si>
  <si>
    <t>Cost/</t>
  </si>
  <si>
    <t>Cost Basis of Non-Marketable Securties</t>
  </si>
  <si>
    <t>Market Value of Non-Marketable Securities</t>
  </si>
  <si>
    <t>Schedule N -- Non-Farm Assets</t>
  </si>
  <si>
    <t xml:space="preserve">Cost or </t>
  </si>
  <si>
    <t>Asset Description</t>
  </si>
  <si>
    <t>Total Cost &amp; Market Value of Non-Farm Assets</t>
  </si>
  <si>
    <t>Insurance</t>
  </si>
  <si>
    <t>Type of</t>
  </si>
  <si>
    <t>Yearly</t>
  </si>
  <si>
    <t>Company</t>
  </si>
  <si>
    <t>Beneficiary</t>
  </si>
  <si>
    <t>Policy</t>
  </si>
  <si>
    <t>Total Cash Value of Life Insurance</t>
  </si>
  <si>
    <t>Schedule O -- Farm Accounts Payable</t>
  </si>
  <si>
    <t>Principle</t>
  </si>
  <si>
    <t>Purpose of</t>
  </si>
  <si>
    <t>Due in</t>
  </si>
  <si>
    <t>Beyound</t>
  </si>
  <si>
    <t>Payable To</t>
  </si>
  <si>
    <t>Account</t>
  </si>
  <si>
    <t>12 Mo.</t>
  </si>
  <si>
    <t>Total Current Balance</t>
  </si>
  <si>
    <t>Principle Due Within 12 Months</t>
  </si>
  <si>
    <t>Total Principle Due Beyound 12 Months</t>
  </si>
  <si>
    <t>Total Accrued Interest Due Within 12 Months</t>
  </si>
  <si>
    <t>Schedule P -- Liens and Judgements Owed</t>
  </si>
  <si>
    <t>Accured</t>
  </si>
  <si>
    <t>Total Principle on Liens and Judgements</t>
  </si>
  <si>
    <t>Total Accrued Interest on Leins and Judgements</t>
  </si>
  <si>
    <t xml:space="preserve">Schedule Q -- Notes Payable </t>
  </si>
  <si>
    <t>Owed To</t>
  </si>
  <si>
    <t>Purpose</t>
  </si>
  <si>
    <t>Total Current Balance on Notes</t>
  </si>
  <si>
    <t>Total Principle Due in 12 Months</t>
  </si>
  <si>
    <t>Total Principle Due Beyound 12 Months on Notes</t>
  </si>
  <si>
    <t>Schedule R -- Intermediate Loans</t>
  </si>
  <si>
    <t>Princ.</t>
  </si>
  <si>
    <t>Descrip. or</t>
  </si>
  <si>
    <t>Curret</t>
  </si>
  <si>
    <t>Total Current Balance (Inter.)</t>
  </si>
  <si>
    <t>Total Principle Balance Due in 12 Mo.</t>
  </si>
  <si>
    <t>Total Principle Balance Due Beyound 12 Mo.</t>
  </si>
  <si>
    <t>Total Accrued Interest on Intermediate Loans Due in 12 Months</t>
  </si>
  <si>
    <t>Schedule S -- Long Term Loans</t>
  </si>
  <si>
    <t>Total Current Balance (L. T.)</t>
  </si>
  <si>
    <t>Total Principle Balance Due Within 12 Mo.</t>
  </si>
  <si>
    <t>Beginning fiscal year balance sheet with schedules and deferred tax calculations.</t>
  </si>
  <si>
    <t>Ending fiscal year balance sheet with shcedules and deferred tax calculations.</t>
  </si>
  <si>
    <t>Monthly Cash Flow Statement with schedules.</t>
  </si>
  <si>
    <t>Income statement (both cash and accrual adjusted)</t>
  </si>
  <si>
    <t>Statement of Owner Equity</t>
  </si>
  <si>
    <t>Valuation Equity Statement</t>
  </si>
  <si>
    <t>Financial ratios and measures calculated according to the Farm Financial Standards Guidelines (FFSG)</t>
  </si>
  <si>
    <t>You can select any of these financial statements by clicking on the page tabs at the bottom of the screen.</t>
  </si>
  <si>
    <t>To scroll page tabs, use the left and right set of arrows in the lower left corner of the screen.</t>
  </si>
  <si>
    <t>Total Accrued Interest on Long Term Loans Due in 12 Months</t>
  </si>
  <si>
    <t>Schedule T -- Taxes - (Real Estate, Income, Property,  S.S.)</t>
  </si>
  <si>
    <t>Real</t>
  </si>
  <si>
    <t>Estate</t>
  </si>
  <si>
    <t>R.  E.</t>
  </si>
  <si>
    <t>Real Estate</t>
  </si>
  <si>
    <t>Tax</t>
  </si>
  <si>
    <t>Accrued Real Estate Taxes Due Within 12 Months</t>
  </si>
  <si>
    <t>Personal</t>
  </si>
  <si>
    <t>Personal Property</t>
  </si>
  <si>
    <t>Prop. Tax</t>
  </si>
  <si>
    <t>Accrued Personal Property Tax Due Within 12 Months</t>
  </si>
  <si>
    <t>Payroll</t>
  </si>
  <si>
    <t>Payroll Taxes</t>
  </si>
  <si>
    <t>Taxes</t>
  </si>
  <si>
    <t>Accrued Payroll Tax Due Within 12 Months</t>
  </si>
  <si>
    <t>Name:</t>
  </si>
  <si>
    <t xml:space="preserve">  Cost</t>
  </si>
  <si>
    <t>Date:</t>
  </si>
  <si>
    <t>or Book</t>
  </si>
  <si>
    <t>Current Farm Assets</t>
  </si>
  <si>
    <t xml:space="preserve">  Value</t>
  </si>
  <si>
    <t>Current Farm Liabilities</t>
  </si>
  <si>
    <t>Cash, Checking, Savings, CD's (Sch. A)</t>
  </si>
  <si>
    <t>Farm Accounts Payable (Sch. O)</t>
  </si>
  <si>
    <t>Prepaid Expenses (Sch. B)</t>
  </si>
  <si>
    <t>Accrued Interest (Schedules O,P,Q,R,S)</t>
  </si>
  <si>
    <t>Growing Crops (Sch. C)</t>
  </si>
  <si>
    <t>Principle Due in 12 Months (Schedules R,S)</t>
  </si>
  <si>
    <t>Accounts Receivable (Sch. D)</t>
  </si>
  <si>
    <t>Leins and Judgements (Sch. P)</t>
  </si>
  <si>
    <t>Notes Receivable (Sch D)</t>
  </si>
  <si>
    <t>Personal property taxes (Sch T)</t>
  </si>
  <si>
    <t>Government Payments Receivable (Sch D)</t>
  </si>
  <si>
    <t>Real estate Taxes (Sch T)</t>
  </si>
  <si>
    <t>PIK Certificates (Sch E)</t>
  </si>
  <si>
    <t>Accrued Lease Payments (Land Only) (Sch L)</t>
  </si>
  <si>
    <t>Securities Readily Marketable, Farm (Sch. F)</t>
  </si>
  <si>
    <t>Accrued Payroll Tax Due Within 12 Months (Sch T)</t>
  </si>
  <si>
    <t>Crops Held For Sale or Feed</t>
  </si>
  <si>
    <t>Crops For Sale &amp; Feed (Sch. G)</t>
  </si>
  <si>
    <t>Short Term Notes (NOT Ann. Oprtng or Cap. Assets)</t>
  </si>
  <si>
    <t>Crops Under Gov. Loan</t>
  </si>
  <si>
    <t>Crops Under Gov. Loan (Sch. H)</t>
  </si>
  <si>
    <t>Cur. Farm Notes Payable (Ann. Oprtng, CCC, C. A.)</t>
  </si>
  <si>
    <t xml:space="preserve">           Principle Balance</t>
  </si>
  <si>
    <t>Current Note Principle Due in 12 Mo. (Sch. Q)</t>
  </si>
  <si>
    <t>CCC Wheat Loans (Sch. H)</t>
  </si>
  <si>
    <t>Livestock Held for Sale</t>
  </si>
  <si>
    <t>Value of Lvstck Held for Sale (Sch I)</t>
  </si>
  <si>
    <t>Deferred Tax Liability on Current Assets</t>
  </si>
  <si>
    <t>Total Current Farm Assets</t>
  </si>
  <si>
    <t>Total Current Farm Liabilities</t>
  </si>
  <si>
    <t>Non Current Farm Assets</t>
  </si>
  <si>
    <t>Non Current Farm Liabilities</t>
  </si>
  <si>
    <t>Breeding Stock (Sch J)</t>
  </si>
  <si>
    <t xml:space="preserve">  Cost or Base Val. (Sch J)</t>
  </si>
  <si>
    <t>Prin. Due Beyond 12 Months From (Sch. R)</t>
  </si>
  <si>
    <t xml:space="preserve">  Less Accumulated Dep.</t>
  </si>
  <si>
    <t>Prin. Due Beyond 12 Months From (Sch. Q)</t>
  </si>
  <si>
    <t>Prin. Due Beyond 12 Months From (Sch. O)</t>
  </si>
  <si>
    <t>Farm Machinery &amp; Equipment (Sch K)</t>
  </si>
  <si>
    <t>Real Estate&amp;Other Long Term Loans (Sch. S)</t>
  </si>
  <si>
    <t>Raised Crops/Feed Held for Sale</t>
  </si>
  <si>
    <t>Raised Crops/Feed Held for Feed Use</t>
  </si>
  <si>
    <t>Purchased Crops/Feed Held for Sale</t>
  </si>
  <si>
    <t>Purchased Crops/Feed Held for Feed Use</t>
  </si>
  <si>
    <t xml:space="preserve">  Cost or Basis (Sch K)</t>
  </si>
  <si>
    <t>Farm Real Estate (Sch. L)</t>
  </si>
  <si>
    <t>Acres =</t>
  </si>
  <si>
    <t xml:space="preserve">  Cost or Basis (Sch L)</t>
  </si>
  <si>
    <t>Total Non Current Farm Liabilities</t>
  </si>
  <si>
    <t>Total Current and Non-Current Liabilities</t>
  </si>
  <si>
    <t>Deferred Tax Liability on Non Current Assets</t>
  </si>
  <si>
    <t>Total Farm Liabilities</t>
  </si>
  <si>
    <t>Retained Earnings/Contributed Capital</t>
  </si>
  <si>
    <t>Securities Not Readily Marketable (Sch. M)</t>
  </si>
  <si>
    <t>Valuation Equity</t>
  </si>
  <si>
    <t>Total NonCurrent Farm Assets</t>
  </si>
  <si>
    <t>Net Worth (Business Only)</t>
  </si>
  <si>
    <t>Total Farm Assets</t>
  </si>
  <si>
    <t>Total Liabilities and Net Worth</t>
  </si>
  <si>
    <t>Nonfarm Assets</t>
  </si>
  <si>
    <t>Nonfarm Liabilites</t>
  </si>
  <si>
    <t>Non-Farm Assets from (Sch N)</t>
  </si>
  <si>
    <t>Nonfarm Accounts Payable and Accrued Exp.</t>
  </si>
  <si>
    <t>Cash Value of Life Ins. (Sch. N)</t>
  </si>
  <si>
    <t>Nonfarm Notes Payable</t>
  </si>
  <si>
    <t>Securities  Marketable and Non (Sch. F, M)</t>
  </si>
  <si>
    <t>Deferred Tax Liability on Nonfarm Assets</t>
  </si>
  <si>
    <t>Total Nonfarm Liabilities</t>
  </si>
  <si>
    <t>Total Liabilities (Farm &amp; NonFarm)</t>
  </si>
  <si>
    <t>Total Nonfarm Assets</t>
  </si>
  <si>
    <t>NET WORTH  (Equity) - Combined</t>
  </si>
  <si>
    <t>Total Assets(Farm &amp;NonFarm)</t>
  </si>
  <si>
    <t xml:space="preserve"> Total Liabilities and Net Worth (Combined)</t>
  </si>
  <si>
    <t>Commonly Used Ratios For Financial Analysis:</t>
  </si>
  <si>
    <t>Current Ratio</t>
  </si>
  <si>
    <t>Debt to Asset Ratio</t>
  </si>
  <si>
    <t>Check Book Balance</t>
  </si>
  <si>
    <t>Undeposited Checks</t>
  </si>
  <si>
    <t>Cash on Hand</t>
  </si>
  <si>
    <t>Savings Accounts and CD's</t>
  </si>
  <si>
    <t>Money Market</t>
  </si>
  <si>
    <t>Diesel</t>
  </si>
  <si>
    <t>Gas</t>
  </si>
  <si>
    <t>Oil and Lub</t>
  </si>
  <si>
    <t>Misc</t>
  </si>
  <si>
    <t>Seed</t>
  </si>
  <si>
    <t>Salt and Mineral</t>
  </si>
  <si>
    <t>W. Wheat</t>
  </si>
  <si>
    <t>W wheat</t>
  </si>
  <si>
    <t>Summer Fallow</t>
  </si>
  <si>
    <t>seed</t>
  </si>
  <si>
    <t>fert</t>
  </si>
  <si>
    <t>fuel</t>
  </si>
  <si>
    <t>Joe Dokes</t>
  </si>
  <si>
    <t>Swathing</t>
  </si>
  <si>
    <t>10-01-90</t>
  </si>
  <si>
    <t>Wheat</t>
  </si>
  <si>
    <t>Barley</t>
  </si>
  <si>
    <t>Hay</t>
  </si>
  <si>
    <t>Straw</t>
  </si>
  <si>
    <t>Rep. Heifers</t>
  </si>
  <si>
    <t>Cows</t>
  </si>
  <si>
    <t>Excess Rep Heifers</t>
  </si>
  <si>
    <t>Bulls</t>
  </si>
  <si>
    <t>.</t>
  </si>
  <si>
    <t>Horses</t>
  </si>
  <si>
    <t>Combine</t>
  </si>
  <si>
    <t>7/89</t>
  </si>
  <si>
    <t>Stieger</t>
  </si>
  <si>
    <t>7/88</t>
  </si>
  <si>
    <t>JD 165hp</t>
  </si>
  <si>
    <t>3/88</t>
  </si>
  <si>
    <t>JD 100 hp</t>
  </si>
  <si>
    <t>7/90</t>
  </si>
  <si>
    <t>Case 55 hp</t>
  </si>
  <si>
    <t>6/82</t>
  </si>
  <si>
    <t>Swather</t>
  </si>
  <si>
    <t>1/86</t>
  </si>
  <si>
    <t>Harrow Bed</t>
  </si>
  <si>
    <t>5/90</t>
  </si>
  <si>
    <t>Tool Bar</t>
  </si>
  <si>
    <t>Harrow 40'</t>
  </si>
  <si>
    <t>Chiesel</t>
  </si>
  <si>
    <t>Drill 35'</t>
  </si>
  <si>
    <t>Baler</t>
  </si>
  <si>
    <t>Sprayer</t>
  </si>
  <si>
    <t>Rod weeder</t>
  </si>
  <si>
    <t>3/90</t>
  </si>
  <si>
    <t>6/89</t>
  </si>
  <si>
    <t>5/80</t>
  </si>
  <si>
    <t>Chev 2 t</t>
  </si>
  <si>
    <t>Ford 2 t</t>
  </si>
  <si>
    <t>83 4x4</t>
  </si>
  <si>
    <t>80 1/2 t</t>
  </si>
  <si>
    <t>1/87</t>
  </si>
  <si>
    <t>12/89</t>
  </si>
  <si>
    <t>Miscellaneous Equipment</t>
  </si>
  <si>
    <t>range</t>
  </si>
  <si>
    <t>4/65</t>
  </si>
  <si>
    <t>crop 3500</t>
  </si>
  <si>
    <t>6/65</t>
  </si>
  <si>
    <t>hay</t>
  </si>
  <si>
    <t>crop 500</t>
  </si>
  <si>
    <t>3/80</t>
  </si>
  <si>
    <t>Shop 30x50</t>
  </si>
  <si>
    <t>5/81</t>
  </si>
  <si>
    <t>50x100 shop</t>
  </si>
  <si>
    <t>4/85</t>
  </si>
  <si>
    <t>grain str</t>
  </si>
  <si>
    <t>3/87</t>
  </si>
  <si>
    <t>garage</t>
  </si>
  <si>
    <t>misc</t>
  </si>
  <si>
    <t xml:space="preserve"> /76</t>
  </si>
  <si>
    <t>Market Value Buldngs &amp; Imprmnts</t>
  </si>
  <si>
    <t>Dads</t>
  </si>
  <si>
    <t>Jones Place</t>
  </si>
  <si>
    <t xml:space="preserve"> 11/92</t>
  </si>
  <si>
    <t>FCS</t>
  </si>
  <si>
    <t>Coop Stock</t>
  </si>
  <si>
    <t>Personal Vehicle</t>
  </si>
  <si>
    <t>House Hold Goods</t>
  </si>
  <si>
    <t>CD's</t>
  </si>
  <si>
    <t>Risky Business</t>
  </si>
  <si>
    <t>Bet your life</t>
  </si>
  <si>
    <t>wife</t>
  </si>
  <si>
    <t>kids</t>
  </si>
  <si>
    <t>whole life</t>
  </si>
  <si>
    <t>term</t>
  </si>
  <si>
    <t>Agri Elevator</t>
  </si>
  <si>
    <t>Coop</t>
  </si>
  <si>
    <t>diesel</t>
  </si>
  <si>
    <t>feed</t>
  </si>
  <si>
    <t>Operating Carryover</t>
  </si>
  <si>
    <t>JD 165 hp</t>
  </si>
  <si>
    <t>Drill</t>
  </si>
  <si>
    <t>Truck newer</t>
  </si>
  <si>
    <t>Truck older</t>
  </si>
  <si>
    <t>Harrow bed</t>
  </si>
  <si>
    <t>3500 crop</t>
  </si>
  <si>
    <t>500 crop</t>
  </si>
  <si>
    <t>500 hay</t>
  </si>
  <si>
    <t>Land and Buildings</t>
  </si>
  <si>
    <t>Machinery and Equipment</t>
  </si>
  <si>
    <t>12-90</t>
  </si>
  <si>
    <t>Excess Replacement Heifers</t>
  </si>
  <si>
    <t>Miscellaneous</t>
  </si>
  <si>
    <t xml:space="preserve">  1/87</t>
  </si>
  <si>
    <t>Market Value Bldg &amp; Improvements</t>
  </si>
  <si>
    <t>cash</t>
  </si>
  <si>
    <t xml:space="preserve">  11/92</t>
  </si>
  <si>
    <t>W Wheat</t>
  </si>
  <si>
    <t>S Wheat</t>
  </si>
  <si>
    <t>mix</t>
  </si>
  <si>
    <t>2-4-d</t>
  </si>
  <si>
    <t>supp.</t>
  </si>
  <si>
    <t>salt</t>
  </si>
  <si>
    <t>cows</t>
  </si>
  <si>
    <t>cake</t>
  </si>
  <si>
    <t>oats</t>
  </si>
  <si>
    <t>supp</t>
  </si>
  <si>
    <t>rep hefiers</t>
  </si>
  <si>
    <t>stuff</t>
  </si>
  <si>
    <t>med</t>
  </si>
  <si>
    <t>shots</t>
  </si>
  <si>
    <t>Rep.</t>
  </si>
  <si>
    <t>inven.</t>
  </si>
  <si>
    <t>crop</t>
  </si>
  <si>
    <t>steer calves</t>
  </si>
  <si>
    <t>heifer calves</t>
  </si>
  <si>
    <t>rep heifers</t>
  </si>
  <si>
    <t>extra</t>
  </si>
  <si>
    <t>Cull Cows 70 head</t>
  </si>
  <si>
    <t>bulls</t>
  </si>
  <si>
    <t>something</t>
  </si>
  <si>
    <t xml:space="preserve">   Patronage refunds</t>
  </si>
  <si>
    <t xml:space="preserve">   Custom work</t>
  </si>
  <si>
    <t xml:space="preserve">   Misc. Farm Exp.</t>
  </si>
  <si>
    <t>Purchased Crops For Sale NOT Feed (Sch. G)</t>
  </si>
  <si>
    <t>Debt to Equity Ratio</t>
  </si>
  <si>
    <t>Cost Basis</t>
  </si>
  <si>
    <t>Market Value</t>
  </si>
  <si>
    <t xml:space="preserve">Current and Non Current Deferred Tax Calculations   </t>
  </si>
  <si>
    <r>
      <t xml:space="preserve">Current Portion of Deferred Taxes @ </t>
    </r>
    <r>
      <rPr>
        <sz val="10"/>
        <color indexed="10"/>
        <rFont val="Helv"/>
        <family val="0"/>
      </rPr>
      <t>Market Value</t>
    </r>
  </si>
  <si>
    <t>Cost or Tax</t>
  </si>
  <si>
    <t>Current Assets</t>
  </si>
  <si>
    <t xml:space="preserve">Crops Under Gov. Loan (Sch. H) </t>
  </si>
  <si>
    <t>Futures or Options Account Equity  (Net Equity)</t>
  </si>
  <si>
    <t>Total Market Value</t>
  </si>
  <si>
    <t>Total Tax Basis Value</t>
  </si>
  <si>
    <t>Excess of Market Value Over Tax Basis</t>
  </si>
  <si>
    <t>Deductions (Liabilities that result in tax deductions when paid)</t>
  </si>
  <si>
    <t>Other Accrued Expenses</t>
  </si>
  <si>
    <t>Employee Payroll Withholdings (Payroll Taxes)</t>
  </si>
  <si>
    <t>Total Deductions</t>
  </si>
  <si>
    <t>Deferred Income Related to Current Assets &amp; Liabilities</t>
  </si>
  <si>
    <t>Minus Net Operating Loss Carry Forward</t>
  </si>
  <si>
    <t>Deferred Taxable Income Related to Current Assets &amp; Liabilites</t>
  </si>
  <si>
    <t>Marginal</t>
  </si>
  <si>
    <t>Tax Rate</t>
  </si>
  <si>
    <t>Federal Marginal Income Tax Rate</t>
  </si>
  <si>
    <t>State Marginal Income Tax Rate</t>
  </si>
  <si>
    <t>Local Marginal Income Tax Rate</t>
  </si>
  <si>
    <t>Self Employment Tax Rate (Limited by Max)</t>
  </si>
  <si>
    <t xml:space="preserve">    Old-age, Survivor, &amp; Disability Portion of SE Tax Rate</t>
  </si>
  <si>
    <t xml:space="preserve">    Medicare (Hospital Insurance) Portion</t>
  </si>
  <si>
    <t>Maximum Dollar Amount for Self Employment Tax</t>
  </si>
  <si>
    <r>
      <t>Deferred Tax Estimate on Current Assets &amp; Liabilities</t>
    </r>
    <r>
      <rPr>
        <sz val="10"/>
        <color indexed="10"/>
        <rFont val="Helv"/>
        <family val="0"/>
      </rPr>
      <t xml:space="preserve"> (Market)</t>
    </r>
  </si>
  <si>
    <t>Value of  Lvstck Held for Sale (Sch I)</t>
  </si>
  <si>
    <t>Total Cost/Book Value</t>
  </si>
  <si>
    <t>Excess of Cost/Book Value Over Tax Basis</t>
  </si>
  <si>
    <t>Deferred Taxable Income Related to Current Assets &amp; Liabilities</t>
  </si>
  <si>
    <t>Federal Estimated Income Tax Rate</t>
  </si>
  <si>
    <t>State Estimated Income Tax Rate</t>
  </si>
  <si>
    <t>Local Estimated Income Tax Rate</t>
  </si>
  <si>
    <t>Estimated Self Employment Tax Rate (Limited)</t>
  </si>
  <si>
    <t>Deferred Tax Estimate on Current Assets &amp; Liabilities (Cost)</t>
  </si>
  <si>
    <t>Noncurrent Portion of Deferred Taxes</t>
  </si>
  <si>
    <t>or Tax</t>
  </si>
  <si>
    <t>Total Noncurrent Farm Assets</t>
  </si>
  <si>
    <t xml:space="preserve">    Adjust Breeding Lvstk Cost Basis (FFSG)</t>
  </si>
  <si>
    <t>Farm Real Estate (Sch L)</t>
  </si>
  <si>
    <t>Other Non-Current Assets</t>
  </si>
  <si>
    <t>Total Market Value of Noncurrent Assets</t>
  </si>
  <si>
    <t>Total Cost or Book Value of Noncurrent Assets</t>
  </si>
  <si>
    <t>Excess of Market Value over Tax Basis on Noncurrent Assets</t>
  </si>
  <si>
    <t>Deductions-Noncurrent-(Liabilities that result in tax deductions when paid)</t>
  </si>
  <si>
    <t>Other Noncurrent Deductions...</t>
  </si>
  <si>
    <t xml:space="preserve">Total Deductions for Noncurrent </t>
  </si>
  <si>
    <t>Deferred Income Related to Noncurrent Assets &amp; Liabilities</t>
  </si>
  <si>
    <t xml:space="preserve">Minus Net Operating Loss Carry Forward </t>
  </si>
  <si>
    <t>(Not Used In Current Section)</t>
  </si>
  <si>
    <t>Deferred Taxable Income for Noncurrent Assets &amp; Liabilities</t>
  </si>
  <si>
    <t xml:space="preserve">Total Deferred Tax Estimate Related to Noncurrent </t>
  </si>
  <si>
    <t>Assets and Liabilities</t>
  </si>
  <si>
    <t>Raised Crops For Sale NOT Feed (Sch. G)</t>
  </si>
  <si>
    <t>Raised Crops For Feed NOT Sale (Sch. G)</t>
  </si>
  <si>
    <t>Purchased Crops For Feed NOT Sale (Sch. G)</t>
  </si>
  <si>
    <t>Input Item</t>
  </si>
  <si>
    <t>Case Farm Ranch</t>
  </si>
  <si>
    <t>Name of Owner or Company Name</t>
  </si>
  <si>
    <t>Enter Date of Cashflow Statement</t>
  </si>
  <si>
    <t>Schedule A -- Seed Costs</t>
  </si>
  <si>
    <t>%</t>
  </si>
  <si>
    <t>Month</t>
  </si>
  <si>
    <t>Cost Per</t>
  </si>
  <si>
    <t>Your</t>
  </si>
  <si>
    <t>Appld</t>
  </si>
  <si>
    <t>Acre</t>
  </si>
  <si>
    <t>Share</t>
  </si>
  <si>
    <t>MONTH</t>
  </si>
  <si>
    <t>QUAN</t>
  </si>
  <si>
    <t>ACRES</t>
  </si>
  <si>
    <t>CPU</t>
  </si>
  <si>
    <t>YS</t>
  </si>
  <si>
    <t>TC</t>
  </si>
  <si>
    <t>YC</t>
  </si>
  <si>
    <t>Total Seed Costs</t>
  </si>
  <si>
    <t>Schedule B -- Fertilizer Costs</t>
  </si>
  <si>
    <t>Fert</t>
  </si>
  <si>
    <t>Anlys.</t>
  </si>
  <si>
    <t>FT</t>
  </si>
  <si>
    <t>Total Fertilizer Costs</t>
  </si>
  <si>
    <t>Schedule C -- Crop Chemicals</t>
  </si>
  <si>
    <t>Chem.</t>
  </si>
  <si>
    <t>of Acres</t>
  </si>
  <si>
    <t>CHEM</t>
  </si>
  <si>
    <t>Total Chemical Costs</t>
  </si>
  <si>
    <t>Schedule D -- Crop Insurance</t>
  </si>
  <si>
    <t>Paid</t>
  </si>
  <si>
    <t>Of Acres</t>
  </si>
  <si>
    <t>Total Crop Insurance Cost</t>
  </si>
  <si>
    <t>Schedule E -- Crop Water Assessment</t>
  </si>
  <si>
    <t>% Your</t>
  </si>
  <si>
    <t>Total Crop Water Cost</t>
  </si>
  <si>
    <t>Schedule F -- Crop Irrigation Energy</t>
  </si>
  <si>
    <t>Energy</t>
  </si>
  <si>
    <t>ENERGY</t>
  </si>
  <si>
    <t>Total Irrigation Energy Cost</t>
  </si>
  <si>
    <t>Schedule G -- Crop Custom Hire</t>
  </si>
  <si>
    <t>Desc.</t>
  </si>
  <si>
    <t>DESC</t>
  </si>
  <si>
    <t>Total Crop Custom Hire</t>
  </si>
  <si>
    <t>Schedule H -- Direct Crop Labor</t>
  </si>
  <si>
    <t>Total Direct Crop Labor</t>
  </si>
  <si>
    <t>Schedule I -- Crop Packaging and Supplies</t>
  </si>
  <si>
    <t>Total Crop Packaging and Supplies</t>
  </si>
  <si>
    <t>Schedule J -- Purchased Feed for Breeding Livestock</t>
  </si>
  <si>
    <t>Head</t>
  </si>
  <si>
    <t>HEAD</t>
  </si>
  <si>
    <t>Total Purchased Feed (Breeding Lvstk)</t>
  </si>
  <si>
    <t>Schedule K -- Breeding Stock Artificial Insemination Costs</t>
  </si>
  <si>
    <t>Incurr.</t>
  </si>
  <si>
    <t>of Head</t>
  </si>
  <si>
    <t>Total AI Costs (Breeding)</t>
  </si>
  <si>
    <t xml:space="preserve">    Crops Held for Feed NOT for Sale  - Decrease (Increase)</t>
  </si>
  <si>
    <t>Schedule L -- Breeding Livestock - Health, Vet, Medicine</t>
  </si>
  <si>
    <t>Total Health Cost (Breeding)</t>
  </si>
  <si>
    <t>Schedule M -- Breeding Livestock Supplies</t>
  </si>
  <si>
    <t>Total Health Costs (Breeding)</t>
  </si>
  <si>
    <t>Schedule N -- Breeding Livestock Marketing Expenses</t>
  </si>
  <si>
    <t>Total Marketing Costs (Breeding)</t>
  </si>
  <si>
    <t>Schedule O -- Purchase cost of Growing and Finishing Livestock. (Per Head)</t>
  </si>
  <si>
    <t>Total Purchase Cost (Growing &amp; Finishing)</t>
  </si>
  <si>
    <t>Schedule P -- Purchased Cost of Growing and Finishing Livestock (Per Cwt.)</t>
  </si>
  <si>
    <t>Price/</t>
  </si>
  <si>
    <t>LBS.</t>
  </si>
  <si>
    <t>LB</t>
  </si>
  <si>
    <t>LBS</t>
  </si>
  <si>
    <t>Total Cost of Growing &amp; Finishing Purchased on Per Cwt Basis</t>
  </si>
  <si>
    <t>Schedule Q -- Purchased Feed for Growing and Finishing (Per Head &amp; Cwt.)</t>
  </si>
  <si>
    <t>Quanity</t>
  </si>
  <si>
    <t>Total Purchased Feed (Growing &amp; Finishing)</t>
  </si>
  <si>
    <t>Schedule R -- Health, Vet, Medicine - Grow and Finish (Per Head &amp; Cwt.)</t>
  </si>
  <si>
    <t>Total Health Cost (Growing &amp; Finishing)</t>
  </si>
  <si>
    <t>Schedule S -- Livestock Supplies Growing &amp; Finishing (Per Head &amp; Cwt.)</t>
  </si>
  <si>
    <t>Total Supplies Costs (Growing &amp; Finishing)</t>
  </si>
  <si>
    <t>Schedule T -- Livestock Marketing Expenses, Grow &amp; Finish (Per Head &amp; Cwt.)</t>
  </si>
  <si>
    <t>Total Marketing Costs (Growing &amp; Finishing)</t>
  </si>
  <si>
    <t>Schedule U -- Planned Capital Asset Purchases</t>
  </si>
  <si>
    <t>Capital</t>
  </si>
  <si>
    <t>Item</t>
  </si>
  <si>
    <t>NUMBER</t>
  </si>
  <si>
    <t>Total Cost of Planned Capital Purchases</t>
  </si>
  <si>
    <r>
      <t xml:space="preserve">Schedule V -- Schedule Loan Payments, </t>
    </r>
    <r>
      <rPr>
        <b/>
        <sz val="10"/>
        <color indexed="10"/>
        <rFont val="Helv"/>
        <family val="0"/>
      </rPr>
      <t>Yearly (Amortized)</t>
    </r>
  </si>
  <si>
    <t xml:space="preserve">          Enter the interest rate as a whole number, not a decimal (Example 7% entered as 7, not .07)</t>
  </si>
  <si>
    <t>Calculated</t>
  </si>
  <si>
    <t>Int.</t>
  </si>
  <si>
    <t>Term in</t>
  </si>
  <si>
    <t>Borrowed</t>
  </si>
  <si>
    <t>Years</t>
  </si>
  <si>
    <t>PRIN</t>
  </si>
  <si>
    <t>INT</t>
  </si>
  <si>
    <t>TERM</t>
  </si>
  <si>
    <t>CLP</t>
  </si>
  <si>
    <t>Total Scheduled Yearly Loan Payments</t>
  </si>
  <si>
    <r>
      <t xml:space="preserve">Schedule W -- Loan Payments </t>
    </r>
    <r>
      <rPr>
        <b/>
        <sz val="10"/>
        <color indexed="10"/>
        <rFont val="Helv"/>
        <family val="0"/>
      </rPr>
      <t>Payed Monthly</t>
    </r>
  </si>
  <si>
    <t>A.P.R.</t>
  </si>
  <si>
    <t>Months</t>
  </si>
  <si>
    <t>Total Scheduled Monthly Payments</t>
  </si>
  <si>
    <t>Schedule 1 -- Cash Receipts From Crop Sales</t>
  </si>
  <si>
    <t>Sold</t>
  </si>
  <si>
    <t>Sales</t>
  </si>
  <si>
    <t>PPU</t>
  </si>
  <si>
    <t>TS</t>
  </si>
  <si>
    <t>Total Cash From Crop Sales</t>
  </si>
  <si>
    <t>Schedule 2 -- Cash From Livestock Sales Sold on Per Head Basis</t>
  </si>
  <si>
    <t>PPH</t>
  </si>
  <si>
    <t>Total Sales From Livestock (Per Head)</t>
  </si>
  <si>
    <t>Schedule 3 -- Cash From Livestock Sales Sold on a Per Cwt Basis</t>
  </si>
  <si>
    <t>in LBS</t>
  </si>
  <si>
    <t>Per LB</t>
  </si>
  <si>
    <t>PPLB</t>
  </si>
  <si>
    <t>Total Sales From Livestock Sold Per Cwt.</t>
  </si>
  <si>
    <t>Schedule 4 -- Cash From Capital Sales</t>
  </si>
  <si>
    <t>Raised Breeding Livestock</t>
  </si>
  <si>
    <t>Total Raised Breeding Lvstk</t>
  </si>
  <si>
    <t>Purchased Breeding Lvstk</t>
  </si>
  <si>
    <t>Total Purcashed Breeding Lvstk</t>
  </si>
  <si>
    <t>Other Capital Assets</t>
  </si>
  <si>
    <t>Total Other Capital Assets</t>
  </si>
  <si>
    <t>Total Cash From Planned Capital Sales</t>
  </si>
  <si>
    <t>Schedule 5 -- Government Program Payments (Crops &amp; Livestock)</t>
  </si>
  <si>
    <t>Commodity</t>
  </si>
  <si>
    <t>or Item</t>
  </si>
  <si>
    <t>Recevd</t>
  </si>
  <si>
    <t>of Comd.</t>
  </si>
  <si>
    <t>Income</t>
  </si>
  <si>
    <t>TI</t>
  </si>
  <si>
    <t>Total Income From Government Payments</t>
  </si>
  <si>
    <t>Schedule 6 -- PIK Certificates Purchased and Sold See **</t>
  </si>
  <si>
    <t>Convrt.</t>
  </si>
  <si>
    <t>PC</t>
  </si>
  <si>
    <t>FV</t>
  </si>
  <si>
    <t>PR</t>
  </si>
  <si>
    <t>TCV</t>
  </si>
  <si>
    <t>Total Purchurchase Cost</t>
  </si>
  <si>
    <t>Total Cash Received From PIK Certificates Sold</t>
  </si>
  <si>
    <t>**</t>
  </si>
  <si>
    <t>Schedule 6 is for the trading of PIK certificates only. It is</t>
  </si>
  <si>
    <t>assumed if the certificates are traded for grain, the cash</t>
  </si>
  <si>
    <t>received will show up under Schedule 1, "Cash From Crop Sales"</t>
  </si>
  <si>
    <t>and the certificate will not be listed in Schedule 6. This</t>
  </si>
  <si>
    <t>schedule allows for certificates received in the normal course</t>
  </si>
  <si>
    <t>of operation and those purchased for other reasons.</t>
  </si>
  <si>
    <t xml:space="preserve">Minimum cash Bal. Desired </t>
  </si>
  <si>
    <t xml:space="preserve">Date Prepared </t>
  </si>
  <si>
    <t>January</t>
  </si>
  <si>
    <t>February</t>
  </si>
  <si>
    <t>March</t>
  </si>
  <si>
    <t>April</t>
  </si>
  <si>
    <t>May</t>
  </si>
  <si>
    <t>June</t>
  </si>
  <si>
    <t>July</t>
  </si>
  <si>
    <t>August</t>
  </si>
  <si>
    <t>Sept</t>
  </si>
  <si>
    <t>October</t>
  </si>
  <si>
    <t>November</t>
  </si>
  <si>
    <t>December</t>
  </si>
  <si>
    <t>Crop Sales Income - Schedule 1</t>
  </si>
  <si>
    <t xml:space="preserve">                                  Schedule</t>
  </si>
  <si>
    <t xml:space="preserve">   Other</t>
  </si>
  <si>
    <t>Livestock Sales Income Schedule 2 &amp; 3</t>
  </si>
  <si>
    <t xml:space="preserve"> Income (Per Head) From    Sch.</t>
  </si>
  <si>
    <t xml:space="preserve"> Income (Per Cwt) From      Sch.</t>
  </si>
  <si>
    <t>Capital Asset Sales  -  Schedule 4</t>
  </si>
  <si>
    <t>-----J-----</t>
  </si>
  <si>
    <t>-----F-----</t>
  </si>
  <si>
    <t>-----M-----</t>
  </si>
  <si>
    <t>-----A-----</t>
  </si>
  <si>
    <t>----JULY---</t>
  </si>
  <si>
    <t>-----S-----</t>
  </si>
  <si>
    <t>-----O-----</t>
  </si>
  <si>
    <t>-----N-----</t>
  </si>
  <si>
    <t>-----D-----</t>
  </si>
  <si>
    <t xml:space="preserve"> Raised Breeding Lvstk           Sch.</t>
  </si>
  <si>
    <t xml:space="preserve"> Purchased Breeding Lvstk     Sch.</t>
  </si>
  <si>
    <t xml:space="preserve"> Other Capital Assets             Sch.</t>
  </si>
  <si>
    <t>Cash From Government Program Payments</t>
  </si>
  <si>
    <t xml:space="preserve"> Income From                     Sch.</t>
  </si>
  <si>
    <t xml:space="preserve"> Cash From PIK Certs.        Sch.</t>
  </si>
  <si>
    <t>Cash rents/Leases</t>
  </si>
  <si>
    <t xml:space="preserve">   Machinery</t>
  </si>
  <si>
    <t xml:space="preserve">   Land</t>
  </si>
  <si>
    <t>Other Sources of $$</t>
  </si>
  <si>
    <t xml:space="preserve">   State gas refund</t>
  </si>
  <si>
    <t xml:space="preserve">   Insurance Paymts</t>
  </si>
  <si>
    <t xml:space="preserve">   Tax refunds</t>
  </si>
  <si>
    <t xml:space="preserve">   Misc. Income</t>
  </si>
  <si>
    <t>Loan Proceeds &amp; Other Inflows</t>
  </si>
  <si>
    <t xml:space="preserve">   Operating Loan Advances</t>
  </si>
  <si>
    <t xml:space="preserve">   Short Term Notes</t>
  </si>
  <si>
    <t xml:space="preserve">   Long Term Loan Advances</t>
  </si>
  <si>
    <t xml:space="preserve">   Other Loan Proceeds &amp; Advances</t>
  </si>
  <si>
    <t>Non Farm Inflows</t>
  </si>
  <si>
    <t xml:space="preserve">   Wages, Salaries</t>
  </si>
  <si>
    <t xml:space="preserve">   Other Nonfarm Inflows</t>
  </si>
  <si>
    <t>Total Cash Inflows</t>
  </si>
  <si>
    <t>Expense Items From Per Acre and Per Livestock Unit Schedules</t>
  </si>
  <si>
    <t xml:space="preserve"> Crop Expenses Collected Per Acre:</t>
  </si>
  <si>
    <t xml:space="preserve">   Seed                              Sch.</t>
  </si>
  <si>
    <t>A</t>
  </si>
  <si>
    <t xml:space="preserve">   Fertilizer  </t>
  </si>
  <si>
    <t>B</t>
  </si>
  <si>
    <t xml:space="preserve">   Crop Chemicals </t>
  </si>
  <si>
    <t>C</t>
  </si>
  <si>
    <t xml:space="preserve">   Crop Insurance   </t>
  </si>
  <si>
    <t>D</t>
  </si>
  <si>
    <t xml:space="preserve">   Water Assessment </t>
  </si>
  <si>
    <t>E</t>
  </si>
  <si>
    <t xml:space="preserve">   Irrigation Energy </t>
  </si>
  <si>
    <t>F</t>
  </si>
  <si>
    <t xml:space="preserve">   Crop Custom Hire </t>
  </si>
  <si>
    <t>G</t>
  </si>
  <si>
    <t xml:space="preserve">   Direct Crop Labor</t>
  </si>
  <si>
    <t>H</t>
  </si>
  <si>
    <t xml:space="preserve">   Crop Package and Supplies </t>
  </si>
  <si>
    <t>I</t>
  </si>
  <si>
    <t xml:space="preserve"> Livestock Expenses Collected on a Per Unit Basis:</t>
  </si>
  <si>
    <t xml:space="preserve">  Breeding Livestock:</t>
  </si>
  <si>
    <t xml:space="preserve">   Purchased Feed             Sch.</t>
  </si>
  <si>
    <t>J</t>
  </si>
  <si>
    <t xml:space="preserve">   Artificial Insem.     </t>
  </si>
  <si>
    <t>K</t>
  </si>
  <si>
    <t xml:space="preserve">   Health     </t>
  </si>
  <si>
    <t>L</t>
  </si>
  <si>
    <t xml:space="preserve">   Supplies  </t>
  </si>
  <si>
    <t>M</t>
  </si>
  <si>
    <t xml:space="preserve">   Marketing  </t>
  </si>
  <si>
    <t>N</t>
  </si>
  <si>
    <t xml:space="preserve">  Growing and Finishing Livestock -- Per Head &amp; Per Cwt:</t>
  </si>
  <si>
    <t xml:space="preserve">   Purchase Cost - Per Head</t>
  </si>
  <si>
    <t>O</t>
  </si>
  <si>
    <t xml:space="preserve">   Purchase Cost - Per Cwt </t>
  </si>
  <si>
    <t>P</t>
  </si>
  <si>
    <t xml:space="preserve">   Purchase Feed </t>
  </si>
  <si>
    <t>Q</t>
  </si>
  <si>
    <t xml:space="preserve">   Health </t>
  </si>
  <si>
    <t>R</t>
  </si>
  <si>
    <t>S</t>
  </si>
  <si>
    <t xml:space="preserve">   Marketing </t>
  </si>
  <si>
    <t>T</t>
  </si>
  <si>
    <t>Operating Expenses, Collected at the Whole Farm Level:</t>
  </si>
  <si>
    <t xml:space="preserve">   Fuel, Oil, Lub</t>
  </si>
  <si>
    <t xml:space="preserve">   Repairs</t>
  </si>
  <si>
    <t xml:space="preserve">     Mach. &amp; Equip.</t>
  </si>
  <si>
    <t xml:space="preserve">     Bldngs &amp; Impro.</t>
  </si>
  <si>
    <t xml:space="preserve"> **Hired Labor/Hourly, Salary, Fringe</t>
  </si>
  <si>
    <t xml:space="preserve">   Farm Taxes</t>
  </si>
  <si>
    <t xml:space="preserve">     Real Estate; Property Taxes</t>
  </si>
  <si>
    <t xml:space="preserve">     Personal Property Taxes</t>
  </si>
  <si>
    <t xml:space="preserve">   Misc Farm Exp.</t>
  </si>
  <si>
    <t xml:space="preserve">   Farm Insurance</t>
  </si>
  <si>
    <t xml:space="preserve"> **Utilities</t>
  </si>
  <si>
    <t xml:space="preserve">   Crop Mrktng &amp; Storage</t>
  </si>
  <si>
    <t xml:space="preserve">   Other (Supplies)</t>
  </si>
  <si>
    <t xml:space="preserve">   Planned PIK Cert Pur.        Sch.</t>
  </si>
  <si>
    <t xml:space="preserve"> Rent/Lease Exp.</t>
  </si>
  <si>
    <t xml:space="preserve">   Land Rent</t>
  </si>
  <si>
    <t xml:space="preserve">   Mach &amp; Building</t>
  </si>
  <si>
    <t xml:space="preserve">   Grazing Fees</t>
  </si>
  <si>
    <t xml:space="preserve"> **Machine Hire</t>
  </si>
  <si>
    <t xml:space="preserve"> Planned Capital Asset Purchases - Schedule U for Details:</t>
  </si>
  <si>
    <t xml:space="preserve">   Planned Purchases          Sch.</t>
  </si>
  <si>
    <t>U</t>
  </si>
  <si>
    <t xml:space="preserve"> Principal and Interest Payments -- See Schedule V &amp; W for Details:</t>
  </si>
  <si>
    <t xml:space="preserve">   Loan Payments (Yearly)</t>
  </si>
  <si>
    <t>V</t>
  </si>
  <si>
    <t xml:space="preserve">   Loan Payments (Monthly) </t>
  </si>
  <si>
    <t>W</t>
  </si>
  <si>
    <t xml:space="preserve">   Term Loan Payments</t>
  </si>
  <si>
    <t xml:space="preserve">   Interest on Term Loans</t>
  </si>
  <si>
    <t xml:space="preserve">   Operating Loan Payment</t>
  </si>
  <si>
    <t xml:space="preserve">   Interest on Operating Loan</t>
  </si>
  <si>
    <t xml:space="preserve">   Accounts Payable</t>
  </si>
  <si>
    <t>Total Farm Cash Outflows</t>
  </si>
  <si>
    <t>Non Farm Expense</t>
  </si>
  <si>
    <t xml:space="preserve">   Family living</t>
  </si>
  <si>
    <t xml:space="preserve">   Food/Cloths/etc.</t>
  </si>
  <si>
    <t xml:space="preserve">   Rent/Mortgage</t>
  </si>
  <si>
    <t xml:space="preserve">   Auto</t>
  </si>
  <si>
    <t xml:space="preserve">     Income &amp; SS</t>
  </si>
  <si>
    <t>Total Non-Farm Cash Outflows</t>
  </si>
  <si>
    <t>Total Cash Outlays</t>
  </si>
  <si>
    <t>Surplus or Deficit                      (A-B)</t>
  </si>
  <si>
    <t>Begining Cash Bal.      (From Row H)</t>
  </si>
  <si>
    <t xml:space="preserve">                    (Except for First Month)</t>
  </si>
  <si>
    <t>Cash Available                        (C + D)</t>
  </si>
  <si>
    <t>Borrow to Maintain             (Min  + E)</t>
  </si>
  <si>
    <t>Balance B.O.M.</t>
  </si>
  <si>
    <t>Payment on          (Only If Row F = 0)</t>
  </si>
  <si>
    <t>operating loan      (Pay Interest First)</t>
  </si>
  <si>
    <t>Balance E.O.M.     (If Row F &gt; 0, Min.)</t>
  </si>
  <si>
    <t xml:space="preserve">                      Otherwise  (Row E - G)</t>
  </si>
  <si>
    <t>Accumulated Operating</t>
  </si>
  <si>
    <t>Loan                               (See Below)</t>
  </si>
  <si>
    <t>Operating Loan Interest         (I * Int.)</t>
  </si>
  <si>
    <t>This Month</t>
  </si>
  <si>
    <t>Accumulated Interest     (Prev. K + J)</t>
  </si>
  <si>
    <t>On operating Loan</t>
  </si>
  <si>
    <t>Accumulated Operating Loan:   Line I</t>
  </si>
  <si>
    <t xml:space="preserve">    If Line E is &gt; Min. Balance Desired, You Can Make a Payment</t>
  </si>
  <si>
    <t xml:space="preserve">    Adjust Line E, by Taking out the Min. Balance Desired</t>
  </si>
  <si>
    <t xml:space="preserve">    Pay the Accumulated Interest First,  Line K</t>
  </si>
  <si>
    <t xml:space="preserve">    After Paying the Accumulated interest, Pay All or Part of the Outstanding Operating Loan</t>
  </si>
  <si>
    <t>** Do not include expenses in these items that have already been</t>
  </si>
  <si>
    <t>included in the crop and livestock expenses which were entered</t>
  </si>
  <si>
    <t>in the schedules on a per acre or per head basis. Example would</t>
  </si>
  <si>
    <t>be "Hired Labor" and "Direct Crop Labor" in Schedule H.</t>
  </si>
  <si>
    <t>CASH-TAX</t>
  </si>
  <si>
    <t>ACCRUAL</t>
  </si>
  <si>
    <t>BASIS</t>
  </si>
  <si>
    <t>ADJUSTED</t>
  </si>
  <si>
    <t>Cash Receipts From Crops</t>
  </si>
  <si>
    <t>Cash Receipts From Calves, Feeder Lvstk &amp; Lvstk Products</t>
  </si>
  <si>
    <t>Cash From Sales of Cull Raised Livestock (Zero Basis)</t>
  </si>
  <si>
    <t>--------</t>
  </si>
  <si>
    <t>Revenue Recognition From Raised Breeding Livestock</t>
  </si>
  <si>
    <t>Cash Government Payments</t>
  </si>
  <si>
    <t>Other Cash Farm Income Sources</t>
  </si>
  <si>
    <t>Gain/Loss on Capital Sales (Ordinary Course of Business)</t>
  </si>
  <si>
    <t>Sales Price</t>
  </si>
  <si>
    <t xml:space="preserve">   G or L on Purchased Breeding Lvstk (Part of Sch. 4)</t>
  </si>
  <si>
    <t xml:space="preserve">   G or L on Machinery &amp; Equipment</t>
  </si>
  <si>
    <t xml:space="preserve">   G or L on Brdng Lvstck  Not Capitalized or Depreciated</t>
  </si>
  <si>
    <t xml:space="preserve">      -----Inventories----</t>
  </si>
  <si>
    <t>Non-Cash Revenue Adjustments</t>
  </si>
  <si>
    <t>Begining (-)</t>
  </si>
  <si>
    <t>Ending (+)</t>
  </si>
  <si>
    <t xml:space="preserve">   Cost of Lvstck Held for Sale Adj. (Begining - Ending)</t>
  </si>
  <si>
    <t xml:space="preserve">                   Total Inventory Adjustments</t>
  </si>
  <si>
    <t>-----NA-----</t>
  </si>
  <si>
    <t>Gross Revenue</t>
  </si>
  <si>
    <t xml:space="preserve">Cash Operating Expense </t>
  </si>
  <si>
    <t xml:space="preserve">  Crop Expenses Collected Per Acre:</t>
  </si>
  <si>
    <t xml:space="preserve">  Livestock Expenses Collected on a Per Unit Basis:</t>
  </si>
  <si>
    <t xml:space="preserve">  Operating Expenses, Whole Farm Level: (Less Inc. &amp; SS Tax)</t>
  </si>
  <si>
    <t xml:space="preserve">  Rent/Lease Exp.:</t>
  </si>
  <si>
    <t>Total Cash Operating Expense</t>
  </si>
  <si>
    <t xml:space="preserve">Depreciation Expense For Year </t>
  </si>
  <si>
    <t>Other Non-cash Expense Adjustments:</t>
  </si>
  <si>
    <t xml:space="preserve">      -----Accounts----</t>
  </si>
  <si>
    <t>Begining (+)</t>
  </si>
  <si>
    <t>Ending (-)</t>
  </si>
  <si>
    <t xml:space="preserve">    Supplies &amp; Prepaid Exp. - Decrease (Increase)</t>
  </si>
  <si>
    <t xml:space="preserve">    Investment in Growing Crops - Decrease (Increase)</t>
  </si>
  <si>
    <t xml:space="preserve">    Other</t>
  </si>
  <si>
    <t xml:space="preserve">    Accounts Payable - Increase (Decrease)</t>
  </si>
  <si>
    <t xml:space="preserve">    Short Term Notes Payable - Inc (Dec) -Not A.O.L.</t>
  </si>
  <si>
    <t xml:space="preserve">    Accrued Interest - Increase (Decrease)</t>
  </si>
  <si>
    <t xml:space="preserve">    Acc. Prop, R.E., Payroll Taxes - Increase (Dec)</t>
  </si>
  <si>
    <t xml:space="preserve">    Accrued Lease Payments</t>
  </si>
  <si>
    <t>Total Non-cash Expense Adjustments</t>
  </si>
  <si>
    <t>Total Expenses</t>
  </si>
  <si>
    <t>Net Farm Income From Operations</t>
  </si>
  <si>
    <t xml:space="preserve">   G or L on Purchased Breeding Lvstk </t>
  </si>
  <si>
    <t>Net Farm Income or Loss</t>
  </si>
  <si>
    <t xml:space="preserve">      ------Accounts------</t>
  </si>
  <si>
    <t xml:space="preserve">    Accrued Income Taxes - Increase (Decrease)</t>
  </si>
  <si>
    <t xml:space="preserve">    Accrued Soc. Security Taxes - Increase (Decrease)</t>
  </si>
  <si>
    <t xml:space="preserve">    Current Deferred Taxes - Increase (Decrease)</t>
  </si>
  <si>
    <t>Total Taxes and Tax Adjustments</t>
  </si>
  <si>
    <t>Income After Taxes - Before Extraordinary Items</t>
  </si>
  <si>
    <t xml:space="preserve">    Extraordinary Items (Net of Taxes)</t>
  </si>
  <si>
    <t>Net Income After Extraordinary Items</t>
  </si>
  <si>
    <t>Statement of Cash Flows</t>
  </si>
  <si>
    <t>Name</t>
  </si>
  <si>
    <t>For 12 month Period Ending</t>
  </si>
  <si>
    <t>Address</t>
  </si>
  <si>
    <t>Phone</t>
  </si>
  <si>
    <t>Cash Flows From Operating Activities:</t>
  </si>
  <si>
    <t>Cash received from farm operations:</t>
  </si>
  <si>
    <t>Market Livestock &amp; Poultry Sales</t>
  </si>
  <si>
    <t>Crop and feed sales</t>
  </si>
  <si>
    <t>Custom work income</t>
  </si>
  <si>
    <t>Livestock &amp; poultry products</t>
  </si>
  <si>
    <t>Government payments, cash and certificates</t>
  </si>
  <si>
    <t>Hedging account withdrawals</t>
  </si>
  <si>
    <t>Patronage dividends (cash only)</t>
  </si>
  <si>
    <t>Other revenues</t>
  </si>
  <si>
    <t>Subtotal cash received from farm operations</t>
  </si>
  <si>
    <t>+</t>
  </si>
  <si>
    <t>Cash received from non-farm income and operations:</t>
  </si>
  <si>
    <t>Wages</t>
  </si>
  <si>
    <t>Royalities</t>
  </si>
  <si>
    <t>Interest and dividends</t>
  </si>
  <si>
    <t>Other revenue</t>
  </si>
  <si>
    <t>Cash income from other entities, farms, businesses &amp; real estate</t>
  </si>
  <si>
    <t>Subtotal cash received from non-farm income &amp; operations</t>
  </si>
  <si>
    <t>Cash paid for farm operating activities:</t>
  </si>
  <si>
    <t>Market livestock and poultry</t>
  </si>
  <si>
    <t>Feed purchased</t>
  </si>
  <si>
    <t>Operating expenses</t>
  </si>
  <si>
    <t>Interest expense</t>
  </si>
  <si>
    <t>Hedging account deposits</t>
  </si>
  <si>
    <t>Subtotal cash paid for farm operating activities</t>
  </si>
  <si>
    <t>Cash expenses paid in non-farm operations (other entities, farms, businesses)</t>
  </si>
  <si>
    <t>-</t>
  </si>
  <si>
    <t>Income and social security taxes paid in cash</t>
  </si>
  <si>
    <t>Extraordinary items received or paid in cash (Enter a negative number as a negative)</t>
  </si>
  <si>
    <t>+/-</t>
  </si>
  <si>
    <t>Net Cash Income: (add lines 1 through 6)</t>
  </si>
  <si>
    <t>Cash withdrawals for family living</t>
  </si>
  <si>
    <t xml:space="preserve">Cash withdrawals for investments into personal assets </t>
  </si>
  <si>
    <t>Net Cash Provided by Operating Activities: (line 7 - line 8 &amp; 9)</t>
  </si>
  <si>
    <t>Cash Flows From Investing Activities:</t>
  </si>
  <si>
    <t>Cash received form the sale of:</t>
  </si>
  <si>
    <t xml:space="preserve">Raised breeding  &amp; dairy livestock, not capitalized and not depreciated </t>
  </si>
  <si>
    <t>Purchased &amp;raised breeding/dairy livestock, capitalized and depreciated</t>
  </si>
  <si>
    <t>Machinery and equipment</t>
  </si>
  <si>
    <t>Farm real estate; Other farm assets</t>
  </si>
  <si>
    <t>Bonds and securties; investments in other entities; other non-farm assets</t>
  </si>
  <si>
    <t>Cash paid to purchase:</t>
  </si>
  <si>
    <t>Breeding and dairy livestock</t>
  </si>
  <si>
    <t>Farm real estate and other farm assets</t>
  </si>
  <si>
    <t>Capital leases</t>
  </si>
  <si>
    <t>Bonds and securities; investments in other entities; other non-farm assets</t>
  </si>
  <si>
    <t>Net Cash Provided by Investing Activities: (add lines 11 through 20)</t>
  </si>
  <si>
    <t>Cash Flows From Financing Activities:</t>
  </si>
  <si>
    <t>Operating and CCC loans received (include interest paid by loan renewal)</t>
  </si>
  <si>
    <t>Term debt financing (loan proceeds)</t>
  </si>
  <si>
    <t>Cash received from gifts, inheritances and paid-in capital</t>
  </si>
  <si>
    <t>Personal investments of cash added into business assets</t>
  </si>
  <si>
    <t>Operating debt principal payments (include repayment of CCC loans)</t>
  </si>
  <si>
    <t xml:space="preserve">Term debt principal payments:  </t>
  </si>
  <si>
    <t>Scheduled Payments</t>
  </si>
  <si>
    <t>Unscheduled payments</t>
  </si>
  <si>
    <t>Principal portion of payments on capital leases</t>
  </si>
  <si>
    <t>Cash distribution of dividends, capital, or gifts</t>
  </si>
  <si>
    <t>Net Cash Provided by Financing Activities: ( add lines 22 through 30)</t>
  </si>
  <si>
    <t>Net Increase (Decrease) in Cash and Cash Equivalents (add lines 10, 21 &amp; 31)</t>
  </si>
  <si>
    <t>Cash and cash equivalents, as calculated at the end of the year (line 32 + 33)</t>
  </si>
  <si>
    <t>Discrepancy in cash and cash equivalents as calculted and reported (line 34 minus 35)</t>
  </si>
  <si>
    <r>
      <t xml:space="preserve">Cash and cash equivalents reported on the </t>
    </r>
    <r>
      <rPr>
        <b/>
        <sz val="10"/>
        <color indexed="10"/>
        <rFont val="Helv"/>
        <family val="0"/>
      </rPr>
      <t>end of year</t>
    </r>
    <r>
      <rPr>
        <sz val="10"/>
        <color indexed="10"/>
        <rFont val="Helv"/>
        <family val="0"/>
      </rPr>
      <t xml:space="preserve"> Balance Sheet</t>
    </r>
  </si>
  <si>
    <t xml:space="preserve">    Statement of Owner Equity</t>
  </si>
  <si>
    <t xml:space="preserve">This statment reconciles against the net worth of the business only.  </t>
  </si>
  <si>
    <t>Persoanl (Non-Farm) Assets and Liabilities are ignored.</t>
  </si>
  <si>
    <t>Change Due to Retained Earnings</t>
  </si>
  <si>
    <t xml:space="preserve">   Net Income After Extraordinary Items (Accrual Adjusted)</t>
  </si>
  <si>
    <t>From Income Statement</t>
  </si>
  <si>
    <t xml:space="preserve">   Minus:</t>
  </si>
  <si>
    <t>Cash Owner Withdrawals (Net of Income &amp; SS Taxes)</t>
  </si>
  <si>
    <t>From Cash Flow Statement</t>
  </si>
  <si>
    <t>Farm Product Consumption</t>
  </si>
  <si>
    <t>Unaccounted for Cash Withdrawals</t>
  </si>
  <si>
    <t>Total Change in Equity From Retained Earnings</t>
  </si>
  <si>
    <t>Line 1-2-3-4</t>
  </si>
  <si>
    <t>Change Due to Capital Contributions - Distributions</t>
  </si>
  <si>
    <t xml:space="preserve">   Capital Contributins-Gifts Received-Inhertiance</t>
  </si>
  <si>
    <t>Marketable Securities</t>
  </si>
  <si>
    <t>Nonmarketable Securties</t>
  </si>
  <si>
    <t>Breeding Stock</t>
  </si>
  <si>
    <t>Machinery &amp; Equipment</t>
  </si>
  <si>
    <t>Real Estate, Buildings &amp; Improvements</t>
  </si>
  <si>
    <t>Other Farm Assets</t>
  </si>
  <si>
    <t>Total Capital Contributions</t>
  </si>
  <si>
    <t>Sum Lines 6  through 14</t>
  </si>
  <si>
    <t xml:space="preserve">   Capital Distributions-Gifts Given-Dividends</t>
  </si>
  <si>
    <t>Total Capital Distributions</t>
  </si>
  <si>
    <t>sum Lines 16 through 24</t>
  </si>
  <si>
    <t xml:space="preserve">Total Change in Equity Due to </t>
  </si>
  <si>
    <t>Contributed-Distributed Capital</t>
  </si>
  <si>
    <t>Line 15 - Line 25</t>
  </si>
  <si>
    <t>Change in Equity Due to:</t>
  </si>
  <si>
    <t>Valuation Change in Farm Assets</t>
  </si>
  <si>
    <t>From Valuation Equity Form'</t>
  </si>
  <si>
    <t>Valuation Chane in Nonfarm Capital Assets</t>
  </si>
  <si>
    <t>Valuation Change in Nonfarm Liabilities</t>
  </si>
  <si>
    <t>Total Change in Equity Due to Valuation Changes</t>
  </si>
  <si>
    <t>Sum Lines 45 through 47</t>
  </si>
  <si>
    <t>Owner Equity Reconciliations:</t>
  </si>
  <si>
    <t xml:space="preserve">   Beginning Owner Equity</t>
  </si>
  <si>
    <t>From Beginning Balance Sheet</t>
  </si>
  <si>
    <t xml:space="preserve">   Plus:</t>
  </si>
  <si>
    <t>From Line 5</t>
  </si>
  <si>
    <t>Change Due to Contributed/Distributed Capital</t>
  </si>
  <si>
    <t>From Line 26</t>
  </si>
  <si>
    <t>Change Due to Valuation Equity</t>
  </si>
  <si>
    <t>From Line 30</t>
  </si>
  <si>
    <t>Calculated Ending Owner Equity</t>
  </si>
  <si>
    <t>Line 32+33+34</t>
  </si>
  <si>
    <t>Reported Ending Owner Equity</t>
  </si>
  <si>
    <t>From Actual Ending Balance Sheet</t>
  </si>
  <si>
    <t xml:space="preserve">Discrepency </t>
  </si>
  <si>
    <t>Line 35-36</t>
  </si>
  <si>
    <t>Blank Form</t>
  </si>
  <si>
    <t>Cash Family Living Withdrawals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</si>
</sst>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mm/dd/yy"/>
    <numFmt numFmtId="168" formatCode="mmmm\ d\,\ yyyy"/>
    <numFmt numFmtId="169" formatCode="0.0000"/>
    <numFmt numFmtId="170" formatCode="#,##0.0"/>
    <numFmt numFmtId="171" formatCode="0.000"/>
    <numFmt numFmtId="172" formatCode="0.0000_)"/>
    <numFmt numFmtId="173" formatCode="0_);\(0\)"/>
  </numFmts>
  <fonts count="31">
    <font>
      <sz val="10"/>
      <name val="Helv"/>
      <family val="0"/>
    </font>
    <font>
      <b/>
      <sz val="10"/>
      <name val="Arial"/>
      <family val="0"/>
    </font>
    <font>
      <i/>
      <sz val="10"/>
      <name val="Arial"/>
      <family val="0"/>
    </font>
    <font>
      <b/>
      <i/>
      <sz val="10"/>
      <name val="Arial"/>
      <family val="0"/>
    </font>
    <font>
      <sz val="10"/>
      <name val="Arial"/>
      <family val="0"/>
    </font>
    <font>
      <sz val="10"/>
      <color indexed="12"/>
      <name val="Helv"/>
      <family val="0"/>
    </font>
    <font>
      <sz val="10"/>
      <color indexed="10"/>
      <name val="Helv"/>
      <family val="2"/>
    </font>
    <font>
      <sz val="10"/>
      <color indexed="8"/>
      <name val="Helv"/>
      <family val="2"/>
    </font>
    <font>
      <sz val="9"/>
      <name val="Helv"/>
      <family val="0"/>
    </font>
    <font>
      <sz val="8"/>
      <name val="Tahoma"/>
      <family val="0"/>
    </font>
    <font>
      <b/>
      <sz val="10"/>
      <name val="Helv"/>
      <family val="0"/>
    </font>
    <font>
      <b/>
      <sz val="14"/>
      <name val="Helv"/>
      <family val="0"/>
    </font>
    <font>
      <b/>
      <i/>
      <sz val="10"/>
      <name val="Helv"/>
      <family val="0"/>
    </font>
    <font>
      <b/>
      <sz val="10"/>
      <color indexed="12"/>
      <name val="Helv"/>
      <family val="0"/>
    </font>
    <font>
      <b/>
      <sz val="10"/>
      <color indexed="8"/>
      <name val="Helv"/>
      <family val="2"/>
    </font>
    <font>
      <b/>
      <sz val="10"/>
      <color indexed="10"/>
      <name val="Helv"/>
      <family val="0"/>
    </font>
    <font>
      <b/>
      <i/>
      <sz val="12"/>
      <name val="Helv"/>
      <family val="0"/>
    </font>
    <font>
      <b/>
      <i/>
      <sz val="16"/>
      <name val="Helv"/>
      <family val="0"/>
    </font>
    <font>
      <b/>
      <sz val="12"/>
      <name val="Helv"/>
      <family val="0"/>
    </font>
    <font>
      <sz val="9.5"/>
      <name val="Helv"/>
      <family val="0"/>
    </font>
    <font>
      <sz val="12"/>
      <name val="Helv"/>
      <family val="0"/>
    </font>
    <font>
      <b/>
      <sz val="16"/>
      <name val="Helv"/>
      <family val="0"/>
    </font>
    <font>
      <b/>
      <sz val="8"/>
      <name val="Tahoma"/>
      <family val="0"/>
    </font>
    <font>
      <b/>
      <sz val="8"/>
      <color indexed="10"/>
      <name val="Tahoma"/>
      <family val="2"/>
    </font>
    <font>
      <b/>
      <sz val="11"/>
      <name val="Helv"/>
      <family val="0"/>
    </font>
    <font>
      <u val="single"/>
      <sz val="10"/>
      <color indexed="12"/>
      <name val="Helv"/>
      <family val="0"/>
    </font>
    <font>
      <u val="single"/>
      <sz val="10"/>
      <color indexed="36"/>
      <name val="Helv"/>
      <family val="0"/>
    </font>
    <font>
      <b/>
      <sz val="16"/>
      <name val="Times New Roman"/>
      <family val="1"/>
    </font>
    <font>
      <sz val="8"/>
      <color indexed="10"/>
      <name val="Tahoma"/>
      <family val="2"/>
    </font>
    <font>
      <b/>
      <sz val="8"/>
      <color indexed="8"/>
      <name val="Tahoma"/>
      <family val="2"/>
    </font>
    <font>
      <b/>
      <sz val="8"/>
      <name val="Helv"/>
      <family val="2"/>
    </font>
  </fonts>
  <fills count="27">
    <fill>
      <patternFill/>
    </fill>
    <fill>
      <patternFill patternType="gray125"/>
    </fill>
    <fill>
      <patternFill patternType="solid">
        <fgColor indexed="57"/>
        <bgColor indexed="64"/>
      </patternFill>
    </fill>
    <fill>
      <patternFill patternType="solid">
        <fgColor indexed="9"/>
        <bgColor indexed="64"/>
      </patternFill>
    </fill>
    <fill>
      <patternFill patternType="solid">
        <fgColor indexed="26"/>
        <bgColor indexed="64"/>
      </patternFill>
    </fill>
    <fill>
      <patternFill patternType="gray125">
        <fgColor indexed="8"/>
        <bgColor indexed="29"/>
      </patternFill>
    </fill>
    <fill>
      <patternFill patternType="solid">
        <fgColor indexed="9"/>
        <bgColor indexed="64"/>
      </patternFill>
    </fill>
    <fill>
      <patternFill patternType="lightGray">
        <fgColor indexed="8"/>
        <bgColor indexed="29"/>
      </patternFill>
    </fill>
    <fill>
      <patternFill patternType="solid">
        <fgColor indexed="13"/>
        <bgColor indexed="64"/>
      </patternFill>
    </fill>
    <fill>
      <patternFill patternType="solid">
        <fgColor indexed="49"/>
        <bgColor indexed="64"/>
      </patternFill>
    </fill>
    <fill>
      <patternFill patternType="lightGray">
        <fgColor indexed="8"/>
        <bgColor indexed="45"/>
      </patternFill>
    </fill>
    <fill>
      <patternFill patternType="solid">
        <fgColor indexed="41"/>
        <bgColor indexed="64"/>
      </patternFill>
    </fill>
    <fill>
      <patternFill patternType="gray0625">
        <fgColor indexed="8"/>
        <bgColor indexed="29"/>
      </patternFill>
    </fill>
    <fill>
      <patternFill patternType="solid">
        <fgColor indexed="26"/>
        <bgColor indexed="64"/>
      </patternFill>
    </fill>
    <fill>
      <patternFill patternType="lightGray">
        <fgColor indexed="8"/>
      </patternFill>
    </fill>
    <fill>
      <patternFill patternType="gray125">
        <fgColor indexed="8"/>
      </patternFill>
    </fill>
    <fill>
      <patternFill patternType="solid">
        <fgColor indexed="43"/>
        <bgColor indexed="64"/>
      </patternFill>
    </fill>
    <fill>
      <patternFill patternType="solid">
        <fgColor indexed="21"/>
        <bgColor indexed="64"/>
      </patternFill>
    </fill>
    <fill>
      <patternFill patternType="solid">
        <fgColor indexed="21"/>
        <bgColor indexed="64"/>
      </patternFill>
    </fill>
    <fill>
      <patternFill patternType="solid">
        <fgColor indexed="15"/>
        <bgColor indexed="64"/>
      </patternFill>
    </fill>
    <fill>
      <patternFill patternType="solid">
        <fgColor indexed="41"/>
        <bgColor indexed="64"/>
      </patternFill>
    </fill>
    <fill>
      <patternFill patternType="solid">
        <fgColor indexed="57"/>
        <bgColor indexed="64"/>
      </patternFill>
    </fill>
    <fill>
      <patternFill patternType="solid">
        <fgColor indexed="65"/>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s>
  <borders count="133">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color indexed="63"/>
      </right>
      <top>
        <color indexed="63"/>
      </top>
      <bottom style="thin">
        <color indexed="8"/>
      </bottom>
    </border>
    <border>
      <left style="thin">
        <color indexed="8"/>
      </left>
      <right style="double">
        <color indexed="8"/>
      </right>
      <top>
        <color indexed="63"/>
      </top>
      <bottom style="thin">
        <color indexed="8"/>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color indexed="63"/>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double">
        <color indexed="8"/>
      </right>
      <top style="double">
        <color indexed="8"/>
      </top>
      <bottom>
        <color indexed="63"/>
      </bottom>
    </border>
    <border>
      <left style="thin">
        <color indexed="8"/>
      </left>
      <right>
        <color indexed="63"/>
      </right>
      <top style="thin">
        <color indexed="8"/>
      </top>
      <bottom>
        <color indexed="63"/>
      </bottom>
    </border>
    <border>
      <left style="thin">
        <color indexed="8"/>
      </left>
      <right style="double">
        <color indexed="8"/>
      </right>
      <top style="thin">
        <color indexed="8"/>
      </top>
      <bottom>
        <color indexed="63"/>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double">
        <color indexed="8"/>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color indexed="63"/>
      </left>
      <right style="thin">
        <color indexed="8"/>
      </right>
      <top style="thin">
        <color indexed="8"/>
      </top>
      <bottom style="double">
        <color indexed="8"/>
      </bottom>
    </border>
    <border>
      <left style="double">
        <color indexed="8"/>
      </left>
      <right>
        <color indexed="63"/>
      </right>
      <top style="thin">
        <color indexed="8"/>
      </top>
      <bottom style="thin">
        <color indexed="8"/>
      </bottom>
    </border>
    <border>
      <left>
        <color indexed="63"/>
      </left>
      <right style="double">
        <color indexed="8"/>
      </right>
      <top style="thin">
        <color indexed="8"/>
      </top>
      <bottom>
        <color indexed="63"/>
      </bottom>
    </border>
    <border>
      <left style="double">
        <color indexed="8"/>
      </left>
      <right>
        <color indexed="63"/>
      </right>
      <top style="thin">
        <color indexed="8"/>
      </top>
      <bottom style="double">
        <color indexed="8"/>
      </bottom>
    </border>
    <border>
      <left>
        <color indexed="63"/>
      </left>
      <right style="thin">
        <color indexed="8"/>
      </right>
      <top>
        <color indexed="63"/>
      </top>
      <bottom style="double">
        <color indexed="8"/>
      </bottom>
    </border>
    <border>
      <left style="double">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double">
        <color indexed="8"/>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style="double">
        <color indexed="8"/>
      </right>
      <top>
        <color indexed="63"/>
      </top>
      <bottom style="double">
        <color indexed="8"/>
      </bottom>
    </border>
    <border>
      <left style="thin">
        <color indexed="8"/>
      </left>
      <right style="double">
        <color indexed="8"/>
      </right>
      <top style="thin">
        <color indexed="8"/>
      </top>
      <bottom style="double">
        <color indexed="8"/>
      </bottom>
    </border>
    <border>
      <left style="thin">
        <color indexed="8"/>
      </left>
      <right>
        <color indexed="63"/>
      </right>
      <top style="thin">
        <color indexed="8"/>
      </top>
      <bottom style="thin">
        <color indexed="8"/>
      </bottom>
    </border>
    <border>
      <left style="thin">
        <color indexed="8"/>
      </left>
      <right style="double">
        <color indexed="8"/>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color indexed="63"/>
      </left>
      <right style="double">
        <color indexed="8"/>
      </right>
      <top style="thin">
        <color indexed="8"/>
      </top>
      <bottom style="double">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double"/>
      <right style="double"/>
      <top style="double"/>
      <bottom style="double"/>
    </border>
    <border>
      <left style="thin"/>
      <right style="thin"/>
      <top style="thin"/>
      <bottom style="thin"/>
    </border>
    <border>
      <left style="thin">
        <color indexed="8"/>
      </left>
      <right style="double">
        <color indexed="8"/>
      </right>
      <top>
        <color indexed="63"/>
      </top>
      <bottom style="medium">
        <color indexed="8"/>
      </bottom>
    </border>
    <border>
      <left style="thin">
        <color indexed="8"/>
      </left>
      <right style="double">
        <color indexed="8"/>
      </right>
      <top style="medium">
        <color indexed="8"/>
      </top>
      <bottom>
        <color indexed="63"/>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style="double">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double">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double">
        <color indexed="8"/>
      </left>
      <right>
        <color indexed="63"/>
      </right>
      <top style="double">
        <color indexed="8"/>
      </top>
      <bottom style="thin">
        <color indexed="8"/>
      </bottom>
    </border>
    <border>
      <left>
        <color indexed="63"/>
      </left>
      <right>
        <color indexed="63"/>
      </right>
      <top>
        <color indexed="63"/>
      </top>
      <bottom style="double"/>
    </border>
    <border>
      <left style="hair">
        <color indexed="12"/>
      </left>
      <right style="hair">
        <color indexed="12"/>
      </right>
      <top style="hair">
        <color indexed="12"/>
      </top>
      <bottom style="hair">
        <color indexed="12"/>
      </bottom>
    </border>
    <border>
      <left style="double"/>
      <right>
        <color indexed="63"/>
      </right>
      <top style="double"/>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color indexed="8"/>
      </left>
      <right>
        <color indexed="63"/>
      </right>
      <top style="thin">
        <color indexed="8"/>
      </top>
      <bottom style="hair">
        <color indexed="12"/>
      </bottom>
    </border>
    <border>
      <left>
        <color indexed="63"/>
      </left>
      <right>
        <color indexed="63"/>
      </right>
      <top style="thin">
        <color indexed="8"/>
      </top>
      <bottom style="hair">
        <color indexed="12"/>
      </bottom>
    </border>
    <border>
      <left style="thin">
        <color indexed="8"/>
      </left>
      <right style="double">
        <color indexed="8"/>
      </right>
      <top style="thin">
        <color indexed="8"/>
      </top>
      <bottom style="hair">
        <color indexed="12"/>
      </bottom>
    </border>
    <border>
      <left style="double">
        <color indexed="8"/>
      </left>
      <right>
        <color indexed="63"/>
      </right>
      <top style="hair">
        <color indexed="12"/>
      </top>
      <bottom style="hair">
        <color indexed="12"/>
      </bottom>
    </border>
    <border>
      <left>
        <color indexed="63"/>
      </left>
      <right>
        <color indexed="63"/>
      </right>
      <top style="hair">
        <color indexed="12"/>
      </top>
      <bottom style="hair">
        <color indexed="12"/>
      </bottom>
    </border>
    <border>
      <left style="thin">
        <color indexed="8"/>
      </left>
      <right style="double">
        <color indexed="8"/>
      </right>
      <top style="hair">
        <color indexed="12"/>
      </top>
      <bottom style="hair">
        <color indexed="12"/>
      </bottom>
    </border>
    <border>
      <left style="double">
        <color indexed="8"/>
      </left>
      <right>
        <color indexed="63"/>
      </right>
      <top style="hair">
        <color indexed="12"/>
      </top>
      <bottom style="thin">
        <color indexed="8"/>
      </bottom>
    </border>
    <border>
      <left>
        <color indexed="63"/>
      </left>
      <right>
        <color indexed="63"/>
      </right>
      <top style="hair">
        <color indexed="12"/>
      </top>
      <bottom style="thin">
        <color indexed="8"/>
      </bottom>
    </border>
    <border>
      <left style="thin">
        <color indexed="8"/>
      </left>
      <right style="double">
        <color indexed="8"/>
      </right>
      <top style="hair">
        <color indexed="12"/>
      </top>
      <bottom style="thin">
        <color indexed="8"/>
      </bottom>
    </border>
    <border>
      <left style="thin">
        <color indexed="8"/>
      </left>
      <right>
        <color indexed="63"/>
      </right>
      <top style="thin">
        <color indexed="8"/>
      </top>
      <bottom style="hair">
        <color indexed="12"/>
      </bottom>
    </border>
    <border>
      <left style="thin">
        <color indexed="8"/>
      </left>
      <right style="thin">
        <color indexed="8"/>
      </right>
      <top style="thin">
        <color indexed="8"/>
      </top>
      <bottom style="hair">
        <color indexed="12"/>
      </bottom>
    </border>
    <border>
      <left style="thin">
        <color indexed="8"/>
      </left>
      <right>
        <color indexed="63"/>
      </right>
      <top style="hair">
        <color indexed="12"/>
      </top>
      <bottom style="hair">
        <color indexed="12"/>
      </bottom>
    </border>
    <border>
      <left style="thin">
        <color indexed="8"/>
      </left>
      <right style="thin">
        <color indexed="8"/>
      </right>
      <top style="hair">
        <color indexed="12"/>
      </top>
      <bottom style="hair">
        <color indexed="12"/>
      </bottom>
    </border>
    <border>
      <left style="thin">
        <color indexed="8"/>
      </left>
      <right>
        <color indexed="63"/>
      </right>
      <top style="hair">
        <color indexed="12"/>
      </top>
      <bottom style="thin">
        <color indexed="8"/>
      </bottom>
    </border>
    <border>
      <left style="thin">
        <color indexed="8"/>
      </left>
      <right style="thin">
        <color indexed="8"/>
      </right>
      <top style="hair">
        <color indexed="12"/>
      </top>
      <bottom style="thin">
        <color indexed="8"/>
      </bottom>
    </border>
    <border>
      <left style="double">
        <color indexed="8"/>
      </left>
      <right>
        <color indexed="63"/>
      </right>
      <top style="hair">
        <color indexed="12"/>
      </top>
      <bottom>
        <color indexed="63"/>
      </bottom>
    </border>
    <border>
      <left>
        <color indexed="63"/>
      </left>
      <right>
        <color indexed="63"/>
      </right>
      <top style="hair">
        <color indexed="12"/>
      </top>
      <bottom>
        <color indexed="63"/>
      </bottom>
    </border>
    <border>
      <left style="thin">
        <color indexed="8"/>
      </left>
      <right>
        <color indexed="63"/>
      </right>
      <top style="hair">
        <color indexed="12"/>
      </top>
      <bottom>
        <color indexed="63"/>
      </bottom>
    </border>
    <border>
      <left style="thin">
        <color indexed="8"/>
      </left>
      <right style="thin">
        <color indexed="8"/>
      </right>
      <top style="hair">
        <color indexed="12"/>
      </top>
      <bottom>
        <color indexed="63"/>
      </bottom>
    </border>
    <border>
      <left>
        <color indexed="63"/>
      </left>
      <right style="thin">
        <color indexed="8"/>
      </right>
      <top style="thin">
        <color indexed="8"/>
      </top>
      <bottom style="hair">
        <color indexed="12"/>
      </bottom>
    </border>
    <border>
      <left>
        <color indexed="63"/>
      </left>
      <right style="thin">
        <color indexed="8"/>
      </right>
      <top style="hair">
        <color indexed="12"/>
      </top>
      <bottom style="hair">
        <color indexed="12"/>
      </bottom>
    </border>
    <border>
      <left>
        <color indexed="63"/>
      </left>
      <right style="thin">
        <color indexed="8"/>
      </right>
      <top style="hair">
        <color indexed="12"/>
      </top>
      <bottom style="thin">
        <color indexed="8"/>
      </bottom>
    </border>
    <border>
      <left>
        <color indexed="63"/>
      </left>
      <right style="double">
        <color indexed="8"/>
      </right>
      <top style="thin">
        <color indexed="8"/>
      </top>
      <bottom style="hair">
        <color indexed="12"/>
      </bottom>
    </border>
    <border>
      <left>
        <color indexed="63"/>
      </left>
      <right style="double">
        <color indexed="8"/>
      </right>
      <top style="hair">
        <color indexed="12"/>
      </top>
      <bottom style="hair">
        <color indexed="12"/>
      </bottom>
    </border>
    <border>
      <left>
        <color indexed="63"/>
      </left>
      <right style="double">
        <color indexed="8"/>
      </right>
      <top style="hair">
        <color indexed="12"/>
      </top>
      <bottom>
        <color indexed="63"/>
      </bottom>
    </border>
    <border>
      <left style="double">
        <color indexed="8"/>
      </left>
      <right>
        <color indexed="63"/>
      </right>
      <top>
        <color indexed="63"/>
      </top>
      <bottom style="hair">
        <color indexed="12"/>
      </bottom>
    </border>
    <border>
      <left>
        <color indexed="63"/>
      </left>
      <right>
        <color indexed="63"/>
      </right>
      <top>
        <color indexed="63"/>
      </top>
      <bottom style="hair">
        <color indexed="12"/>
      </bottom>
    </border>
    <border>
      <left style="thin">
        <color indexed="8"/>
      </left>
      <right>
        <color indexed="63"/>
      </right>
      <top>
        <color indexed="63"/>
      </top>
      <bottom style="hair">
        <color indexed="12"/>
      </bottom>
    </border>
    <border>
      <left style="thin">
        <color indexed="8"/>
      </left>
      <right style="thin">
        <color indexed="8"/>
      </right>
      <top>
        <color indexed="63"/>
      </top>
      <bottom style="hair">
        <color indexed="12"/>
      </bottom>
    </border>
    <border>
      <left style="thin">
        <color indexed="8"/>
      </left>
      <right style="double">
        <color indexed="8"/>
      </right>
      <top>
        <color indexed="63"/>
      </top>
      <bottom style="hair">
        <color indexed="12"/>
      </bottom>
    </border>
    <border>
      <left style="thin">
        <color indexed="8"/>
      </left>
      <right style="double">
        <color indexed="8"/>
      </right>
      <top style="hair">
        <color indexed="12"/>
      </top>
      <bottom>
        <color indexed="63"/>
      </bottom>
    </border>
    <border>
      <left>
        <color indexed="63"/>
      </left>
      <right style="double">
        <color indexed="8"/>
      </right>
      <top>
        <color indexed="63"/>
      </top>
      <bottom style="hair">
        <color indexed="12"/>
      </bottom>
    </border>
    <border>
      <left>
        <color indexed="63"/>
      </left>
      <right style="double">
        <color indexed="8"/>
      </right>
      <top style="hair">
        <color indexed="12"/>
      </top>
      <bottom style="thin">
        <color indexed="8"/>
      </bottom>
    </border>
    <border>
      <left>
        <color indexed="63"/>
      </left>
      <right style="thin">
        <color indexed="8"/>
      </right>
      <top>
        <color indexed="63"/>
      </top>
      <bottom style="hair">
        <color indexed="12"/>
      </bottom>
    </border>
    <border>
      <left style="hair">
        <color indexed="12"/>
      </left>
      <right>
        <color indexed="63"/>
      </right>
      <top style="hair">
        <color indexed="12"/>
      </top>
      <bottom style="hair">
        <color indexed="12"/>
      </bottom>
    </border>
    <border>
      <left style="thin"/>
      <right style="thin"/>
      <top style="thin"/>
      <bottom style="hair">
        <color indexed="12"/>
      </bottom>
    </border>
    <border>
      <left style="thin"/>
      <right style="thin">
        <color indexed="8"/>
      </right>
      <top style="thin"/>
      <bottom style="hair">
        <color indexed="12"/>
      </bottom>
    </border>
    <border>
      <left style="thin"/>
      <right style="thin"/>
      <top style="hair">
        <color indexed="12"/>
      </top>
      <bottom style="hair">
        <color indexed="12"/>
      </bottom>
    </border>
    <border>
      <left style="thin"/>
      <right style="thin">
        <color indexed="8"/>
      </right>
      <top style="hair">
        <color indexed="12"/>
      </top>
      <bottom style="hair">
        <color indexed="12"/>
      </bottom>
    </border>
    <border>
      <left style="thin"/>
      <right style="thin"/>
      <top style="hair">
        <color indexed="12"/>
      </top>
      <bottom style="thin"/>
    </border>
    <border>
      <left style="thin"/>
      <right style="thin">
        <color indexed="8"/>
      </right>
      <top style="hair">
        <color indexed="12"/>
      </top>
      <bottom style="thin"/>
    </border>
    <border>
      <left style="thin"/>
      <right style="thin">
        <color indexed="8"/>
      </right>
      <top style="hair">
        <color indexed="12"/>
      </top>
      <bottom style="thin">
        <color indexed="8"/>
      </bottom>
    </border>
    <border>
      <left style="double">
        <color indexed="8"/>
      </left>
      <right style="hair">
        <color indexed="12"/>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style="double">
        <color indexed="8"/>
      </top>
      <bottom>
        <color indexed="63"/>
      </bottom>
    </border>
    <border>
      <left>
        <color indexed="63"/>
      </left>
      <right style="hair">
        <color indexed="12"/>
      </right>
      <top style="hair">
        <color indexed="12"/>
      </top>
      <bottom style="hair">
        <color indexed="12"/>
      </bottom>
    </border>
    <border>
      <left>
        <color indexed="63"/>
      </left>
      <right style="thin"/>
      <top style="hair">
        <color indexed="12"/>
      </top>
      <bottom style="hair">
        <color indexed="12"/>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166" fontId="0" fillId="0" borderId="0">
      <alignment/>
      <protection/>
    </xf>
    <xf numFmtId="9" fontId="4" fillId="0" borderId="0" applyFont="0" applyFill="0" applyBorder="0" applyAlignment="0" applyProtection="0"/>
  </cellStyleXfs>
  <cellXfs count="951">
    <xf numFmtId="164" fontId="0" fillId="0" borderId="0" xfId="0" applyAlignment="1">
      <alignment/>
    </xf>
    <xf numFmtId="164" fontId="0" fillId="0" borderId="0" xfId="0" applyNumberFormat="1" applyAlignment="1" applyProtection="1">
      <alignment/>
      <protection/>
    </xf>
    <xf numFmtId="165" fontId="0" fillId="0" borderId="0" xfId="0" applyNumberFormat="1" applyAlignment="1" applyProtection="1">
      <alignment/>
      <protection/>
    </xf>
    <xf numFmtId="164" fontId="0" fillId="0" borderId="0" xfId="0" applyNumberFormat="1" applyAlignment="1" applyProtection="1">
      <alignment horizontal="left"/>
      <protection/>
    </xf>
    <xf numFmtId="164" fontId="0" fillId="0" borderId="0" xfId="0" applyNumberFormat="1" applyAlignment="1" applyProtection="1">
      <alignment horizontal="center"/>
      <protection/>
    </xf>
    <xf numFmtId="164" fontId="5" fillId="0" borderId="0" xfId="0" applyNumberFormat="1" applyFont="1" applyAlignment="1" applyProtection="1">
      <alignment horizontal="center"/>
      <protection locked="0"/>
    </xf>
    <xf numFmtId="165" fontId="0" fillId="0" borderId="0" xfId="0" applyNumberFormat="1" applyAlignment="1" applyProtection="1">
      <alignment horizontal="center"/>
      <protection/>
    </xf>
    <xf numFmtId="166" fontId="0" fillId="0" borderId="0" xfId="0" applyNumberFormat="1" applyAlignment="1" applyProtection="1">
      <alignment/>
      <protection/>
    </xf>
    <xf numFmtId="166" fontId="0" fillId="0" borderId="0" xfId="0" applyNumberFormat="1" applyAlignment="1" applyProtection="1">
      <alignment horizontal="left"/>
      <protection/>
    </xf>
    <xf numFmtId="164" fontId="0" fillId="0" borderId="1" xfId="0" applyNumberFormat="1" applyBorder="1" applyAlignment="1" applyProtection="1">
      <alignment horizontal="left"/>
      <protection/>
    </xf>
    <xf numFmtId="164" fontId="0" fillId="0" borderId="1" xfId="0" applyNumberFormat="1" applyBorder="1" applyAlignment="1" applyProtection="1">
      <alignment/>
      <protection/>
    </xf>
    <xf numFmtId="164" fontId="5" fillId="0" borderId="2" xfId="0" applyNumberFormat="1" applyFont="1" applyBorder="1" applyAlignment="1" applyProtection="1">
      <alignment/>
      <protection/>
    </xf>
    <xf numFmtId="164" fontId="0" fillId="0" borderId="3" xfId="0" applyNumberFormat="1" applyBorder="1" applyAlignment="1" applyProtection="1">
      <alignment/>
      <protection/>
    </xf>
    <xf numFmtId="164" fontId="0" fillId="0" borderId="4" xfId="0" applyNumberFormat="1" applyBorder="1" applyAlignment="1" applyProtection="1">
      <alignment/>
      <protection/>
    </xf>
    <xf numFmtId="164" fontId="0" fillId="0" borderId="5" xfId="0" applyNumberFormat="1" applyBorder="1" applyAlignment="1" applyProtection="1">
      <alignment/>
      <protection/>
    </xf>
    <xf numFmtId="164" fontId="0" fillId="0" borderId="6" xfId="0" applyNumberFormat="1" applyBorder="1" applyAlignment="1" applyProtection="1">
      <alignment horizontal="left"/>
      <protection/>
    </xf>
    <xf numFmtId="164" fontId="0" fillId="0" borderId="7" xfId="0" applyNumberFormat="1" applyBorder="1" applyAlignment="1" applyProtection="1">
      <alignment horizontal="left"/>
      <protection/>
    </xf>
    <xf numFmtId="164" fontId="0" fillId="0" borderId="8" xfId="0" applyNumberFormat="1" applyBorder="1" applyAlignment="1" applyProtection="1">
      <alignment horizontal="left"/>
      <protection/>
    </xf>
    <xf numFmtId="164" fontId="5" fillId="0" borderId="0" xfId="0" applyNumberFormat="1" applyFont="1" applyAlignment="1" applyProtection="1">
      <alignment/>
      <protection/>
    </xf>
    <xf numFmtId="164" fontId="5" fillId="0" borderId="1" xfId="0" applyNumberFormat="1" applyFont="1" applyBorder="1" applyAlignment="1" applyProtection="1">
      <alignment/>
      <protection/>
    </xf>
    <xf numFmtId="164" fontId="0" fillId="0" borderId="9" xfId="0" applyNumberFormat="1" applyBorder="1" applyAlignment="1" applyProtection="1">
      <alignment/>
      <protection/>
    </xf>
    <xf numFmtId="164" fontId="0" fillId="0" borderId="10" xfId="0" applyNumberFormat="1" applyBorder="1" applyAlignment="1" applyProtection="1">
      <alignment/>
      <protection/>
    </xf>
    <xf numFmtId="164" fontId="0" fillId="0" borderId="10" xfId="0" applyNumberFormat="1" applyBorder="1" applyAlignment="1" applyProtection="1">
      <alignment horizontal="left"/>
      <protection/>
    </xf>
    <xf numFmtId="164" fontId="0" fillId="0" borderId="11" xfId="0" applyNumberFormat="1" applyBorder="1" applyAlignment="1" applyProtection="1">
      <alignment/>
      <protection/>
    </xf>
    <xf numFmtId="164" fontId="0" fillId="0" borderId="12" xfId="0" applyNumberFormat="1" applyBorder="1" applyAlignment="1" applyProtection="1">
      <alignment/>
      <protection/>
    </xf>
    <xf numFmtId="164" fontId="0" fillId="0" borderId="13" xfId="0" applyNumberFormat="1" applyBorder="1" applyAlignment="1" applyProtection="1">
      <alignment/>
      <protection/>
    </xf>
    <xf numFmtId="164" fontId="0" fillId="0" borderId="14" xfId="0" applyNumberFormat="1" applyBorder="1" applyAlignment="1" applyProtection="1">
      <alignment horizontal="center"/>
      <protection/>
    </xf>
    <xf numFmtId="164" fontId="0" fillId="0" borderId="15" xfId="0" applyNumberFormat="1" applyBorder="1" applyAlignment="1" applyProtection="1">
      <alignment horizontal="center"/>
      <protection/>
    </xf>
    <xf numFmtId="164" fontId="0" fillId="0" borderId="14" xfId="0" applyNumberFormat="1" applyBorder="1" applyAlignment="1" applyProtection="1">
      <alignment horizontal="left"/>
      <protection/>
    </xf>
    <xf numFmtId="164" fontId="0" fillId="0" borderId="16" xfId="0" applyNumberFormat="1" applyBorder="1" applyAlignment="1" applyProtection="1">
      <alignment horizontal="center"/>
      <protection/>
    </xf>
    <xf numFmtId="164" fontId="0" fillId="0" borderId="15" xfId="0" applyNumberFormat="1" applyBorder="1" applyAlignment="1" applyProtection="1">
      <alignment horizontal="left"/>
      <protection/>
    </xf>
    <xf numFmtId="164" fontId="0" fillId="0" borderId="17" xfId="0" applyNumberFormat="1" applyBorder="1" applyAlignment="1" applyProtection="1">
      <alignment horizontal="center"/>
      <protection/>
    </xf>
    <xf numFmtId="164" fontId="0" fillId="0" borderId="18" xfId="0" applyNumberFormat="1" applyBorder="1" applyAlignment="1" applyProtection="1">
      <alignment horizontal="center"/>
      <protection/>
    </xf>
    <xf numFmtId="164" fontId="0" fillId="0" borderId="17" xfId="0" applyNumberFormat="1" applyBorder="1" applyAlignment="1" applyProtection="1">
      <alignment horizontal="left"/>
      <protection/>
    </xf>
    <xf numFmtId="164" fontId="0" fillId="0" borderId="8" xfId="0" applyNumberFormat="1" applyBorder="1" applyAlignment="1" applyProtection="1">
      <alignment horizontal="center"/>
      <protection/>
    </xf>
    <xf numFmtId="164" fontId="0" fillId="0" borderId="9" xfId="0" applyNumberFormat="1" applyBorder="1" applyAlignment="1" applyProtection="1">
      <alignment horizontal="left"/>
      <protection/>
    </xf>
    <xf numFmtId="164" fontId="0" fillId="0" borderId="19" xfId="0" applyNumberFormat="1" applyBorder="1" applyAlignment="1" applyProtection="1">
      <alignment/>
      <protection/>
    </xf>
    <xf numFmtId="164" fontId="0" fillId="0" borderId="20" xfId="0" applyNumberFormat="1" applyBorder="1" applyAlignment="1" applyProtection="1">
      <alignment/>
      <protection/>
    </xf>
    <xf numFmtId="164" fontId="0" fillId="0" borderId="20" xfId="0" applyNumberFormat="1" applyBorder="1" applyAlignment="1" applyProtection="1">
      <alignment horizontal="center"/>
      <protection/>
    </xf>
    <xf numFmtId="164" fontId="0" fillId="0" borderId="21" xfId="0" applyNumberFormat="1" applyBorder="1" applyAlignment="1" applyProtection="1">
      <alignment/>
      <protection/>
    </xf>
    <xf numFmtId="164" fontId="0" fillId="0" borderId="14" xfId="0" applyNumberFormat="1" applyBorder="1" applyAlignment="1" applyProtection="1">
      <alignment/>
      <protection/>
    </xf>
    <xf numFmtId="164" fontId="0" fillId="0" borderId="4" xfId="0" applyNumberFormat="1" applyBorder="1" applyAlignment="1" applyProtection="1">
      <alignment horizontal="left"/>
      <protection/>
    </xf>
    <xf numFmtId="164" fontId="0" fillId="0" borderId="22" xfId="0" applyNumberFormat="1" applyBorder="1" applyAlignment="1" applyProtection="1">
      <alignment horizontal="left"/>
      <protection/>
    </xf>
    <xf numFmtId="164" fontId="0" fillId="0" borderId="23" xfId="0" applyNumberFormat="1" applyBorder="1" applyAlignment="1" applyProtection="1">
      <alignment/>
      <protection/>
    </xf>
    <xf numFmtId="164" fontId="0" fillId="0" borderId="24" xfId="0" applyNumberFormat="1" applyBorder="1" applyAlignment="1" applyProtection="1">
      <alignment horizontal="center"/>
      <protection/>
    </xf>
    <xf numFmtId="164" fontId="0" fillId="0" borderId="21" xfId="0" applyNumberFormat="1" applyBorder="1" applyAlignment="1" applyProtection="1">
      <alignment horizontal="center"/>
      <protection/>
    </xf>
    <xf numFmtId="164" fontId="0" fillId="0" borderId="11" xfId="0" applyNumberFormat="1" applyBorder="1" applyAlignment="1" applyProtection="1">
      <alignment horizontal="left"/>
      <protection/>
    </xf>
    <xf numFmtId="164" fontId="0" fillId="0" borderId="25" xfId="0" applyNumberFormat="1" applyBorder="1" applyAlignment="1" applyProtection="1">
      <alignment/>
      <protection/>
    </xf>
    <xf numFmtId="164" fontId="0" fillId="0" borderId="26" xfId="0" applyNumberFormat="1" applyBorder="1" applyAlignment="1" applyProtection="1">
      <alignment/>
      <protection/>
    </xf>
    <xf numFmtId="164" fontId="0" fillId="0" borderId="7" xfId="0" applyNumberFormat="1" applyBorder="1" applyAlignment="1" applyProtection="1">
      <alignment/>
      <protection/>
    </xf>
    <xf numFmtId="164" fontId="0" fillId="0" borderId="27" xfId="0" applyNumberFormat="1" applyBorder="1" applyAlignment="1" applyProtection="1">
      <alignment/>
      <protection/>
    </xf>
    <xf numFmtId="164" fontId="0" fillId="0" borderId="28" xfId="0" applyNumberFormat="1" applyBorder="1" applyAlignment="1" applyProtection="1">
      <alignment horizontal="center"/>
      <protection/>
    </xf>
    <xf numFmtId="164" fontId="0" fillId="0" borderId="29" xfId="0" applyNumberFormat="1" applyBorder="1" applyAlignment="1" applyProtection="1">
      <alignment/>
      <protection/>
    </xf>
    <xf numFmtId="164" fontId="0" fillId="0" borderId="22" xfId="0" applyNumberFormat="1" applyBorder="1" applyAlignment="1" applyProtection="1">
      <alignment/>
      <protection/>
    </xf>
    <xf numFmtId="164" fontId="0" fillId="0" borderId="23" xfId="0" applyNumberFormat="1" applyBorder="1" applyAlignment="1" applyProtection="1">
      <alignment horizontal="center"/>
      <protection/>
    </xf>
    <xf numFmtId="164" fontId="0" fillId="0" borderId="30" xfId="0" applyNumberFormat="1" applyBorder="1" applyAlignment="1" applyProtection="1">
      <alignment/>
      <protection/>
    </xf>
    <xf numFmtId="164" fontId="0" fillId="0" borderId="31" xfId="0" applyNumberFormat="1" applyBorder="1" applyAlignment="1" applyProtection="1">
      <alignment/>
      <protection/>
    </xf>
    <xf numFmtId="164" fontId="0" fillId="0" borderId="32" xfId="0" applyNumberFormat="1" applyBorder="1" applyAlignment="1" applyProtection="1">
      <alignment/>
      <protection/>
    </xf>
    <xf numFmtId="164" fontId="0" fillId="0" borderId="33" xfId="0" applyNumberFormat="1" applyBorder="1" applyAlignment="1" applyProtection="1">
      <alignment/>
      <protection/>
    </xf>
    <xf numFmtId="164" fontId="0" fillId="0" borderId="2" xfId="0" applyNumberFormat="1" applyBorder="1" applyAlignment="1" applyProtection="1">
      <alignment/>
      <protection/>
    </xf>
    <xf numFmtId="164" fontId="0" fillId="0" borderId="34" xfId="0" applyNumberFormat="1" applyBorder="1" applyAlignment="1" applyProtection="1">
      <alignment/>
      <protection/>
    </xf>
    <xf numFmtId="164" fontId="0" fillId="0" borderId="35" xfId="0" applyNumberFormat="1" applyBorder="1" applyAlignment="1" applyProtection="1">
      <alignment horizontal="left"/>
      <protection/>
    </xf>
    <xf numFmtId="164" fontId="0" fillId="0" borderId="23" xfId="0" applyNumberFormat="1" applyBorder="1" applyAlignment="1" applyProtection="1">
      <alignment horizontal="left"/>
      <protection/>
    </xf>
    <xf numFmtId="164" fontId="0" fillId="0" borderId="35" xfId="0" applyNumberFormat="1" applyBorder="1" applyAlignment="1" applyProtection="1">
      <alignment/>
      <protection/>
    </xf>
    <xf numFmtId="164" fontId="0" fillId="0" borderId="27" xfId="0" applyNumberFormat="1" applyBorder="1" applyAlignment="1" applyProtection="1">
      <alignment horizontal="left"/>
      <protection/>
    </xf>
    <xf numFmtId="164" fontId="0" fillId="0" borderId="24" xfId="0" applyNumberFormat="1" applyBorder="1" applyAlignment="1" applyProtection="1">
      <alignment/>
      <protection/>
    </xf>
    <xf numFmtId="165" fontId="0" fillId="0" borderId="16" xfId="0" applyNumberFormat="1" applyBorder="1" applyAlignment="1" applyProtection="1">
      <alignment horizontal="center"/>
      <protection/>
    </xf>
    <xf numFmtId="165" fontId="0" fillId="0" borderId="8" xfId="0" applyNumberFormat="1" applyBorder="1" applyAlignment="1" applyProtection="1">
      <alignment horizontal="center"/>
      <protection/>
    </xf>
    <xf numFmtId="164" fontId="0" fillId="0" borderId="36" xfId="0" applyNumberFormat="1" applyBorder="1" applyAlignment="1" applyProtection="1">
      <alignment/>
      <protection/>
    </xf>
    <xf numFmtId="164" fontId="0" fillId="0" borderId="11" xfId="0" applyNumberFormat="1" applyBorder="1" applyAlignment="1" applyProtection="1">
      <alignment horizontal="center"/>
      <protection/>
    </xf>
    <xf numFmtId="164" fontId="0" fillId="0" borderId="7" xfId="0" applyNumberFormat="1" applyBorder="1" applyAlignment="1" applyProtection="1">
      <alignment horizontal="center"/>
      <protection/>
    </xf>
    <xf numFmtId="164" fontId="0" fillId="0" borderId="37" xfId="0" applyNumberFormat="1" applyBorder="1" applyAlignment="1" applyProtection="1">
      <alignment horizontal="left"/>
      <protection/>
    </xf>
    <xf numFmtId="164" fontId="0" fillId="0" borderId="15" xfId="0" applyNumberFormat="1" applyBorder="1" applyAlignment="1" applyProtection="1">
      <alignment/>
      <protection/>
    </xf>
    <xf numFmtId="164" fontId="0" fillId="0" borderId="16" xfId="0" applyNumberFormat="1" applyBorder="1" applyAlignment="1" applyProtection="1">
      <alignment horizontal="left"/>
      <protection/>
    </xf>
    <xf numFmtId="164" fontId="0" fillId="0" borderId="18" xfId="0" applyNumberFormat="1" applyBorder="1" applyAlignment="1" applyProtection="1">
      <alignment horizontal="left"/>
      <protection/>
    </xf>
    <xf numFmtId="164" fontId="0" fillId="0" borderId="33" xfId="0" applyNumberFormat="1" applyBorder="1" applyAlignment="1" applyProtection="1">
      <alignment horizontal="left"/>
      <protection/>
    </xf>
    <xf numFmtId="164" fontId="0" fillId="0" borderId="16" xfId="0" applyNumberFormat="1" applyBorder="1" applyAlignment="1" applyProtection="1">
      <alignment/>
      <protection/>
    </xf>
    <xf numFmtId="164" fontId="0" fillId="0" borderId="38" xfId="0" applyNumberFormat="1" applyBorder="1" applyAlignment="1" applyProtection="1">
      <alignment/>
      <protection/>
    </xf>
    <xf numFmtId="164" fontId="0" fillId="0" borderId="17" xfId="0" applyNumberFormat="1" applyBorder="1" applyAlignment="1" applyProtection="1">
      <alignment horizontal="right"/>
      <protection/>
    </xf>
    <xf numFmtId="37" fontId="0" fillId="0" borderId="32" xfId="0" applyNumberFormat="1" applyBorder="1" applyAlignment="1" applyProtection="1">
      <alignment/>
      <protection/>
    </xf>
    <xf numFmtId="164" fontId="0" fillId="0" borderId="1" xfId="0" applyNumberFormat="1" applyBorder="1" applyAlignment="1" applyProtection="1">
      <alignment horizontal="center"/>
      <protection/>
    </xf>
    <xf numFmtId="164" fontId="5" fillId="0" borderId="39" xfId="0" applyNumberFormat="1" applyFont="1" applyBorder="1" applyAlignment="1" applyProtection="1">
      <alignment/>
      <protection locked="0"/>
    </xf>
    <xf numFmtId="164" fontId="0" fillId="0" borderId="40" xfId="0" applyNumberFormat="1" applyBorder="1" applyAlignment="1" applyProtection="1">
      <alignment/>
      <protection/>
    </xf>
    <xf numFmtId="165" fontId="5" fillId="0" borderId="41" xfId="0" applyNumberFormat="1" applyFont="1" applyBorder="1" applyAlignment="1" applyProtection="1">
      <alignment/>
      <protection locked="0"/>
    </xf>
    <xf numFmtId="164" fontId="0" fillId="0" borderId="5" xfId="0" applyNumberFormat="1" applyBorder="1" applyAlignment="1" applyProtection="1">
      <alignment horizontal="left"/>
      <protection/>
    </xf>
    <xf numFmtId="165" fontId="0" fillId="0" borderId="30" xfId="0" applyNumberFormat="1" applyBorder="1" applyAlignment="1" applyProtection="1">
      <alignment/>
      <protection/>
    </xf>
    <xf numFmtId="165" fontId="5" fillId="0" borderId="3" xfId="0" applyNumberFormat="1" applyFont="1" applyBorder="1" applyAlignment="1" applyProtection="1">
      <alignment/>
      <protection locked="0"/>
    </xf>
    <xf numFmtId="165" fontId="0" fillId="0" borderId="2" xfId="0" applyNumberFormat="1" applyBorder="1" applyAlignment="1" applyProtection="1">
      <alignment/>
      <protection/>
    </xf>
    <xf numFmtId="165" fontId="0" fillId="0" borderId="40" xfId="0" applyNumberFormat="1" applyBorder="1" applyAlignment="1" applyProtection="1">
      <alignment/>
      <protection/>
    </xf>
    <xf numFmtId="165" fontId="0" fillId="0" borderId="10" xfId="0" applyNumberFormat="1" applyBorder="1" applyAlignment="1" applyProtection="1">
      <alignment/>
      <protection/>
    </xf>
    <xf numFmtId="164" fontId="0" fillId="0" borderId="5" xfId="0" applyNumberFormat="1" applyBorder="1" applyAlignment="1" applyProtection="1">
      <alignment horizontal="center"/>
      <protection/>
    </xf>
    <xf numFmtId="164" fontId="5" fillId="0" borderId="41" xfId="0" applyNumberFormat="1" applyFont="1" applyBorder="1" applyAlignment="1" applyProtection="1">
      <alignment/>
      <protection locked="0"/>
    </xf>
    <xf numFmtId="165" fontId="0" fillId="0" borderId="42" xfId="0" applyNumberFormat="1" applyBorder="1" applyAlignment="1" applyProtection="1">
      <alignment/>
      <protection/>
    </xf>
    <xf numFmtId="164" fontId="0" fillId="2" borderId="0" xfId="0" applyNumberFormat="1" applyFill="1" applyAlignment="1" applyProtection="1">
      <alignment/>
      <protection/>
    </xf>
    <xf numFmtId="164" fontId="0" fillId="3" borderId="0" xfId="0" applyNumberFormat="1" applyFill="1" applyAlignment="1" applyProtection="1">
      <alignment/>
      <protection/>
    </xf>
    <xf numFmtId="164" fontId="0" fillId="4" borderId="0" xfId="0" applyNumberFormat="1" applyFill="1" applyAlignment="1" applyProtection="1">
      <alignment/>
      <protection/>
    </xf>
    <xf numFmtId="165" fontId="0" fillId="4" borderId="43" xfId="0" applyNumberFormat="1" applyFill="1" applyBorder="1" applyAlignment="1" applyProtection="1">
      <alignment/>
      <protection/>
    </xf>
    <xf numFmtId="164" fontId="0" fillId="4" borderId="1" xfId="0" applyNumberFormat="1" applyFill="1" applyBorder="1" applyAlignment="1" applyProtection="1">
      <alignment/>
      <protection/>
    </xf>
    <xf numFmtId="165" fontId="7" fillId="4" borderId="16" xfId="0" applyNumberFormat="1" applyFont="1" applyFill="1" applyBorder="1" applyAlignment="1" applyProtection="1">
      <alignment/>
      <protection/>
    </xf>
    <xf numFmtId="165" fontId="7" fillId="4" borderId="43" xfId="0" applyNumberFormat="1" applyFont="1" applyFill="1" applyBorder="1" applyAlignment="1" applyProtection="1">
      <alignment/>
      <protection/>
    </xf>
    <xf numFmtId="165" fontId="7" fillId="4" borderId="41" xfId="0" applyNumberFormat="1" applyFont="1" applyFill="1" applyBorder="1" applyAlignment="1" applyProtection="1">
      <alignment/>
      <protection/>
    </xf>
    <xf numFmtId="164" fontId="7" fillId="4" borderId="44" xfId="0" applyNumberFormat="1" applyFont="1" applyFill="1" applyBorder="1" applyAlignment="1" applyProtection="1">
      <alignment/>
      <protection/>
    </xf>
    <xf numFmtId="165" fontId="7" fillId="4" borderId="39" xfId="0" applyNumberFormat="1" applyFont="1" applyFill="1" applyBorder="1" applyAlignment="1" applyProtection="1">
      <alignment/>
      <protection/>
    </xf>
    <xf numFmtId="165" fontId="7" fillId="4" borderId="18" xfId="0" applyNumberFormat="1" applyFont="1" applyFill="1" applyBorder="1" applyAlignment="1" applyProtection="1">
      <alignment/>
      <protection/>
    </xf>
    <xf numFmtId="165" fontId="7" fillId="4" borderId="45" xfId="0" applyNumberFormat="1" applyFont="1" applyFill="1" applyBorder="1" applyAlignment="1" applyProtection="1">
      <alignment/>
      <protection/>
    </xf>
    <xf numFmtId="164" fontId="7" fillId="4" borderId="14" xfId="0" applyNumberFormat="1" applyFont="1" applyFill="1" applyBorder="1" applyAlignment="1" applyProtection="1">
      <alignment/>
      <protection/>
    </xf>
    <xf numFmtId="164" fontId="7" fillId="4" borderId="17" xfId="0" applyNumberFormat="1" applyFont="1" applyFill="1" applyBorder="1" applyAlignment="1" applyProtection="1">
      <alignment/>
      <protection/>
    </xf>
    <xf numFmtId="165" fontId="7" fillId="4" borderId="1" xfId="0" applyNumberFormat="1" applyFont="1" applyFill="1" applyBorder="1" applyAlignment="1" applyProtection="1">
      <alignment/>
      <protection/>
    </xf>
    <xf numFmtId="165" fontId="7" fillId="4" borderId="10" xfId="0" applyNumberFormat="1" applyFont="1" applyFill="1" applyBorder="1" applyAlignment="1" applyProtection="1">
      <alignment/>
      <protection/>
    </xf>
    <xf numFmtId="164" fontId="7" fillId="4" borderId="39" xfId="0" applyNumberFormat="1" applyFont="1" applyFill="1" applyBorder="1" applyAlignment="1" applyProtection="1">
      <alignment/>
      <protection/>
    </xf>
    <xf numFmtId="165" fontId="7" fillId="4" borderId="26" xfId="0" applyNumberFormat="1" applyFont="1" applyFill="1" applyBorder="1" applyAlignment="1" applyProtection="1">
      <alignment/>
      <protection/>
    </xf>
    <xf numFmtId="165" fontId="7" fillId="4" borderId="46" xfId="0" applyNumberFormat="1" applyFont="1" applyFill="1" applyBorder="1" applyAlignment="1" applyProtection="1">
      <alignment/>
      <protection/>
    </xf>
    <xf numFmtId="165" fontId="7" fillId="4" borderId="32" xfId="0" applyNumberFormat="1" applyFont="1" applyFill="1" applyBorder="1" applyAlignment="1" applyProtection="1">
      <alignment/>
      <protection/>
    </xf>
    <xf numFmtId="165" fontId="7" fillId="4" borderId="8" xfId="0" applyNumberFormat="1" applyFont="1" applyFill="1" applyBorder="1" applyAlignment="1" applyProtection="1">
      <alignment/>
      <protection/>
    </xf>
    <xf numFmtId="165" fontId="7" fillId="4" borderId="42" xfId="0" applyNumberFormat="1" applyFont="1" applyFill="1" applyBorder="1" applyAlignment="1" applyProtection="1">
      <alignment/>
      <protection/>
    </xf>
    <xf numFmtId="164" fontId="7" fillId="4" borderId="41" xfId="0" applyNumberFormat="1" applyFont="1" applyFill="1" applyBorder="1" applyAlignment="1" applyProtection="1">
      <alignment/>
      <protection/>
    </xf>
    <xf numFmtId="164" fontId="0" fillId="2" borderId="1" xfId="0" applyNumberFormat="1" applyFill="1" applyBorder="1" applyAlignment="1" applyProtection="1">
      <alignment/>
      <protection/>
    </xf>
    <xf numFmtId="165" fontId="0" fillId="2" borderId="16" xfId="0" applyNumberFormat="1" applyFill="1" applyBorder="1" applyAlignment="1" applyProtection="1">
      <alignment/>
      <protection/>
    </xf>
    <xf numFmtId="164" fontId="0" fillId="2" borderId="8" xfId="0" applyNumberFormat="1" applyFill="1" applyBorder="1" applyAlignment="1" applyProtection="1">
      <alignment/>
      <protection/>
    </xf>
    <xf numFmtId="164" fontId="0" fillId="2" borderId="30" xfId="0" applyNumberFormat="1" applyFill="1" applyBorder="1" applyAlignment="1" applyProtection="1">
      <alignment/>
      <protection/>
    </xf>
    <xf numFmtId="164" fontId="0" fillId="2" borderId="42" xfId="0" applyNumberFormat="1" applyFill="1" applyBorder="1" applyAlignment="1" applyProtection="1">
      <alignment/>
      <protection/>
    </xf>
    <xf numFmtId="164" fontId="0" fillId="2" borderId="16" xfId="0" applyNumberFormat="1" applyFill="1" applyBorder="1" applyAlignment="1" applyProtection="1">
      <alignment/>
      <protection/>
    </xf>
    <xf numFmtId="164" fontId="0" fillId="2" borderId="45" xfId="0" applyNumberFormat="1" applyFill="1" applyBorder="1" applyAlignment="1" applyProtection="1">
      <alignment/>
      <protection/>
    </xf>
    <xf numFmtId="165" fontId="0" fillId="2" borderId="8" xfId="0" applyNumberFormat="1" applyFill="1" applyBorder="1" applyAlignment="1" applyProtection="1">
      <alignment/>
      <protection/>
    </xf>
    <xf numFmtId="164" fontId="0" fillId="2" borderId="39" xfId="0" applyNumberFormat="1" applyFill="1" applyBorder="1" applyAlignment="1" applyProtection="1">
      <alignment/>
      <protection/>
    </xf>
    <xf numFmtId="165" fontId="0" fillId="2" borderId="41" xfId="0" applyNumberFormat="1" applyFill="1" applyBorder="1" applyAlignment="1" applyProtection="1">
      <alignment/>
      <protection/>
    </xf>
    <xf numFmtId="164" fontId="0" fillId="2" borderId="26" xfId="0" applyNumberFormat="1" applyFill="1" applyBorder="1" applyAlignment="1" applyProtection="1">
      <alignment/>
      <protection/>
    </xf>
    <xf numFmtId="165" fontId="0" fillId="2" borderId="0" xfId="0" applyNumberFormat="1" applyFill="1" applyAlignment="1" applyProtection="1">
      <alignment/>
      <protection/>
    </xf>
    <xf numFmtId="164" fontId="0" fillId="4" borderId="4" xfId="0" applyNumberFormat="1" applyFill="1" applyBorder="1" applyAlignment="1" applyProtection="1">
      <alignment horizontal="left"/>
      <protection/>
    </xf>
    <xf numFmtId="164" fontId="0" fillId="4" borderId="11" xfId="0" applyNumberFormat="1" applyFill="1" applyBorder="1" applyAlignment="1" applyProtection="1">
      <alignment/>
      <protection/>
    </xf>
    <xf numFmtId="164" fontId="0" fillId="4" borderId="15" xfId="0" applyNumberFormat="1" applyFill="1" applyBorder="1" applyAlignment="1" applyProtection="1">
      <alignment horizontal="center"/>
      <protection/>
    </xf>
    <xf numFmtId="164" fontId="0" fillId="4" borderId="30" xfId="0" applyNumberFormat="1" applyFill="1" applyBorder="1" applyAlignment="1" applyProtection="1">
      <alignment horizontal="center"/>
      <protection/>
    </xf>
    <xf numFmtId="164" fontId="0" fillId="4" borderId="7" xfId="0" applyNumberFormat="1" applyFill="1" applyBorder="1" applyAlignment="1" applyProtection="1">
      <alignment horizontal="left"/>
      <protection/>
    </xf>
    <xf numFmtId="164" fontId="0" fillId="4" borderId="11" xfId="0" applyNumberFormat="1" applyFill="1" applyBorder="1" applyAlignment="1" applyProtection="1">
      <alignment horizontal="left"/>
      <protection/>
    </xf>
    <xf numFmtId="165" fontId="0" fillId="4" borderId="30" xfId="0" applyNumberFormat="1" applyFill="1" applyBorder="1" applyAlignment="1" applyProtection="1">
      <alignment/>
      <protection/>
    </xf>
    <xf numFmtId="164" fontId="0" fillId="4" borderId="1" xfId="0" applyNumberFormat="1" applyFill="1" applyBorder="1" applyAlignment="1" applyProtection="1">
      <alignment horizontal="center"/>
      <protection/>
    </xf>
    <xf numFmtId="37" fontId="0" fillId="4" borderId="38" xfId="0" applyNumberFormat="1" applyFill="1" applyBorder="1" applyAlignment="1" applyProtection="1">
      <alignment/>
      <protection/>
    </xf>
    <xf numFmtId="37" fontId="0" fillId="4" borderId="0" xfId="0" applyNumberFormat="1" applyFill="1" applyAlignment="1" applyProtection="1">
      <alignment/>
      <protection/>
    </xf>
    <xf numFmtId="164" fontId="0" fillId="4" borderId="22" xfId="0" applyNumberFormat="1" applyFill="1" applyBorder="1" applyAlignment="1" applyProtection="1">
      <alignment horizontal="left"/>
      <protection/>
    </xf>
    <xf numFmtId="164" fontId="0" fillId="4" borderId="23" xfId="0" applyNumberFormat="1" applyFill="1" applyBorder="1" applyAlignment="1" applyProtection="1">
      <alignment/>
      <protection/>
    </xf>
    <xf numFmtId="164" fontId="0" fillId="4" borderId="44" xfId="0" applyNumberFormat="1" applyFill="1" applyBorder="1" applyAlignment="1" applyProtection="1">
      <alignment horizontal="left"/>
      <protection/>
    </xf>
    <xf numFmtId="164" fontId="0" fillId="4" borderId="2" xfId="0" applyNumberFormat="1" applyFill="1" applyBorder="1" applyAlignment="1" applyProtection="1">
      <alignment/>
      <protection/>
    </xf>
    <xf numFmtId="37" fontId="0" fillId="4" borderId="1" xfId="0" applyNumberFormat="1" applyFill="1" applyBorder="1" applyAlignment="1" applyProtection="1">
      <alignment/>
      <protection/>
    </xf>
    <xf numFmtId="164" fontId="0" fillId="4" borderId="33" xfId="0" applyNumberFormat="1" applyFill="1" applyBorder="1" applyAlignment="1" applyProtection="1">
      <alignment horizontal="left"/>
      <protection/>
    </xf>
    <xf numFmtId="164" fontId="0" fillId="4" borderId="9" xfId="0" applyNumberFormat="1" applyFill="1" applyBorder="1" applyAlignment="1" applyProtection="1">
      <alignment horizontal="left"/>
      <protection/>
    </xf>
    <xf numFmtId="164" fontId="0" fillId="4" borderId="10" xfId="0" applyNumberFormat="1" applyFill="1" applyBorder="1" applyAlignment="1" applyProtection="1">
      <alignment/>
      <protection/>
    </xf>
    <xf numFmtId="164" fontId="0" fillId="4" borderId="10" xfId="0" applyNumberFormat="1" applyFill="1" applyBorder="1" applyAlignment="1" applyProtection="1">
      <alignment horizontal="left"/>
      <protection/>
    </xf>
    <xf numFmtId="164" fontId="0" fillId="4" borderId="2" xfId="0" applyNumberFormat="1" applyFill="1" applyBorder="1" applyAlignment="1" applyProtection="1">
      <alignment horizontal="left"/>
      <protection/>
    </xf>
    <xf numFmtId="164" fontId="0" fillId="4" borderId="3" xfId="0" applyNumberFormat="1" applyFill="1" applyBorder="1" applyAlignment="1" applyProtection="1">
      <alignment/>
      <protection/>
    </xf>
    <xf numFmtId="164" fontId="0" fillId="4" borderId="30" xfId="0" applyNumberFormat="1" applyFill="1" applyBorder="1" applyAlignment="1" applyProtection="1">
      <alignment/>
      <protection/>
    </xf>
    <xf numFmtId="164" fontId="0" fillId="4" borderId="26" xfId="0" applyNumberFormat="1" applyFill="1" applyBorder="1" applyAlignment="1" applyProtection="1">
      <alignment/>
      <protection/>
    </xf>
    <xf numFmtId="164" fontId="0" fillId="4" borderId="29" xfId="0" applyNumberFormat="1" applyFill="1" applyBorder="1" applyAlignment="1" applyProtection="1">
      <alignment horizontal="center"/>
      <protection/>
    </xf>
    <xf numFmtId="164" fontId="0" fillId="4" borderId="19" xfId="0" applyNumberFormat="1" applyFill="1" applyBorder="1" applyAlignment="1" applyProtection="1">
      <alignment/>
      <protection/>
    </xf>
    <xf numFmtId="164" fontId="7" fillId="4" borderId="0" xfId="0" applyNumberFormat="1" applyFont="1" applyFill="1" applyAlignment="1" applyProtection="1">
      <alignment/>
      <protection/>
    </xf>
    <xf numFmtId="165" fontId="0" fillId="4" borderId="0" xfId="0" applyNumberFormat="1" applyFill="1" applyAlignment="1" applyProtection="1">
      <alignment/>
      <protection/>
    </xf>
    <xf numFmtId="165" fontId="0" fillId="4" borderId="42" xfId="0" applyNumberFormat="1" applyFill="1" applyBorder="1" applyAlignment="1" applyProtection="1">
      <alignment/>
      <protection/>
    </xf>
    <xf numFmtId="165" fontId="0" fillId="4" borderId="38" xfId="0" applyNumberFormat="1" applyFill="1" applyBorder="1" applyAlignment="1" applyProtection="1">
      <alignment/>
      <protection/>
    </xf>
    <xf numFmtId="9" fontId="0" fillId="4" borderId="0" xfId="0" applyNumberFormat="1" applyFill="1" applyAlignment="1" applyProtection="1">
      <alignment/>
      <protection/>
    </xf>
    <xf numFmtId="10" fontId="0" fillId="4" borderId="0" xfId="0" applyNumberFormat="1" applyFill="1" applyAlignment="1" applyProtection="1">
      <alignment/>
      <protection/>
    </xf>
    <xf numFmtId="9" fontId="0" fillId="2" borderId="0" xfId="0" applyNumberFormat="1" applyFill="1" applyAlignment="1" applyProtection="1">
      <alignment/>
      <protection/>
    </xf>
    <xf numFmtId="164" fontId="0" fillId="2" borderId="11" xfId="0" applyNumberFormat="1" applyFill="1" applyBorder="1" applyAlignment="1" applyProtection="1">
      <alignment/>
      <protection/>
    </xf>
    <xf numFmtId="164" fontId="0" fillId="2" borderId="7" xfId="0" applyNumberFormat="1" applyFill="1" applyBorder="1" applyAlignment="1" applyProtection="1">
      <alignment/>
      <protection/>
    </xf>
    <xf numFmtId="164" fontId="0" fillId="2" borderId="14" xfId="0" applyNumberFormat="1" applyFill="1" applyBorder="1" applyAlignment="1" applyProtection="1">
      <alignment/>
      <protection/>
    </xf>
    <xf numFmtId="164" fontId="0" fillId="2" borderId="2" xfId="0" applyNumberFormat="1" applyFill="1" applyBorder="1" applyAlignment="1" applyProtection="1">
      <alignment/>
      <protection/>
    </xf>
    <xf numFmtId="164" fontId="0" fillId="5" borderId="0" xfId="0" applyNumberFormat="1" applyFill="1" applyAlignment="1" applyProtection="1">
      <alignment/>
      <protection/>
    </xf>
    <xf numFmtId="164" fontId="0" fillId="6" borderId="33" xfId="0" applyNumberFormat="1" applyFill="1" applyBorder="1" applyAlignment="1" applyProtection="1">
      <alignment/>
      <protection/>
    </xf>
    <xf numFmtId="164" fontId="0" fillId="6" borderId="2" xfId="0" applyNumberFormat="1" applyFill="1" applyBorder="1" applyAlignment="1" applyProtection="1">
      <alignment/>
      <protection/>
    </xf>
    <xf numFmtId="164" fontId="0" fillId="6" borderId="2" xfId="0" applyNumberFormat="1" applyFill="1" applyBorder="1" applyAlignment="1" applyProtection="1">
      <alignment horizontal="left"/>
      <protection/>
    </xf>
    <xf numFmtId="164" fontId="7" fillId="6" borderId="2" xfId="0" applyNumberFormat="1" applyFont="1" applyFill="1" applyBorder="1" applyAlignment="1" applyProtection="1">
      <alignment/>
      <protection/>
    </xf>
    <xf numFmtId="164" fontId="7" fillId="0" borderId="14" xfId="0" applyNumberFormat="1" applyFont="1" applyBorder="1" applyAlignment="1" applyProtection="1">
      <alignment/>
      <protection/>
    </xf>
    <xf numFmtId="164" fontId="8" fillId="0" borderId="7" xfId="0" applyNumberFormat="1" applyFont="1" applyBorder="1" applyAlignment="1" applyProtection="1">
      <alignment horizontal="left"/>
      <protection/>
    </xf>
    <xf numFmtId="164" fontId="6" fillId="0" borderId="0" xfId="0" applyNumberFormat="1" applyFont="1" applyAlignment="1" applyProtection="1">
      <alignment horizontal="left"/>
      <protection/>
    </xf>
    <xf numFmtId="164" fontId="0" fillId="3" borderId="0" xfId="0" applyFill="1" applyAlignment="1">
      <alignment/>
    </xf>
    <xf numFmtId="164" fontId="0" fillId="7" borderId="9" xfId="0" applyNumberFormat="1" applyFill="1" applyBorder="1" applyAlignment="1" applyProtection="1">
      <alignment/>
      <protection/>
    </xf>
    <xf numFmtId="164" fontId="0" fillId="7" borderId="10" xfId="0" applyNumberFormat="1" applyFill="1" applyBorder="1" applyAlignment="1" applyProtection="1">
      <alignment/>
      <protection/>
    </xf>
    <xf numFmtId="164" fontId="0" fillId="7" borderId="42" xfId="0" applyNumberFormat="1" applyFill="1" applyBorder="1" applyAlignment="1" applyProtection="1">
      <alignment/>
      <protection/>
    </xf>
    <xf numFmtId="164" fontId="6" fillId="0" borderId="0" xfId="0" applyNumberFormat="1" applyFont="1" applyAlignment="1" applyProtection="1">
      <alignment horizontal="center"/>
      <protection/>
    </xf>
    <xf numFmtId="164" fontId="6" fillId="0" borderId="1" xfId="0" applyNumberFormat="1" applyFont="1" applyBorder="1" applyAlignment="1" applyProtection="1">
      <alignment horizontal="center"/>
      <protection/>
    </xf>
    <xf numFmtId="164" fontId="6" fillId="0" borderId="5" xfId="0" applyNumberFormat="1" applyFont="1" applyBorder="1" applyAlignment="1" applyProtection="1">
      <alignment horizontal="left"/>
      <protection/>
    </xf>
    <xf numFmtId="164" fontId="6" fillId="0" borderId="1" xfId="0" applyNumberFormat="1" applyFont="1" applyBorder="1" applyAlignment="1" applyProtection="1">
      <alignment horizontal="left"/>
      <protection/>
    </xf>
    <xf numFmtId="164" fontId="0" fillId="8" borderId="7" xfId="0" applyNumberFormat="1" applyFill="1" applyBorder="1" applyAlignment="1" applyProtection="1">
      <alignment horizontal="left"/>
      <protection/>
    </xf>
    <xf numFmtId="164" fontId="0" fillId="8" borderId="1" xfId="0" applyNumberFormat="1" applyFill="1" applyBorder="1" applyAlignment="1" applyProtection="1">
      <alignment/>
      <protection/>
    </xf>
    <xf numFmtId="164" fontId="5" fillId="0" borderId="7" xfId="0" applyNumberFormat="1" applyFont="1" applyBorder="1" applyAlignment="1" applyProtection="1">
      <alignment/>
      <protection locked="0"/>
    </xf>
    <xf numFmtId="164" fontId="5" fillId="0" borderId="1" xfId="0" applyNumberFormat="1" applyFont="1" applyBorder="1" applyAlignment="1" applyProtection="1">
      <alignment/>
      <protection locked="0"/>
    </xf>
    <xf numFmtId="164" fontId="7" fillId="4" borderId="14" xfId="0" applyNumberFormat="1" applyFont="1" applyFill="1" applyBorder="1" applyAlignment="1" applyProtection="1">
      <alignment/>
      <protection/>
    </xf>
    <xf numFmtId="164" fontId="7" fillId="4" borderId="17" xfId="0" applyNumberFormat="1" applyFont="1" applyFill="1" applyBorder="1" applyAlignment="1" applyProtection="1">
      <alignment/>
      <protection/>
    </xf>
    <xf numFmtId="4" fontId="7" fillId="4" borderId="14" xfId="0" applyNumberFormat="1" applyFont="1" applyFill="1" applyBorder="1" applyAlignment="1" applyProtection="1">
      <alignment/>
      <protection/>
    </xf>
    <xf numFmtId="3" fontId="7" fillId="4" borderId="1" xfId="0" applyNumberFormat="1" applyFont="1" applyFill="1" applyBorder="1" applyAlignment="1" applyProtection="1">
      <alignment/>
      <protection/>
    </xf>
    <xf numFmtId="3" fontId="0" fillId="0" borderId="36" xfId="0" applyNumberFormat="1" applyBorder="1" applyAlignment="1" applyProtection="1">
      <alignment/>
      <protection/>
    </xf>
    <xf numFmtId="3" fontId="7" fillId="4" borderId="42" xfId="0" applyNumberFormat="1" applyFont="1" applyFill="1" applyBorder="1" applyAlignment="1" applyProtection="1">
      <alignment/>
      <protection/>
    </xf>
    <xf numFmtId="3" fontId="7" fillId="4" borderId="14" xfId="0" applyNumberFormat="1" applyFont="1" applyFill="1" applyBorder="1" applyAlignment="1" applyProtection="1">
      <alignment/>
      <protection/>
    </xf>
    <xf numFmtId="4" fontId="7" fillId="4" borderId="16" xfId="0" applyNumberFormat="1" applyFont="1" applyFill="1" applyBorder="1" applyAlignment="1" applyProtection="1">
      <alignment/>
      <protection/>
    </xf>
    <xf numFmtId="4" fontId="7" fillId="4" borderId="8" xfId="0" applyNumberFormat="1" applyFont="1" applyFill="1" applyBorder="1" applyAlignment="1" applyProtection="1">
      <alignment/>
      <protection/>
    </xf>
    <xf numFmtId="3" fontId="7" fillId="4" borderId="17" xfId="0" applyNumberFormat="1" applyFont="1" applyFill="1" applyBorder="1" applyAlignment="1" applyProtection="1">
      <alignment/>
      <protection/>
    </xf>
    <xf numFmtId="164" fontId="0" fillId="0" borderId="20" xfId="0" applyNumberFormat="1" applyBorder="1" applyAlignment="1" applyProtection="1">
      <alignment horizontal="left"/>
      <protection/>
    </xf>
    <xf numFmtId="3" fontId="7" fillId="4" borderId="0" xfId="0" applyNumberFormat="1" applyFont="1" applyFill="1" applyAlignment="1" applyProtection="1">
      <alignment/>
      <protection/>
    </xf>
    <xf numFmtId="4" fontId="7" fillId="4" borderId="17" xfId="0" applyNumberFormat="1" applyFont="1" applyFill="1" applyBorder="1" applyAlignment="1" applyProtection="1">
      <alignment/>
      <protection/>
    </xf>
    <xf numFmtId="3" fontId="7" fillId="4" borderId="46" xfId="0" applyNumberFormat="1" applyFont="1" applyFill="1" applyBorder="1" applyAlignment="1" applyProtection="1">
      <alignment/>
      <protection/>
    </xf>
    <xf numFmtId="168" fontId="0" fillId="0" borderId="5" xfId="0" applyNumberFormat="1" applyBorder="1" applyAlignment="1" applyProtection="1">
      <alignment/>
      <protection/>
    </xf>
    <xf numFmtId="3" fontId="0" fillId="4" borderId="24" xfId="0" applyNumberFormat="1" applyFill="1" applyBorder="1" applyAlignment="1" applyProtection="1">
      <alignment/>
      <protection/>
    </xf>
    <xf numFmtId="3" fontId="0" fillId="4" borderId="34" xfId="0" applyNumberFormat="1" applyFill="1" applyBorder="1" applyAlignment="1" applyProtection="1">
      <alignment/>
      <protection/>
    </xf>
    <xf numFmtId="3" fontId="0" fillId="4" borderId="15" xfId="0" applyNumberFormat="1" applyFill="1" applyBorder="1" applyAlignment="1" applyProtection="1">
      <alignment/>
      <protection/>
    </xf>
    <xf numFmtId="3" fontId="0" fillId="4" borderId="30" xfId="0" applyNumberFormat="1" applyFill="1" applyBorder="1" applyAlignment="1" applyProtection="1">
      <alignment/>
      <protection/>
    </xf>
    <xf numFmtId="3" fontId="5" fillId="0" borderId="18" xfId="0" applyNumberFormat="1" applyFont="1" applyBorder="1" applyAlignment="1" applyProtection="1">
      <alignment/>
      <protection locked="0"/>
    </xf>
    <xf numFmtId="3" fontId="5" fillId="0" borderId="31" xfId="0" applyNumberFormat="1" applyFont="1" applyBorder="1" applyAlignment="1" applyProtection="1">
      <alignment/>
      <protection locked="0"/>
    </xf>
    <xf numFmtId="3" fontId="0" fillId="2" borderId="14" xfId="0" applyNumberFormat="1" applyFill="1" applyBorder="1" applyAlignment="1" applyProtection="1">
      <alignment/>
      <protection/>
    </xf>
    <xf numFmtId="3" fontId="0" fillId="2" borderId="30" xfId="0" applyNumberFormat="1" applyFill="1" applyBorder="1" applyAlignment="1" applyProtection="1">
      <alignment/>
      <protection/>
    </xf>
    <xf numFmtId="3" fontId="0" fillId="2" borderId="14" xfId="0" applyNumberFormat="1" applyFill="1" applyBorder="1" applyAlignment="1" applyProtection="1">
      <alignment/>
      <protection/>
    </xf>
    <xf numFmtId="3" fontId="0" fillId="2" borderId="30" xfId="0" applyNumberFormat="1" applyFill="1" applyBorder="1" applyAlignment="1" applyProtection="1">
      <alignment/>
      <protection/>
    </xf>
    <xf numFmtId="3" fontId="0" fillId="4" borderId="39" xfId="0" applyNumberFormat="1" applyFill="1" applyBorder="1" applyAlignment="1" applyProtection="1">
      <alignment/>
      <protection/>
    </xf>
    <xf numFmtId="3" fontId="0" fillId="4" borderId="44" xfId="0" applyNumberFormat="1" applyFill="1" applyBorder="1" applyAlignment="1" applyProtection="1">
      <alignment/>
      <protection/>
    </xf>
    <xf numFmtId="3" fontId="0" fillId="4" borderId="14" xfId="0" applyNumberFormat="1" applyFill="1" applyBorder="1" applyAlignment="1" applyProtection="1">
      <alignment/>
      <protection/>
    </xf>
    <xf numFmtId="3" fontId="0" fillId="4" borderId="31" xfId="0" applyNumberFormat="1" applyFill="1" applyBorder="1" applyAlignment="1" applyProtection="1">
      <alignment/>
      <protection/>
    </xf>
    <xf numFmtId="3" fontId="0" fillId="2" borderId="0" xfId="0" applyNumberFormat="1" applyFill="1" applyAlignment="1" applyProtection="1">
      <alignment/>
      <protection/>
    </xf>
    <xf numFmtId="3" fontId="0" fillId="2" borderId="24" xfId="0" applyNumberFormat="1" applyFill="1" applyBorder="1" applyAlignment="1" applyProtection="1">
      <alignment/>
      <protection/>
    </xf>
    <xf numFmtId="3" fontId="0" fillId="4" borderId="8" xfId="0" applyNumberFormat="1" applyFill="1" applyBorder="1" applyAlignment="1" applyProtection="1">
      <alignment/>
      <protection/>
    </xf>
    <xf numFmtId="3" fontId="0" fillId="2" borderId="18" xfId="0" applyNumberFormat="1" applyFill="1" applyBorder="1" applyAlignment="1" applyProtection="1">
      <alignment/>
      <protection/>
    </xf>
    <xf numFmtId="3" fontId="0" fillId="2" borderId="15" xfId="0" applyNumberFormat="1" applyFill="1" applyBorder="1" applyAlignment="1" applyProtection="1">
      <alignment/>
      <protection/>
    </xf>
    <xf numFmtId="3" fontId="0" fillId="4" borderId="41" xfId="0" applyNumberFormat="1" applyFill="1" applyBorder="1" applyAlignment="1" applyProtection="1">
      <alignment/>
      <protection/>
    </xf>
    <xf numFmtId="3" fontId="0" fillId="4" borderId="18" xfId="0" applyNumberFormat="1" applyFill="1" applyBorder="1" applyAlignment="1" applyProtection="1">
      <alignment/>
      <protection/>
    </xf>
    <xf numFmtId="3" fontId="0" fillId="2" borderId="1" xfId="0" applyNumberFormat="1" applyFill="1" applyBorder="1" applyAlignment="1" applyProtection="1">
      <alignment/>
      <protection/>
    </xf>
    <xf numFmtId="3" fontId="0" fillId="2" borderId="31" xfId="0" applyNumberFormat="1" applyFill="1" applyBorder="1" applyAlignment="1" applyProtection="1">
      <alignment/>
      <protection/>
    </xf>
    <xf numFmtId="3" fontId="0" fillId="4" borderId="40" xfId="0" applyNumberFormat="1" applyFill="1" applyBorder="1" applyAlignment="1" applyProtection="1">
      <alignment/>
      <protection/>
    </xf>
    <xf numFmtId="3" fontId="0" fillId="4" borderId="47" xfId="0" applyNumberFormat="1" applyFill="1" applyBorder="1" applyAlignment="1" applyProtection="1">
      <alignment/>
      <protection/>
    </xf>
    <xf numFmtId="3" fontId="0" fillId="4" borderId="45" xfId="0" applyNumberFormat="1" applyFill="1" applyBorder="1" applyAlignment="1" applyProtection="1">
      <alignment/>
      <protection/>
    </xf>
    <xf numFmtId="3" fontId="0" fillId="4" borderId="0" xfId="0" applyNumberFormat="1" applyFill="1" applyAlignment="1" applyProtection="1">
      <alignment horizontal="left"/>
      <protection/>
    </xf>
    <xf numFmtId="3" fontId="0" fillId="2" borderId="34" xfId="0" applyNumberFormat="1" applyFill="1" applyBorder="1" applyAlignment="1" applyProtection="1">
      <alignment/>
      <protection/>
    </xf>
    <xf numFmtId="3" fontId="0" fillId="8" borderId="18" xfId="0" applyNumberFormat="1" applyFill="1" applyBorder="1" applyAlignment="1" applyProtection="1">
      <alignment/>
      <protection/>
    </xf>
    <xf numFmtId="3" fontId="0" fillId="8" borderId="8" xfId="0" applyNumberFormat="1" applyFill="1" applyBorder="1" applyAlignment="1" applyProtection="1">
      <alignment/>
      <protection/>
    </xf>
    <xf numFmtId="3" fontId="0" fillId="4" borderId="42" xfId="0" applyNumberFormat="1" applyFill="1" applyBorder="1" applyAlignment="1" applyProtection="1">
      <alignment/>
      <protection/>
    </xf>
    <xf numFmtId="164" fontId="11" fillId="0" borderId="0" xfId="0" applyNumberFormat="1" applyFont="1" applyAlignment="1" applyProtection="1">
      <alignment horizontal="left"/>
      <protection locked="0"/>
    </xf>
    <xf numFmtId="164" fontId="10" fillId="4" borderId="7" xfId="0" applyNumberFormat="1" applyFont="1" applyFill="1" applyBorder="1" applyAlignment="1" applyProtection="1">
      <alignment horizontal="left"/>
      <protection/>
    </xf>
    <xf numFmtId="169" fontId="0" fillId="0" borderId="0" xfId="0" applyNumberFormat="1" applyAlignment="1" applyProtection="1">
      <alignment/>
      <protection/>
    </xf>
    <xf numFmtId="4" fontId="0" fillId="4" borderId="0" xfId="0" applyNumberFormat="1" applyFill="1" applyAlignment="1" applyProtection="1">
      <alignment/>
      <protection/>
    </xf>
    <xf numFmtId="4" fontId="0" fillId="4" borderId="16" xfId="0" applyNumberFormat="1" applyFill="1" applyBorder="1" applyAlignment="1" applyProtection="1">
      <alignment/>
      <protection/>
    </xf>
    <xf numFmtId="4" fontId="0" fillId="4" borderId="1" xfId="0" applyNumberFormat="1" applyFill="1" applyBorder="1" applyAlignment="1" applyProtection="1">
      <alignment/>
      <protection/>
    </xf>
    <xf numFmtId="4" fontId="0" fillId="4" borderId="8" xfId="0" applyNumberFormat="1" applyFill="1" applyBorder="1" applyAlignment="1" applyProtection="1">
      <alignment/>
      <protection/>
    </xf>
    <xf numFmtId="3" fontId="0" fillId="4" borderId="17" xfId="0" applyNumberFormat="1" applyFill="1" applyBorder="1" applyAlignment="1" applyProtection="1">
      <alignment/>
      <protection/>
    </xf>
    <xf numFmtId="3" fontId="0" fillId="4" borderId="43" xfId="0" applyNumberFormat="1" applyFill="1" applyBorder="1" applyAlignment="1" applyProtection="1">
      <alignment/>
      <protection/>
    </xf>
    <xf numFmtId="4" fontId="7" fillId="4" borderId="15" xfId="0" applyNumberFormat="1" applyFont="1" applyFill="1" applyBorder="1" applyAlignment="1" applyProtection="1">
      <alignment/>
      <protection/>
    </xf>
    <xf numFmtId="3" fontId="7" fillId="4" borderId="39" xfId="0" applyNumberFormat="1" applyFont="1" applyFill="1" applyBorder="1" applyAlignment="1" applyProtection="1">
      <alignment/>
      <protection/>
    </xf>
    <xf numFmtId="3" fontId="7" fillId="4" borderId="20" xfId="0" applyNumberFormat="1" applyFont="1" applyFill="1" applyBorder="1" applyAlignment="1" applyProtection="1">
      <alignment/>
      <protection/>
    </xf>
    <xf numFmtId="3" fontId="7" fillId="4" borderId="41" xfId="0" applyNumberFormat="1" applyFont="1" applyFill="1" applyBorder="1" applyAlignment="1" applyProtection="1">
      <alignment/>
      <protection/>
    </xf>
    <xf numFmtId="3" fontId="7" fillId="4" borderId="44" xfId="0" applyNumberFormat="1" applyFont="1" applyFill="1" applyBorder="1" applyAlignment="1" applyProtection="1">
      <alignment/>
      <protection/>
    </xf>
    <xf numFmtId="166" fontId="0" fillId="0" borderId="0" xfId="21">
      <alignment/>
      <protection/>
    </xf>
    <xf numFmtId="166" fontId="10" fillId="0" borderId="4" xfId="21" applyNumberFormat="1" applyFont="1" applyBorder="1" applyAlignment="1" applyProtection="1">
      <alignment horizontal="left"/>
      <protection/>
    </xf>
    <xf numFmtId="166" fontId="0" fillId="0" borderId="5" xfId="21" applyNumberFormat="1" applyBorder="1" applyProtection="1">
      <alignment/>
      <protection/>
    </xf>
    <xf numFmtId="166" fontId="0" fillId="0" borderId="5" xfId="21" applyNumberFormat="1" applyBorder="1" applyAlignment="1" applyProtection="1">
      <alignment horizontal="center"/>
      <protection/>
    </xf>
    <xf numFmtId="164" fontId="0" fillId="0" borderId="5" xfId="21" applyNumberFormat="1" applyBorder="1" applyAlignment="1" applyProtection="1">
      <alignment horizontal="center"/>
      <protection/>
    </xf>
    <xf numFmtId="166" fontId="0" fillId="0" borderId="19" xfId="21" applyNumberFormat="1" applyBorder="1" applyProtection="1">
      <alignment/>
      <protection/>
    </xf>
    <xf numFmtId="166" fontId="10" fillId="0" borderId="11" xfId="21" applyNumberFormat="1" applyFont="1" applyBorder="1" applyAlignment="1" applyProtection="1">
      <alignment horizontal="left"/>
      <protection/>
    </xf>
    <xf numFmtId="164" fontId="0" fillId="0" borderId="0" xfId="21" applyNumberFormat="1" applyAlignment="1" applyProtection="1">
      <alignment horizontal="center"/>
      <protection/>
    </xf>
    <xf numFmtId="164" fontId="0" fillId="0" borderId="30" xfId="21" applyNumberFormat="1" applyBorder="1" applyAlignment="1" applyProtection="1">
      <alignment horizontal="center"/>
      <protection/>
    </xf>
    <xf numFmtId="166" fontId="0" fillId="0" borderId="11" xfId="21" applyNumberFormat="1" applyBorder="1" applyProtection="1">
      <alignment/>
      <protection/>
    </xf>
    <xf numFmtId="166" fontId="0" fillId="9" borderId="33" xfId="21" applyNumberFormat="1" applyFill="1" applyBorder="1" applyProtection="1">
      <alignment/>
      <protection/>
    </xf>
    <xf numFmtId="166" fontId="0" fillId="9" borderId="2" xfId="21" applyNumberFormat="1" applyFill="1" applyBorder="1" applyProtection="1">
      <alignment/>
      <protection/>
    </xf>
    <xf numFmtId="164" fontId="0" fillId="9" borderId="2" xfId="21" applyNumberFormat="1" applyFill="1" applyBorder="1" applyAlignment="1" applyProtection="1">
      <alignment horizontal="center"/>
      <protection/>
    </xf>
    <xf numFmtId="164" fontId="0" fillId="9" borderId="40" xfId="21" applyNumberFormat="1" applyFill="1" applyBorder="1" applyAlignment="1" applyProtection="1">
      <alignment horizontal="center"/>
      <protection/>
    </xf>
    <xf numFmtId="164" fontId="14" fillId="4" borderId="38" xfId="21" applyNumberFormat="1" applyFont="1" applyFill="1" applyBorder="1" applyProtection="1">
      <alignment/>
      <protection/>
    </xf>
    <xf numFmtId="164" fontId="14" fillId="4" borderId="16" xfId="21" applyNumberFormat="1" applyFont="1" applyFill="1" applyBorder="1" applyProtection="1">
      <alignment/>
      <protection/>
    </xf>
    <xf numFmtId="164" fontId="14" fillId="4" borderId="26" xfId="21" applyNumberFormat="1" applyFont="1" applyFill="1" applyBorder="1" applyProtection="1">
      <alignment/>
      <protection/>
    </xf>
    <xf numFmtId="164" fontId="14" fillId="4" borderId="8" xfId="21" applyNumberFormat="1" applyFont="1" applyFill="1" applyBorder="1" applyProtection="1">
      <alignment/>
      <protection/>
    </xf>
    <xf numFmtId="166" fontId="0" fillId="0" borderId="35" xfId="21" applyNumberFormat="1" applyBorder="1" applyProtection="1">
      <alignment/>
      <protection/>
    </xf>
    <xf numFmtId="166" fontId="0" fillId="0" borderId="27" xfId="21" applyNumberFormat="1" applyBorder="1" applyProtection="1">
      <alignment/>
      <protection/>
    </xf>
    <xf numFmtId="164" fontId="0" fillId="0" borderId="27" xfId="21" applyNumberFormat="1" applyBorder="1" applyAlignment="1" applyProtection="1">
      <alignment horizontal="left"/>
      <protection/>
    </xf>
    <xf numFmtId="166" fontId="0" fillId="0" borderId="32" xfId="21" applyNumberFormat="1" applyBorder="1" applyProtection="1">
      <alignment/>
      <protection/>
    </xf>
    <xf numFmtId="165" fontId="14" fillId="4" borderId="36" xfId="21" applyNumberFormat="1" applyFont="1" applyFill="1" applyBorder="1" applyProtection="1">
      <alignment/>
      <protection/>
    </xf>
    <xf numFmtId="165" fontId="14" fillId="4" borderId="45" xfId="21" applyNumberFormat="1" applyFont="1" applyFill="1" applyBorder="1" applyProtection="1">
      <alignment/>
      <protection/>
    </xf>
    <xf numFmtId="166" fontId="0" fillId="0" borderId="11" xfId="21" applyNumberFormat="1" applyBorder="1" applyAlignment="1" applyProtection="1">
      <alignment horizontal="left"/>
      <protection/>
    </xf>
    <xf numFmtId="164" fontId="14" fillId="4" borderId="15" xfId="21" applyNumberFormat="1" applyFont="1" applyFill="1" applyBorder="1" applyProtection="1">
      <alignment/>
      <protection/>
    </xf>
    <xf numFmtId="164" fontId="14" fillId="4" borderId="30" xfId="21" applyNumberFormat="1" applyFont="1" applyFill="1" applyBorder="1" applyProtection="1">
      <alignment/>
      <protection/>
    </xf>
    <xf numFmtId="165" fontId="14" fillId="4" borderId="46" xfId="21" applyNumberFormat="1" applyFont="1" applyFill="1" applyBorder="1" applyProtection="1">
      <alignment/>
      <protection/>
    </xf>
    <xf numFmtId="165" fontId="14" fillId="4" borderId="43" xfId="21" applyNumberFormat="1" applyFont="1" applyFill="1" applyBorder="1" applyProtection="1">
      <alignment/>
      <protection/>
    </xf>
    <xf numFmtId="164" fontId="0" fillId="0" borderId="19" xfId="21" applyNumberFormat="1" applyBorder="1" applyAlignment="1" applyProtection="1">
      <alignment horizontal="center"/>
      <protection/>
    </xf>
    <xf numFmtId="165" fontId="14" fillId="4" borderId="48" xfId="21" applyNumberFormat="1" applyFont="1" applyFill="1" applyBorder="1" applyProtection="1">
      <alignment/>
      <protection/>
    </xf>
    <xf numFmtId="166" fontId="0" fillId="10" borderId="0" xfId="21" applyNumberFormat="1" applyFill="1" applyProtection="1">
      <alignment/>
      <protection/>
    </xf>
    <xf numFmtId="166" fontId="0" fillId="0" borderId="0" xfId="21" applyNumberFormat="1" applyAlignment="1" applyProtection="1">
      <alignment horizontal="center"/>
      <protection/>
    </xf>
    <xf numFmtId="166" fontId="0" fillId="0" borderId="30" xfId="21" applyNumberFormat="1" applyBorder="1" applyProtection="1">
      <alignment/>
      <protection/>
    </xf>
    <xf numFmtId="164" fontId="0" fillId="0" borderId="0" xfId="21" applyNumberFormat="1" applyAlignment="1" applyProtection="1">
      <alignment horizontal="left"/>
      <protection/>
    </xf>
    <xf numFmtId="164" fontId="0" fillId="0" borderId="5" xfId="21" applyNumberFormat="1" applyBorder="1" applyProtection="1">
      <alignment/>
      <protection/>
    </xf>
    <xf numFmtId="165" fontId="14" fillId="4" borderId="15" xfId="21" applyNumberFormat="1" applyFont="1" applyFill="1" applyBorder="1" applyProtection="1">
      <alignment/>
      <protection/>
    </xf>
    <xf numFmtId="165" fontId="14" fillId="4" borderId="30" xfId="21" applyNumberFormat="1" applyFont="1" applyFill="1" applyBorder="1" applyProtection="1">
      <alignment/>
      <protection/>
    </xf>
    <xf numFmtId="166" fontId="0" fillId="0" borderId="27" xfId="21" applyNumberFormat="1" applyBorder="1" applyAlignment="1" applyProtection="1">
      <alignment horizontal="left"/>
      <protection/>
    </xf>
    <xf numFmtId="164" fontId="0" fillId="0" borderId="27" xfId="21" applyNumberFormat="1" applyBorder="1" applyProtection="1">
      <alignment/>
      <protection/>
    </xf>
    <xf numFmtId="166" fontId="7" fillId="10" borderId="0" xfId="21" applyNumberFormat="1" applyFont="1" applyFill="1" applyProtection="1">
      <alignment/>
      <protection/>
    </xf>
    <xf numFmtId="166" fontId="7" fillId="3" borderId="5" xfId="21" applyNumberFormat="1" applyFont="1" applyFill="1" applyBorder="1" applyProtection="1">
      <alignment/>
      <protection/>
    </xf>
    <xf numFmtId="166" fontId="7" fillId="3" borderId="19" xfId="21" applyNumberFormat="1" applyFont="1" applyFill="1" applyBorder="1" applyProtection="1">
      <alignment/>
      <protection/>
    </xf>
    <xf numFmtId="164" fontId="7" fillId="3" borderId="0" xfId="21" applyNumberFormat="1" applyFont="1" applyFill="1" applyAlignment="1" applyProtection="1">
      <alignment horizontal="center"/>
      <protection/>
    </xf>
    <xf numFmtId="164" fontId="7" fillId="3" borderId="30" xfId="21" applyNumberFormat="1" applyFont="1" applyFill="1" applyBorder="1" applyAlignment="1" applyProtection="1">
      <alignment horizontal="center"/>
      <protection/>
    </xf>
    <xf numFmtId="164" fontId="7" fillId="9" borderId="2" xfId="21" applyNumberFormat="1" applyFont="1" applyFill="1" applyBorder="1" applyAlignment="1" applyProtection="1">
      <alignment horizontal="center"/>
      <protection/>
    </xf>
    <xf numFmtId="164" fontId="7" fillId="9" borderId="40" xfId="21" applyNumberFormat="1" applyFont="1" applyFill="1" applyBorder="1" applyAlignment="1" applyProtection="1">
      <alignment horizontal="center"/>
      <protection/>
    </xf>
    <xf numFmtId="166" fontId="0" fillId="0" borderId="35" xfId="21" applyNumberFormat="1" applyBorder="1" applyAlignment="1" applyProtection="1">
      <alignment horizontal="left"/>
      <protection/>
    </xf>
    <xf numFmtId="4" fontId="14" fillId="4" borderId="15" xfId="21" applyNumberFormat="1" applyFont="1" applyFill="1" applyBorder="1" applyProtection="1">
      <alignment/>
      <protection/>
    </xf>
    <xf numFmtId="4" fontId="14" fillId="4" borderId="30" xfId="21" applyNumberFormat="1" applyFont="1" applyFill="1" applyBorder="1" applyProtection="1">
      <alignment/>
      <protection/>
    </xf>
    <xf numFmtId="3" fontId="14" fillId="4" borderId="46" xfId="21" applyNumberFormat="1" applyFont="1" applyFill="1" applyBorder="1" applyProtection="1">
      <alignment/>
      <protection/>
    </xf>
    <xf numFmtId="3" fontId="14" fillId="4" borderId="43" xfId="21" applyNumberFormat="1" applyFont="1" applyFill="1" applyBorder="1" applyProtection="1">
      <alignment/>
      <protection/>
    </xf>
    <xf numFmtId="4" fontId="14" fillId="4" borderId="16" xfId="21" applyNumberFormat="1" applyFont="1" applyFill="1" applyBorder="1" applyProtection="1">
      <alignment/>
      <protection/>
    </xf>
    <xf numFmtId="166" fontId="7" fillId="3" borderId="30" xfId="21" applyNumberFormat="1" applyFont="1" applyFill="1" applyBorder="1" applyProtection="1">
      <alignment/>
      <protection/>
    </xf>
    <xf numFmtId="1" fontId="14" fillId="4" borderId="46" xfId="21" applyNumberFormat="1" applyFont="1" applyFill="1" applyBorder="1" applyProtection="1">
      <alignment/>
      <protection/>
    </xf>
    <xf numFmtId="1" fontId="14" fillId="4" borderId="43" xfId="21" applyNumberFormat="1" applyFont="1" applyFill="1" applyBorder="1" applyProtection="1">
      <alignment/>
      <protection/>
    </xf>
    <xf numFmtId="166" fontId="0" fillId="0" borderId="14" xfId="21" applyNumberFormat="1" applyBorder="1" applyProtection="1">
      <alignment/>
      <protection/>
    </xf>
    <xf numFmtId="166" fontId="10" fillId="9" borderId="33" xfId="21" applyNumberFormat="1" applyFont="1" applyFill="1" applyBorder="1" applyAlignment="1" applyProtection="1">
      <alignment horizontal="left"/>
      <protection/>
    </xf>
    <xf numFmtId="3" fontId="14" fillId="4" borderId="39" xfId="21" applyNumberFormat="1" applyFont="1" applyFill="1" applyBorder="1" applyProtection="1">
      <alignment/>
      <protection/>
    </xf>
    <xf numFmtId="3" fontId="14" fillId="4" borderId="40" xfId="21" applyNumberFormat="1" applyFont="1" applyFill="1" applyBorder="1" applyProtection="1">
      <alignment/>
      <protection/>
    </xf>
    <xf numFmtId="164" fontId="10" fillId="2" borderId="15" xfId="21" applyNumberFormat="1" applyFont="1" applyFill="1" applyBorder="1" applyProtection="1">
      <alignment/>
      <protection/>
    </xf>
    <xf numFmtId="164" fontId="10" fillId="2" borderId="30" xfId="21" applyNumberFormat="1" applyFont="1" applyFill="1" applyBorder="1" applyProtection="1">
      <alignment/>
      <protection/>
    </xf>
    <xf numFmtId="166" fontId="0" fillId="0" borderId="33" xfId="21" applyNumberFormat="1" applyBorder="1" applyAlignment="1" applyProtection="1">
      <alignment horizontal="left"/>
      <protection/>
    </xf>
    <xf numFmtId="166" fontId="0" fillId="0" borderId="2" xfId="21" applyNumberFormat="1" applyBorder="1" applyProtection="1">
      <alignment/>
      <protection/>
    </xf>
    <xf numFmtId="3" fontId="0" fillId="4" borderId="39" xfId="21" applyNumberFormat="1" applyFill="1" applyBorder="1" applyProtection="1">
      <alignment/>
      <protection/>
    </xf>
    <xf numFmtId="164" fontId="0" fillId="2" borderId="2" xfId="21" applyNumberFormat="1" applyFill="1" applyBorder="1" applyProtection="1">
      <alignment/>
      <protection/>
    </xf>
    <xf numFmtId="166" fontId="0" fillId="2" borderId="2" xfId="21" applyNumberFormat="1" applyFill="1" applyBorder="1" applyProtection="1">
      <alignment/>
      <protection/>
    </xf>
    <xf numFmtId="166" fontId="0" fillId="2" borderId="23" xfId="21" applyNumberFormat="1" applyFill="1" applyBorder="1" applyProtection="1">
      <alignment/>
      <protection/>
    </xf>
    <xf numFmtId="166" fontId="0" fillId="2" borderId="40" xfId="21" applyNumberFormat="1" applyFill="1" applyBorder="1" applyProtection="1">
      <alignment/>
      <protection/>
    </xf>
    <xf numFmtId="166" fontId="11" fillId="0" borderId="0" xfId="21" applyNumberFormat="1" applyFont="1" applyAlignment="1" applyProtection="1">
      <alignment horizontal="left"/>
      <protection/>
    </xf>
    <xf numFmtId="166" fontId="10" fillId="0" borderId="0" xfId="21" applyNumberFormat="1" applyFont="1" applyProtection="1">
      <alignment/>
      <protection/>
    </xf>
    <xf numFmtId="168" fontId="10" fillId="0" borderId="0" xfId="21" applyNumberFormat="1" applyFont="1" applyProtection="1">
      <alignment/>
      <protection/>
    </xf>
    <xf numFmtId="166" fontId="0" fillId="11" borderId="0" xfId="21" applyNumberFormat="1" applyFill="1" applyAlignment="1" applyProtection="1">
      <alignment horizontal="right"/>
      <protection/>
    </xf>
    <xf numFmtId="166" fontId="10" fillId="0" borderId="0" xfId="21" applyNumberFormat="1" applyFont="1" applyAlignment="1" applyProtection="1">
      <alignment horizontal="left"/>
      <protection/>
    </xf>
    <xf numFmtId="164" fontId="0" fillId="11" borderId="0" xfId="21" applyNumberFormat="1" applyFill="1" applyProtection="1">
      <alignment/>
      <protection/>
    </xf>
    <xf numFmtId="166" fontId="13" fillId="0" borderId="39" xfId="21" applyNumberFormat="1" applyFont="1" applyBorder="1" applyProtection="1">
      <alignment/>
      <protection locked="0"/>
    </xf>
    <xf numFmtId="164" fontId="0" fillId="11" borderId="49" xfId="21" applyNumberFormat="1" applyFill="1" applyBorder="1" applyProtection="1">
      <alignment/>
      <protection/>
    </xf>
    <xf numFmtId="164" fontId="0" fillId="11" borderId="50" xfId="21" applyNumberFormat="1" applyFill="1" applyBorder="1" applyProtection="1">
      <alignment/>
      <protection/>
    </xf>
    <xf numFmtId="166" fontId="0" fillId="11" borderId="51" xfId="21" applyNumberFormat="1" applyFill="1" applyBorder="1" applyAlignment="1" applyProtection="1">
      <alignment horizontal="right"/>
      <protection/>
    </xf>
    <xf numFmtId="165" fontId="0" fillId="0" borderId="0" xfId="21" applyNumberFormat="1" applyProtection="1">
      <alignment/>
      <protection/>
    </xf>
    <xf numFmtId="165" fontId="14" fillId="4" borderId="0" xfId="21" applyNumberFormat="1" applyFont="1" applyFill="1" applyProtection="1">
      <alignment/>
      <protection/>
    </xf>
    <xf numFmtId="165" fontId="5" fillId="0" borderId="0" xfId="21" applyNumberFormat="1" applyFont="1" applyProtection="1">
      <alignment/>
      <protection locked="0"/>
    </xf>
    <xf numFmtId="165" fontId="10" fillId="0" borderId="0" xfId="21" applyNumberFormat="1" applyFont="1" applyProtection="1">
      <alignment/>
      <protection/>
    </xf>
    <xf numFmtId="165" fontId="0" fillId="2" borderId="17" xfId="21" applyNumberFormat="1" applyFill="1" applyBorder="1" applyProtection="1">
      <alignment/>
      <protection/>
    </xf>
    <xf numFmtId="165" fontId="0" fillId="2" borderId="1" xfId="21" applyNumberFormat="1" applyFill="1" applyBorder="1" applyProtection="1">
      <alignment/>
      <protection/>
    </xf>
    <xf numFmtId="165" fontId="7" fillId="2" borderId="3" xfId="21" applyNumberFormat="1" applyFont="1" applyFill="1" applyBorder="1" applyProtection="1">
      <alignment/>
      <protection/>
    </xf>
    <xf numFmtId="165" fontId="10" fillId="4" borderId="0" xfId="21" applyNumberFormat="1" applyFont="1" applyFill="1" applyProtection="1">
      <alignment/>
      <protection/>
    </xf>
    <xf numFmtId="165" fontId="0" fillId="11" borderId="17" xfId="21" applyNumberFormat="1" applyFill="1" applyBorder="1" applyAlignment="1" applyProtection="1">
      <alignment horizontal="left"/>
      <protection/>
    </xf>
    <xf numFmtId="165" fontId="0" fillId="11" borderId="26" xfId="21" applyNumberFormat="1" applyFill="1" applyBorder="1" applyAlignment="1" applyProtection="1">
      <alignment horizontal="left"/>
      <protection/>
    </xf>
    <xf numFmtId="165" fontId="0" fillId="11" borderId="1" xfId="21" applyNumberFormat="1" applyFill="1" applyBorder="1" applyAlignment="1" applyProtection="1">
      <alignment horizontal="left"/>
      <protection/>
    </xf>
    <xf numFmtId="165" fontId="7" fillId="11" borderId="3" xfId="21" applyNumberFormat="1" applyFont="1" applyFill="1" applyBorder="1" applyProtection="1">
      <alignment/>
      <protection/>
    </xf>
    <xf numFmtId="165" fontId="10" fillId="0" borderId="0" xfId="21" applyNumberFormat="1" applyFont="1" applyProtection="1">
      <alignment/>
      <protection locked="0"/>
    </xf>
    <xf numFmtId="165" fontId="0" fillId="11" borderId="14" xfId="21" applyNumberFormat="1" applyFill="1" applyBorder="1" applyAlignment="1" applyProtection="1">
      <alignment horizontal="left"/>
      <protection/>
    </xf>
    <xf numFmtId="165" fontId="0" fillId="11" borderId="0" xfId="21" applyNumberFormat="1" applyFill="1" applyBorder="1" applyAlignment="1" applyProtection="1">
      <alignment horizontal="left"/>
      <protection/>
    </xf>
    <xf numFmtId="166" fontId="10" fillId="0" borderId="0" xfId="21" applyNumberFormat="1" applyFont="1" applyAlignment="1" applyProtection="1">
      <alignment horizontal="left"/>
      <protection locked="0"/>
    </xf>
    <xf numFmtId="166" fontId="16" fillId="0" borderId="0" xfId="21" applyNumberFormat="1" applyFont="1" applyAlignment="1" applyProtection="1">
      <alignment horizontal="left"/>
      <protection/>
    </xf>
    <xf numFmtId="166" fontId="0" fillId="12" borderId="0" xfId="21" applyNumberFormat="1" applyFill="1" applyProtection="1">
      <alignment/>
      <protection/>
    </xf>
    <xf numFmtId="165" fontId="0" fillId="12" borderId="0" xfId="21" applyNumberFormat="1" applyFill="1" applyProtection="1">
      <alignment/>
      <protection/>
    </xf>
    <xf numFmtId="165" fontId="0" fillId="2" borderId="0" xfId="21" applyNumberFormat="1" applyFill="1" applyProtection="1">
      <alignment/>
      <protection/>
    </xf>
    <xf numFmtId="165" fontId="0" fillId="11" borderId="44" xfId="21" applyNumberFormat="1" applyFill="1" applyBorder="1" applyAlignment="1" applyProtection="1">
      <alignment horizontal="left"/>
      <protection/>
    </xf>
    <xf numFmtId="165" fontId="0" fillId="11" borderId="2" xfId="21" applyNumberFormat="1" applyFill="1" applyBorder="1" applyAlignment="1" applyProtection="1">
      <alignment horizontal="left"/>
      <protection/>
    </xf>
    <xf numFmtId="165" fontId="0" fillId="11" borderId="3" xfId="21" applyNumberFormat="1" applyFill="1" applyBorder="1" applyProtection="1">
      <alignment/>
      <protection/>
    </xf>
    <xf numFmtId="166" fontId="10" fillId="0" borderId="0" xfId="21" applyNumberFormat="1" applyFont="1" applyProtection="1">
      <alignment/>
      <protection locked="0"/>
    </xf>
    <xf numFmtId="165" fontId="10" fillId="12" borderId="0" xfId="21" applyNumberFormat="1" applyFont="1" applyFill="1" applyProtection="1">
      <alignment/>
      <protection/>
    </xf>
    <xf numFmtId="165" fontId="0" fillId="11" borderId="20" xfId="21" applyNumberFormat="1" applyFill="1" applyBorder="1" applyAlignment="1" applyProtection="1">
      <alignment horizontal="left"/>
      <protection/>
    </xf>
    <xf numFmtId="165" fontId="0" fillId="11" borderId="23" xfId="21" applyNumberFormat="1" applyFill="1" applyBorder="1" applyAlignment="1" applyProtection="1">
      <alignment horizontal="left"/>
      <protection/>
    </xf>
    <xf numFmtId="165" fontId="14" fillId="2" borderId="0" xfId="21" applyNumberFormat="1" applyFont="1" applyFill="1" applyProtection="1">
      <alignment/>
      <protection/>
    </xf>
    <xf numFmtId="165" fontId="7" fillId="3" borderId="0" xfId="21" applyNumberFormat="1" applyFont="1" applyFill="1" applyProtection="1">
      <alignment/>
      <protection/>
    </xf>
    <xf numFmtId="166" fontId="0" fillId="11" borderId="17" xfId="21" applyNumberFormat="1" applyFill="1" applyBorder="1" applyAlignment="1" applyProtection="1">
      <alignment horizontal="left"/>
      <protection/>
    </xf>
    <xf numFmtId="166" fontId="0" fillId="11" borderId="1" xfId="21" applyNumberFormat="1" applyFill="1" applyBorder="1" applyAlignment="1" applyProtection="1">
      <alignment horizontal="left"/>
      <protection/>
    </xf>
    <xf numFmtId="166" fontId="0" fillId="11" borderId="3" xfId="21" applyNumberFormat="1" applyFill="1" applyBorder="1" applyProtection="1">
      <alignment/>
      <protection/>
    </xf>
    <xf numFmtId="166" fontId="10" fillId="12" borderId="0" xfId="21" applyNumberFormat="1" applyFont="1" applyFill="1" applyProtection="1">
      <alignment/>
      <protection/>
    </xf>
    <xf numFmtId="166" fontId="0" fillId="0" borderId="0" xfId="21" applyNumberFormat="1" applyProtection="1">
      <alignment/>
      <protection/>
    </xf>
    <xf numFmtId="165" fontId="0" fillId="11" borderId="3" xfId="21" applyNumberFormat="1" applyFill="1" applyBorder="1" applyAlignment="1" applyProtection="1">
      <alignment horizontal="left"/>
      <protection/>
    </xf>
    <xf numFmtId="3" fontId="14" fillId="4" borderId="44" xfId="21" applyNumberFormat="1" applyFont="1" applyFill="1" applyBorder="1" applyProtection="1">
      <alignment/>
      <protection/>
    </xf>
    <xf numFmtId="3" fontId="7" fillId="4" borderId="3" xfId="21" applyNumberFormat="1" applyFont="1" applyFill="1" applyBorder="1" applyProtection="1">
      <alignment/>
      <protection/>
    </xf>
    <xf numFmtId="3" fontId="0" fillId="0" borderId="0" xfId="21" applyNumberFormat="1" applyProtection="1">
      <alignment/>
      <protection/>
    </xf>
    <xf numFmtId="3" fontId="14" fillId="4" borderId="0" xfId="21" applyNumberFormat="1" applyFont="1" applyFill="1" applyProtection="1">
      <alignment/>
      <protection/>
    </xf>
    <xf numFmtId="3" fontId="10" fillId="0" borderId="0" xfId="21" applyNumberFormat="1" applyFont="1" applyProtection="1">
      <alignment/>
      <protection/>
    </xf>
    <xf numFmtId="3" fontId="14" fillId="11" borderId="52" xfId="21" applyNumberFormat="1" applyFont="1" applyFill="1" applyBorder="1" applyProtection="1">
      <alignment/>
      <protection/>
    </xf>
    <xf numFmtId="166" fontId="12" fillId="0" borderId="0" xfId="21" applyNumberFormat="1" applyFont="1" applyProtection="1">
      <alignment/>
      <protection/>
    </xf>
    <xf numFmtId="166" fontId="12" fillId="0" borderId="0" xfId="21" applyNumberFormat="1" applyFont="1" applyAlignment="1" applyProtection="1">
      <alignment horizontal="left"/>
      <protection/>
    </xf>
    <xf numFmtId="166" fontId="10" fillId="0" borderId="24" xfId="21" applyNumberFormat="1" applyFont="1" applyBorder="1" applyAlignment="1" applyProtection="1">
      <alignment horizontal="center"/>
      <protection/>
    </xf>
    <xf numFmtId="166" fontId="0" fillId="0" borderId="10" xfId="21" applyNumberFormat="1" applyBorder="1" applyProtection="1">
      <alignment/>
      <protection/>
    </xf>
    <xf numFmtId="166" fontId="10" fillId="0" borderId="47" xfId="21" applyNumberFormat="1" applyFont="1" applyBorder="1" applyAlignment="1" applyProtection="1">
      <alignment horizontal="center"/>
      <protection/>
    </xf>
    <xf numFmtId="37" fontId="10" fillId="4" borderId="15" xfId="21" applyNumberFormat="1" applyFont="1" applyFill="1" applyBorder="1" applyProtection="1">
      <alignment/>
      <protection/>
    </xf>
    <xf numFmtId="37" fontId="10" fillId="4" borderId="16" xfId="21" applyNumberFormat="1" applyFont="1" applyFill="1" applyBorder="1" applyProtection="1">
      <alignment/>
      <protection/>
    </xf>
    <xf numFmtId="37" fontId="10" fillId="2" borderId="16" xfId="21" applyNumberFormat="1" applyFont="1" applyFill="1" applyBorder="1" applyAlignment="1" applyProtection="1">
      <alignment horizontal="center"/>
      <protection/>
    </xf>
    <xf numFmtId="165" fontId="10" fillId="2" borderId="15" xfId="21" applyNumberFormat="1" applyFont="1" applyFill="1" applyBorder="1" applyAlignment="1" applyProtection="1">
      <alignment horizontal="center"/>
      <protection/>
    </xf>
    <xf numFmtId="165" fontId="0" fillId="0" borderId="53" xfId="21" applyNumberFormat="1" applyBorder="1" applyAlignment="1" applyProtection="1">
      <alignment horizontal="center"/>
      <protection/>
    </xf>
    <xf numFmtId="37" fontId="10" fillId="2" borderId="15" xfId="21" applyNumberFormat="1" applyFont="1" applyFill="1" applyBorder="1" applyAlignment="1" applyProtection="1">
      <alignment horizontal="center"/>
      <protection/>
    </xf>
    <xf numFmtId="37" fontId="13" fillId="0" borderId="39" xfId="21" applyNumberFormat="1" applyFont="1" applyBorder="1" applyProtection="1">
      <alignment/>
      <protection locked="0"/>
    </xf>
    <xf numFmtId="37" fontId="13" fillId="0" borderId="41" xfId="21" applyNumberFormat="1" applyFont="1" applyBorder="1" applyProtection="1">
      <alignment/>
      <protection locked="0"/>
    </xf>
    <xf numFmtId="165" fontId="10" fillId="2" borderId="16" xfId="21" applyNumberFormat="1" applyFont="1" applyFill="1" applyBorder="1" applyAlignment="1" applyProtection="1">
      <alignment horizontal="center"/>
      <protection/>
    </xf>
    <xf numFmtId="165" fontId="0" fillId="0" borderId="44" xfId="21" applyNumberFormat="1" applyBorder="1" applyAlignment="1" applyProtection="1">
      <alignment horizontal="left"/>
      <protection/>
    </xf>
    <xf numFmtId="165" fontId="0" fillId="0" borderId="3" xfId="21" applyNumberFormat="1" applyBorder="1" applyProtection="1">
      <alignment/>
      <protection/>
    </xf>
    <xf numFmtId="166" fontId="18" fillId="0" borderId="11" xfId="21" applyNumberFormat="1" applyFont="1" applyBorder="1" applyAlignment="1" applyProtection="1">
      <alignment horizontal="left"/>
      <protection/>
    </xf>
    <xf numFmtId="165" fontId="0" fillId="0" borderId="18" xfId="21" applyNumberFormat="1" applyBorder="1" applyAlignment="1" applyProtection="1">
      <alignment horizontal="center"/>
      <protection/>
    </xf>
    <xf numFmtId="165" fontId="10" fillId="11" borderId="44" xfId="21" applyNumberFormat="1" applyFont="1" applyFill="1" applyBorder="1" applyAlignment="1" applyProtection="1">
      <alignment horizontal="left"/>
      <protection/>
    </xf>
    <xf numFmtId="165" fontId="10" fillId="11" borderId="40" xfId="21" applyNumberFormat="1" applyFont="1" applyFill="1" applyBorder="1" applyProtection="1">
      <alignment/>
      <protection/>
    </xf>
    <xf numFmtId="37" fontId="10" fillId="13" borderId="15" xfId="21" applyNumberFormat="1" applyFont="1" applyFill="1" applyBorder="1" applyProtection="1">
      <alignment/>
      <protection/>
    </xf>
    <xf numFmtId="166" fontId="10" fillId="11" borderId="11" xfId="21" applyNumberFormat="1" applyFont="1" applyFill="1" applyBorder="1" applyAlignment="1" applyProtection="1">
      <alignment horizontal="left"/>
      <protection/>
    </xf>
    <xf numFmtId="166" fontId="10" fillId="11" borderId="0" xfId="21" applyNumberFormat="1" applyFont="1" applyFill="1" applyProtection="1">
      <alignment/>
      <protection/>
    </xf>
    <xf numFmtId="37" fontId="13" fillId="0" borderId="15" xfId="21" applyNumberFormat="1" applyFont="1" applyBorder="1" applyProtection="1">
      <alignment/>
      <protection locked="0"/>
    </xf>
    <xf numFmtId="37" fontId="13" fillId="0" borderId="18" xfId="21" applyNumberFormat="1" applyFont="1" applyBorder="1" applyProtection="1">
      <alignment/>
      <protection locked="0"/>
    </xf>
    <xf numFmtId="37" fontId="10" fillId="0" borderId="15" xfId="21" applyNumberFormat="1" applyFont="1" applyBorder="1" applyProtection="1">
      <alignment/>
      <protection/>
    </xf>
    <xf numFmtId="37" fontId="10" fillId="0" borderId="16" xfId="21" applyNumberFormat="1" applyFont="1" applyBorder="1" applyProtection="1">
      <alignment/>
      <protection/>
    </xf>
    <xf numFmtId="165" fontId="0" fillId="0" borderId="15" xfId="21" applyNumberFormat="1" applyBorder="1" applyProtection="1">
      <alignment/>
      <protection/>
    </xf>
    <xf numFmtId="165" fontId="10" fillId="0" borderId="16" xfId="21" applyNumberFormat="1" applyFont="1" applyBorder="1" applyAlignment="1" applyProtection="1">
      <alignment horizontal="center"/>
      <protection/>
    </xf>
    <xf numFmtId="165" fontId="10" fillId="0" borderId="8" xfId="21" applyNumberFormat="1" applyFont="1" applyBorder="1" applyAlignment="1" applyProtection="1">
      <alignment horizontal="center"/>
      <protection/>
    </xf>
    <xf numFmtId="166" fontId="0" fillId="11" borderId="40" xfId="21" applyNumberFormat="1" applyFill="1" applyBorder="1" applyProtection="1">
      <alignment/>
      <protection/>
    </xf>
    <xf numFmtId="37" fontId="0" fillId="0" borderId="39" xfId="21" applyNumberFormat="1" applyBorder="1" applyAlignment="1" applyProtection="1">
      <alignment horizontal="center"/>
      <protection/>
    </xf>
    <xf numFmtId="37" fontId="10" fillId="11" borderId="44" xfId="21" applyNumberFormat="1" applyFont="1" applyFill="1" applyBorder="1" applyAlignment="1" applyProtection="1">
      <alignment horizontal="left"/>
      <protection/>
    </xf>
    <xf numFmtId="37" fontId="10" fillId="11" borderId="40" xfId="21" applyNumberFormat="1" applyFont="1" applyFill="1" applyBorder="1" applyProtection="1">
      <alignment/>
      <protection/>
    </xf>
    <xf numFmtId="37" fontId="10" fillId="4" borderId="54" xfId="21" applyNumberFormat="1" applyFont="1" applyFill="1" applyBorder="1" applyProtection="1">
      <alignment/>
      <protection/>
    </xf>
    <xf numFmtId="37" fontId="10" fillId="4" borderId="55" xfId="21" applyNumberFormat="1" applyFont="1" applyFill="1" applyBorder="1" applyProtection="1">
      <alignment/>
      <protection/>
    </xf>
    <xf numFmtId="165" fontId="0" fillId="0" borderId="39" xfId="21" applyNumberFormat="1" applyBorder="1" applyAlignment="1" applyProtection="1">
      <alignment horizontal="center"/>
      <protection/>
    </xf>
    <xf numFmtId="165" fontId="0" fillId="11" borderId="40" xfId="21" applyNumberFormat="1" applyFill="1" applyBorder="1" applyProtection="1">
      <alignment/>
      <protection/>
    </xf>
    <xf numFmtId="37" fontId="10" fillId="4" borderId="8" xfId="21" applyNumberFormat="1" applyFont="1" applyFill="1" applyBorder="1" applyProtection="1">
      <alignment/>
      <protection/>
    </xf>
    <xf numFmtId="37" fontId="0" fillId="0" borderId="0" xfId="21" applyNumberFormat="1" applyProtection="1">
      <alignment/>
      <protection/>
    </xf>
    <xf numFmtId="37" fontId="10" fillId="4" borderId="46" xfId="21" applyNumberFormat="1" applyFont="1" applyFill="1" applyBorder="1" applyProtection="1">
      <alignment/>
      <protection/>
    </xf>
    <xf numFmtId="37" fontId="10" fillId="4" borderId="45" xfId="21" applyNumberFormat="1" applyFont="1" applyFill="1" applyBorder="1" applyProtection="1">
      <alignment/>
      <protection/>
    </xf>
    <xf numFmtId="165" fontId="0" fillId="0" borderId="38" xfId="21" applyNumberFormat="1" applyBorder="1" applyProtection="1">
      <alignment/>
      <protection/>
    </xf>
    <xf numFmtId="165" fontId="0" fillId="0" borderId="20" xfId="21" applyNumberFormat="1" applyBorder="1" applyAlignment="1" applyProtection="1">
      <alignment horizontal="left"/>
      <protection/>
    </xf>
    <xf numFmtId="165" fontId="0" fillId="0" borderId="25" xfId="21" applyNumberFormat="1" applyBorder="1" applyProtection="1">
      <alignment/>
      <protection/>
    </xf>
    <xf numFmtId="37" fontId="10" fillId="13" borderId="18" xfId="21" applyNumberFormat="1" applyFont="1" applyFill="1" applyBorder="1" applyProtection="1">
      <alignment/>
      <protection/>
    </xf>
    <xf numFmtId="166" fontId="18" fillId="0" borderId="9" xfId="21" applyNumberFormat="1" applyFont="1" applyBorder="1" applyAlignment="1" applyProtection="1">
      <alignment horizontal="left"/>
      <protection/>
    </xf>
    <xf numFmtId="165" fontId="0" fillId="0" borderId="10" xfId="21" applyNumberFormat="1" applyBorder="1" applyProtection="1">
      <alignment/>
      <protection/>
    </xf>
    <xf numFmtId="37" fontId="10" fillId="4" borderId="56" xfId="21" applyNumberFormat="1" applyFont="1" applyFill="1" applyBorder="1" applyProtection="1">
      <alignment/>
      <protection/>
    </xf>
    <xf numFmtId="37" fontId="10" fillId="4" borderId="57" xfId="21" applyNumberFormat="1" applyFont="1" applyFill="1" applyBorder="1" applyProtection="1">
      <alignment/>
      <protection/>
    </xf>
    <xf numFmtId="164" fontId="18" fillId="0" borderId="0" xfId="0" applyNumberFormat="1" applyFont="1" applyAlignment="1" applyProtection="1">
      <alignment horizontal="left"/>
      <protection/>
    </xf>
    <xf numFmtId="164" fontId="0" fillId="0" borderId="4" xfId="0" applyNumberFormat="1" applyBorder="1" applyAlignment="1" applyProtection="1">
      <alignment horizontal="centerContinuous"/>
      <protection/>
    </xf>
    <xf numFmtId="164" fontId="0" fillId="0" borderId="5" xfId="0" applyNumberFormat="1" applyBorder="1" applyAlignment="1" applyProtection="1">
      <alignment horizontal="centerContinuous"/>
      <protection/>
    </xf>
    <xf numFmtId="164" fontId="10" fillId="0" borderId="29" xfId="0" applyNumberFormat="1" applyFont="1" applyBorder="1" applyAlignment="1" applyProtection="1">
      <alignment horizontal="center"/>
      <protection/>
    </xf>
    <xf numFmtId="164" fontId="10" fillId="0" borderId="6" xfId="0" applyNumberFormat="1" applyFont="1" applyBorder="1" applyAlignment="1" applyProtection="1">
      <alignment horizontal="center"/>
      <protection/>
    </xf>
    <xf numFmtId="164" fontId="0" fillId="0" borderId="58" xfId="0" applyNumberFormat="1" applyBorder="1" applyAlignment="1" applyProtection="1">
      <alignment horizontal="centerContinuous"/>
      <protection/>
    </xf>
    <xf numFmtId="164" fontId="0" fillId="0" borderId="59" xfId="0" applyNumberFormat="1" applyBorder="1" applyAlignment="1" applyProtection="1">
      <alignment horizontal="centerContinuous"/>
      <protection/>
    </xf>
    <xf numFmtId="164" fontId="10" fillId="0" borderId="60" xfId="0" applyNumberFormat="1" applyFont="1" applyBorder="1" applyAlignment="1" applyProtection="1">
      <alignment horizontal="center"/>
      <protection/>
    </xf>
    <xf numFmtId="164" fontId="10" fillId="0" borderId="54" xfId="0" applyNumberFormat="1" applyFont="1" applyBorder="1" applyAlignment="1" applyProtection="1">
      <alignment horizontal="center"/>
      <protection/>
    </xf>
    <xf numFmtId="164" fontId="10" fillId="0" borderId="11" xfId="0" applyNumberFormat="1" applyFont="1" applyBorder="1" applyAlignment="1" applyProtection="1">
      <alignment horizontal="left"/>
      <protection/>
    </xf>
    <xf numFmtId="164" fontId="0" fillId="2" borderId="15" xfId="0" applyNumberFormat="1" applyFill="1" applyBorder="1" applyAlignment="1" applyProtection="1">
      <alignment/>
      <protection/>
    </xf>
    <xf numFmtId="164" fontId="0" fillId="0" borderId="0" xfId="0" applyAlignment="1">
      <alignment horizontal="left"/>
    </xf>
    <xf numFmtId="164" fontId="13" fillId="2" borderId="15" xfId="0" applyNumberFormat="1" applyFont="1" applyFill="1" applyBorder="1" applyAlignment="1" applyProtection="1">
      <alignment/>
      <protection/>
    </xf>
    <xf numFmtId="164" fontId="13" fillId="2" borderId="16" xfId="0" applyNumberFormat="1" applyFont="1" applyFill="1" applyBorder="1" applyAlignment="1" applyProtection="1">
      <alignment/>
      <protection/>
    </xf>
    <xf numFmtId="37" fontId="13" fillId="0" borderId="39" xfId="0" applyNumberFormat="1" applyFont="1" applyBorder="1" applyAlignment="1" applyProtection="1">
      <alignment/>
      <protection locked="0"/>
    </xf>
    <xf numFmtId="37" fontId="13" fillId="0" borderId="41" xfId="0" applyNumberFormat="1" applyFont="1" applyBorder="1" applyAlignment="1" applyProtection="1">
      <alignment/>
      <protection locked="0"/>
    </xf>
    <xf numFmtId="37" fontId="10" fillId="4" borderId="39" xfId="0" applyNumberFormat="1" applyFont="1" applyFill="1" applyBorder="1" applyAlignment="1" applyProtection="1">
      <alignment/>
      <protection/>
    </xf>
    <xf numFmtId="37" fontId="10" fillId="4" borderId="41" xfId="0" applyNumberFormat="1" applyFont="1" applyFill="1" applyBorder="1" applyAlignment="1" applyProtection="1">
      <alignment/>
      <protection/>
    </xf>
    <xf numFmtId="164" fontId="10" fillId="0" borderId="0" xfId="0" applyNumberFormat="1" applyFont="1" applyAlignment="1" applyProtection="1">
      <alignment horizontal="left"/>
      <protection/>
    </xf>
    <xf numFmtId="37" fontId="10" fillId="4" borderId="18" xfId="0" applyNumberFormat="1" applyFont="1" applyFill="1" applyBorder="1" applyAlignment="1" applyProtection="1">
      <alignment/>
      <protection/>
    </xf>
    <xf numFmtId="37" fontId="10" fillId="4" borderId="8" xfId="0" applyNumberFormat="1" applyFont="1" applyFill="1" applyBorder="1" applyAlignment="1" applyProtection="1">
      <alignment/>
      <protection/>
    </xf>
    <xf numFmtId="164" fontId="10" fillId="0" borderId="0" xfId="0" applyNumberFormat="1" applyFont="1" applyAlignment="1" applyProtection="1">
      <alignment/>
      <protection/>
    </xf>
    <xf numFmtId="164" fontId="18" fillId="0" borderId="11" xfId="0" applyNumberFormat="1" applyFont="1" applyBorder="1" applyAlignment="1" applyProtection="1">
      <alignment horizontal="left"/>
      <protection/>
    </xf>
    <xf numFmtId="164" fontId="10" fillId="2" borderId="15" xfId="0" applyNumberFormat="1" applyFont="1" applyFill="1" applyBorder="1" applyAlignment="1" applyProtection="1">
      <alignment/>
      <protection/>
    </xf>
    <xf numFmtId="37" fontId="10" fillId="2" borderId="39" xfId="0" applyNumberFormat="1" applyFont="1" applyFill="1" applyBorder="1" applyAlignment="1" applyProtection="1">
      <alignment/>
      <protection/>
    </xf>
    <xf numFmtId="164" fontId="10" fillId="0" borderId="18" xfId="0" applyNumberFormat="1" applyFont="1" applyBorder="1" applyAlignment="1" applyProtection="1">
      <alignment/>
      <protection/>
    </xf>
    <xf numFmtId="164" fontId="10" fillId="0" borderId="8" xfId="0" applyNumberFormat="1" applyFont="1" applyBorder="1" applyAlignment="1" applyProtection="1">
      <alignment/>
      <protection/>
    </xf>
    <xf numFmtId="164" fontId="18" fillId="0" borderId="9" xfId="0" applyNumberFormat="1" applyFont="1" applyBorder="1" applyAlignment="1" applyProtection="1">
      <alignment horizontal="left"/>
      <protection/>
    </xf>
    <xf numFmtId="165" fontId="10" fillId="4" borderId="47" xfId="0" applyNumberFormat="1" applyFont="1" applyFill="1" applyBorder="1" applyAlignment="1" applyProtection="1">
      <alignment/>
      <protection/>
    </xf>
    <xf numFmtId="165" fontId="10" fillId="4" borderId="45" xfId="0" applyNumberFormat="1" applyFont="1" applyFill="1" applyBorder="1" applyAlignment="1" applyProtection="1">
      <alignment/>
      <protection/>
    </xf>
    <xf numFmtId="164" fontId="11" fillId="0" borderId="0" xfId="0" applyNumberFormat="1" applyFont="1" applyAlignment="1" applyProtection="1">
      <alignment horizontal="left"/>
      <protection/>
    </xf>
    <xf numFmtId="164" fontId="0" fillId="0" borderId="58" xfId="0" applyNumberFormat="1" applyBorder="1" applyAlignment="1" applyProtection="1">
      <alignment/>
      <protection/>
    </xf>
    <xf numFmtId="164" fontId="0" fillId="0" borderId="59" xfId="0" applyNumberFormat="1" applyBorder="1" applyAlignment="1" applyProtection="1">
      <alignment/>
      <protection/>
    </xf>
    <xf numFmtId="164" fontId="0" fillId="14" borderId="15" xfId="0" applyNumberFormat="1" applyFill="1" applyBorder="1" applyAlignment="1" applyProtection="1">
      <alignment/>
      <protection/>
    </xf>
    <xf numFmtId="164" fontId="0" fillId="14" borderId="16" xfId="0" applyNumberFormat="1" applyFill="1" applyBorder="1" applyAlignment="1" applyProtection="1">
      <alignment/>
      <protection/>
    </xf>
    <xf numFmtId="37" fontId="10" fillId="0" borderId="39" xfId="0" applyNumberFormat="1" applyFont="1" applyBorder="1" applyAlignment="1" applyProtection="1">
      <alignment/>
      <protection locked="0"/>
    </xf>
    <xf numFmtId="37" fontId="10" fillId="0" borderId="41" xfId="0" applyNumberFormat="1" applyFont="1" applyBorder="1" applyAlignment="1" applyProtection="1">
      <alignment/>
      <protection locked="0"/>
    </xf>
    <xf numFmtId="164" fontId="13" fillId="14" borderId="15" xfId="0" applyNumberFormat="1" applyFont="1" applyFill="1" applyBorder="1" applyAlignment="1" applyProtection="1">
      <alignment/>
      <protection/>
    </xf>
    <xf numFmtId="164" fontId="13" fillId="14" borderId="16" xfId="0" applyNumberFormat="1" applyFont="1" applyFill="1" applyBorder="1" applyAlignment="1" applyProtection="1">
      <alignment/>
      <protection/>
    </xf>
    <xf numFmtId="164" fontId="0" fillId="15" borderId="11" xfId="0" applyNumberFormat="1" applyFill="1" applyBorder="1" applyAlignment="1" applyProtection="1">
      <alignment/>
      <protection/>
    </xf>
    <xf numFmtId="164" fontId="0" fillId="15" borderId="0" xfId="0" applyNumberFormat="1" applyFill="1" applyAlignment="1" applyProtection="1">
      <alignment horizontal="left"/>
      <protection/>
    </xf>
    <xf numFmtId="164" fontId="0" fillId="15" borderId="0" xfId="0" applyNumberFormat="1" applyFill="1" applyAlignment="1" applyProtection="1">
      <alignment/>
      <protection/>
    </xf>
    <xf numFmtId="37" fontId="10" fillId="15" borderId="39" xfId="0" applyNumberFormat="1" applyFont="1" applyFill="1" applyBorder="1" applyAlignment="1" applyProtection="1">
      <alignment/>
      <protection/>
    </xf>
    <xf numFmtId="37" fontId="10" fillId="15" borderId="41" xfId="0" applyNumberFormat="1" applyFont="1" applyFill="1" applyBorder="1" applyAlignment="1" applyProtection="1">
      <alignment/>
      <protection/>
    </xf>
    <xf numFmtId="37" fontId="10" fillId="15" borderId="15" xfId="0" applyNumberFormat="1" applyFont="1" applyFill="1" applyBorder="1" applyAlignment="1" applyProtection="1">
      <alignment/>
      <protection/>
    </xf>
    <xf numFmtId="37" fontId="10" fillId="15" borderId="16" xfId="0" applyNumberFormat="1" applyFont="1" applyFill="1" applyBorder="1" applyAlignment="1" applyProtection="1">
      <alignment/>
      <protection/>
    </xf>
    <xf numFmtId="164" fontId="10" fillId="14" borderId="15" xfId="0" applyNumberFormat="1" applyFont="1" applyFill="1" applyBorder="1" applyAlignment="1" applyProtection="1">
      <alignment/>
      <protection/>
    </xf>
    <xf numFmtId="37" fontId="10" fillId="0" borderId="61" xfId="0" applyNumberFormat="1" applyFont="1" applyBorder="1" applyAlignment="1" applyProtection="1">
      <alignment/>
      <protection locked="0"/>
    </xf>
    <xf numFmtId="37" fontId="10" fillId="0" borderId="62" xfId="0" applyNumberFormat="1" applyFont="1" applyBorder="1" applyAlignment="1" applyProtection="1">
      <alignment/>
      <protection locked="0"/>
    </xf>
    <xf numFmtId="37" fontId="10" fillId="14" borderId="39" xfId="0" applyNumberFormat="1" applyFont="1" applyFill="1" applyBorder="1" applyAlignment="1" applyProtection="1">
      <alignment/>
      <protection/>
    </xf>
    <xf numFmtId="37" fontId="10" fillId="15" borderId="18" xfId="0" applyNumberFormat="1" applyFont="1" applyFill="1" applyBorder="1" applyAlignment="1" applyProtection="1">
      <alignment/>
      <protection/>
    </xf>
    <xf numFmtId="37" fontId="10" fillId="15" borderId="8" xfId="0" applyNumberFormat="1" applyFont="1" applyFill="1" applyBorder="1" applyAlignment="1" applyProtection="1">
      <alignment/>
      <protection/>
    </xf>
    <xf numFmtId="37" fontId="10" fillId="0" borderId="18" xfId="0" applyNumberFormat="1" applyFont="1" applyBorder="1" applyAlignment="1" applyProtection="1">
      <alignment/>
      <protection locked="0"/>
    </xf>
    <xf numFmtId="37" fontId="10" fillId="0" borderId="8" xfId="0" applyNumberFormat="1" applyFont="1" applyBorder="1" applyAlignment="1" applyProtection="1">
      <alignment/>
      <protection locked="0"/>
    </xf>
    <xf numFmtId="165" fontId="10" fillId="15" borderId="47" xfId="0" applyNumberFormat="1" applyFont="1" applyFill="1" applyBorder="1" applyAlignment="1" applyProtection="1">
      <alignment/>
      <protection/>
    </xf>
    <xf numFmtId="165" fontId="10" fillId="15" borderId="45" xfId="0" applyNumberFormat="1" applyFont="1" applyFill="1" applyBorder="1" applyAlignment="1" applyProtection="1">
      <alignment/>
      <protection/>
    </xf>
    <xf numFmtId="164" fontId="21" fillId="0" borderId="0" xfId="0" applyNumberFormat="1" applyFont="1" applyAlignment="1" applyProtection="1">
      <alignment horizontal="left"/>
      <protection/>
    </xf>
    <xf numFmtId="164" fontId="18" fillId="0" borderId="4" xfId="0" applyNumberFormat="1" applyFont="1" applyBorder="1" applyAlignment="1" applyProtection="1">
      <alignment horizontal="left"/>
      <protection/>
    </xf>
    <xf numFmtId="164" fontId="10" fillId="4" borderId="30" xfId="0" applyNumberFormat="1" applyFont="1" applyFill="1" applyBorder="1" applyAlignment="1" applyProtection="1">
      <alignment/>
      <protection/>
    </xf>
    <xf numFmtId="37" fontId="10" fillId="4" borderId="30" xfId="0" applyNumberFormat="1" applyFont="1" applyFill="1" applyBorder="1" applyAlignment="1" applyProtection="1">
      <alignment/>
      <protection/>
    </xf>
    <xf numFmtId="37" fontId="0" fillId="0" borderId="30" xfId="0" applyNumberFormat="1" applyBorder="1" applyAlignment="1" applyProtection="1">
      <alignment/>
      <protection/>
    </xf>
    <xf numFmtId="37" fontId="10" fillId="4" borderId="42" xfId="0" applyNumberFormat="1" applyFont="1" applyFill="1" applyBorder="1" applyAlignment="1" applyProtection="1">
      <alignment/>
      <protection/>
    </xf>
    <xf numFmtId="164" fontId="13" fillId="0" borderId="39" xfId="0" applyNumberFormat="1" applyFont="1" applyBorder="1" applyAlignment="1" applyProtection="1">
      <alignment/>
      <protection locked="0"/>
    </xf>
    <xf numFmtId="164" fontId="13" fillId="0" borderId="41" xfId="0" applyNumberFormat="1" applyFont="1" applyBorder="1" applyAlignment="1" applyProtection="1">
      <alignment/>
      <protection locked="0"/>
    </xf>
    <xf numFmtId="164" fontId="10" fillId="4" borderId="42" xfId="0" applyNumberFormat="1" applyFont="1" applyFill="1" applyBorder="1" applyAlignment="1" applyProtection="1">
      <alignment/>
      <protection/>
    </xf>
    <xf numFmtId="164" fontId="18" fillId="0" borderId="59" xfId="0" applyNumberFormat="1" applyFont="1" applyBorder="1" applyAlignment="1" applyProtection="1">
      <alignment horizontal="left"/>
      <protection/>
    </xf>
    <xf numFmtId="164" fontId="18" fillId="0" borderId="59" xfId="0" applyNumberFormat="1" applyFont="1" applyBorder="1" applyAlignment="1" applyProtection="1">
      <alignment/>
      <protection/>
    </xf>
    <xf numFmtId="164" fontId="11" fillId="4" borderId="0" xfId="0" applyNumberFormat="1" applyFont="1" applyFill="1" applyAlignment="1" applyProtection="1">
      <alignment horizontal="left"/>
      <protection/>
    </xf>
    <xf numFmtId="164" fontId="18" fillId="4" borderId="0" xfId="0" applyNumberFormat="1" applyFont="1" applyFill="1" applyAlignment="1" applyProtection="1">
      <alignment horizontal="left"/>
      <protection/>
    </xf>
    <xf numFmtId="164" fontId="0" fillId="0" borderId="63" xfId="0" applyNumberFormat="1" applyBorder="1" applyAlignment="1" applyProtection="1">
      <alignment horizontal="left"/>
      <protection/>
    </xf>
    <xf numFmtId="164" fontId="0" fillId="0" borderId="64" xfId="0" applyNumberFormat="1" applyBorder="1" applyAlignment="1" applyProtection="1">
      <alignment/>
      <protection/>
    </xf>
    <xf numFmtId="37" fontId="10" fillId="0" borderId="0" xfId="0" applyNumberFormat="1" applyFont="1" applyAlignment="1" applyProtection="1">
      <alignment/>
      <protection/>
    </xf>
    <xf numFmtId="164" fontId="0" fillId="0" borderId="65" xfId="0" applyNumberFormat="1" applyBorder="1" applyAlignment="1" applyProtection="1">
      <alignment/>
      <protection/>
    </xf>
    <xf numFmtId="37" fontId="10" fillId="0" borderId="66" xfId="0" applyNumberFormat="1" applyFont="1" applyBorder="1" applyAlignment="1" applyProtection="1">
      <alignment/>
      <protection/>
    </xf>
    <xf numFmtId="166" fontId="10" fillId="0" borderId="65" xfId="0" applyNumberFormat="1" applyFont="1" applyBorder="1" applyAlignment="1" applyProtection="1">
      <alignment/>
      <protection/>
    </xf>
    <xf numFmtId="166" fontId="10" fillId="0" borderId="0" xfId="0" applyNumberFormat="1" applyFont="1" applyAlignment="1" applyProtection="1">
      <alignment/>
      <protection/>
    </xf>
    <xf numFmtId="5" fontId="0" fillId="0" borderId="0" xfId="0" applyNumberFormat="1" applyAlignment="1" applyProtection="1">
      <alignment/>
      <protection/>
    </xf>
    <xf numFmtId="164" fontId="10" fillId="0" borderId="65" xfId="0" applyNumberFormat="1" applyFont="1" applyBorder="1" applyAlignment="1" applyProtection="1">
      <alignment/>
      <protection/>
    </xf>
    <xf numFmtId="5" fontId="0" fillId="0" borderId="66" xfId="0" applyNumberFormat="1" applyBorder="1" applyAlignment="1" applyProtection="1">
      <alignment/>
      <protection/>
    </xf>
    <xf numFmtId="5" fontId="10" fillId="0" borderId="65" xfId="0" applyNumberFormat="1" applyFont="1" applyBorder="1" applyAlignment="1" applyProtection="1">
      <alignment/>
      <protection/>
    </xf>
    <xf numFmtId="5" fontId="10" fillId="0" borderId="0" xfId="0" applyNumberFormat="1" applyFont="1" applyAlignment="1" applyProtection="1">
      <alignment/>
      <protection/>
    </xf>
    <xf numFmtId="10" fontId="10" fillId="0" borderId="65" xfId="0" applyNumberFormat="1" applyFont="1" applyBorder="1" applyAlignment="1" applyProtection="1">
      <alignment/>
      <protection/>
    </xf>
    <xf numFmtId="10" fontId="10" fillId="0" borderId="0" xfId="0" applyNumberFormat="1" applyFont="1" applyAlignment="1" applyProtection="1">
      <alignment/>
      <protection/>
    </xf>
    <xf numFmtId="37" fontId="0" fillId="0" borderId="66" xfId="0" applyNumberFormat="1" applyBorder="1" applyAlignment="1" applyProtection="1">
      <alignment/>
      <protection/>
    </xf>
    <xf numFmtId="37" fontId="0" fillId="0" borderId="0" xfId="0" applyNumberFormat="1" applyAlignment="1" applyProtection="1">
      <alignment/>
      <protection/>
    </xf>
    <xf numFmtId="164" fontId="21" fillId="4" borderId="0" xfId="0" applyNumberFormat="1" applyFont="1" applyFill="1" applyAlignment="1" applyProtection="1">
      <alignment horizontal="left"/>
      <protection/>
    </xf>
    <xf numFmtId="164" fontId="18" fillId="0" borderId="0" xfId="0" applyNumberFormat="1" applyFont="1" applyAlignment="1" applyProtection="1">
      <alignment/>
      <protection/>
    </xf>
    <xf numFmtId="7" fontId="10" fillId="0" borderId="0" xfId="0" applyNumberFormat="1" applyFont="1" applyAlignment="1" applyProtection="1">
      <alignment/>
      <protection/>
    </xf>
    <xf numFmtId="164" fontId="0" fillId="0" borderId="67" xfId="0" applyNumberFormat="1" applyBorder="1" applyAlignment="1" applyProtection="1">
      <alignment/>
      <protection/>
    </xf>
    <xf numFmtId="164" fontId="0" fillId="0" borderId="68" xfId="0" applyNumberFormat="1" applyBorder="1" applyAlignment="1" applyProtection="1">
      <alignment/>
      <protection/>
    </xf>
    <xf numFmtId="164" fontId="0" fillId="0" borderId="69" xfId="0" applyNumberFormat="1" applyBorder="1" applyAlignment="1" applyProtection="1">
      <alignment/>
      <protection/>
    </xf>
    <xf numFmtId="164" fontId="0" fillId="0" borderId="70" xfId="0" applyNumberFormat="1" applyBorder="1" applyAlignment="1" applyProtection="1">
      <alignment/>
      <protection/>
    </xf>
    <xf numFmtId="164" fontId="0" fillId="0" borderId="71" xfId="0" applyNumberFormat="1" applyBorder="1" applyAlignment="1" applyProtection="1">
      <alignment/>
      <protection/>
    </xf>
    <xf numFmtId="37" fontId="10" fillId="6" borderId="0" xfId="0" applyNumberFormat="1" applyFont="1" applyFill="1" applyBorder="1" applyAlignment="1" applyProtection="1">
      <alignment/>
      <protection/>
    </xf>
    <xf numFmtId="7" fontId="0" fillId="0" borderId="0" xfId="0" applyNumberFormat="1" applyAlignment="1" applyProtection="1">
      <alignment/>
      <protection/>
    </xf>
    <xf numFmtId="172" fontId="10" fillId="0" borderId="0" xfId="0" applyNumberFormat="1" applyFont="1" applyAlignment="1" applyProtection="1">
      <alignment/>
      <protection/>
    </xf>
    <xf numFmtId="37" fontId="10" fillId="0" borderId="1" xfId="0" applyNumberFormat="1" applyFont="1" applyBorder="1" applyAlignment="1" applyProtection="1">
      <alignment/>
      <protection/>
    </xf>
    <xf numFmtId="10" fontId="10" fillId="0" borderId="1" xfId="0" applyNumberFormat="1" applyFont="1" applyBorder="1" applyAlignment="1" applyProtection="1">
      <alignment/>
      <protection/>
    </xf>
    <xf numFmtId="10" fontId="0" fillId="0" borderId="0" xfId="0" applyNumberFormat="1" applyAlignment="1" applyProtection="1">
      <alignment/>
      <protection/>
    </xf>
    <xf numFmtId="164" fontId="0" fillId="0" borderId="59" xfId="0" applyNumberFormat="1" applyBorder="1" applyAlignment="1" applyProtection="1">
      <alignment horizontal="left"/>
      <protection/>
    </xf>
    <xf numFmtId="164" fontId="18" fillId="3" borderId="59" xfId="0" applyNumberFormat="1" applyFont="1" applyFill="1" applyBorder="1" applyAlignment="1" applyProtection="1">
      <alignment horizontal="left"/>
      <protection/>
    </xf>
    <xf numFmtId="2" fontId="0" fillId="4" borderId="0" xfId="0" applyNumberFormat="1" applyFill="1" applyAlignment="1" applyProtection="1">
      <alignment/>
      <protection/>
    </xf>
    <xf numFmtId="164" fontId="0" fillId="0" borderId="44" xfId="0" applyNumberFormat="1" applyFont="1" applyBorder="1" applyAlignment="1" applyProtection="1">
      <alignment horizontal="left"/>
      <protection/>
    </xf>
    <xf numFmtId="166" fontId="0" fillId="0" borderId="11" xfId="21" applyNumberFormat="1" applyFont="1" applyBorder="1" applyAlignment="1" applyProtection="1">
      <alignment horizontal="left"/>
      <protection/>
    </xf>
    <xf numFmtId="164" fontId="15" fillId="0" borderId="7" xfId="0" applyNumberFormat="1" applyFont="1" applyBorder="1" applyAlignment="1" applyProtection="1">
      <alignment horizontal="left"/>
      <protection/>
    </xf>
    <xf numFmtId="166" fontId="10" fillId="0" borderId="11" xfId="21" applyNumberFormat="1" applyFont="1" applyBorder="1" applyAlignment="1" applyProtection="1">
      <alignment horizontal="right"/>
      <protection/>
    </xf>
    <xf numFmtId="165" fontId="10" fillId="16" borderId="39" xfId="21" applyNumberFormat="1" applyFont="1" applyFill="1" applyBorder="1" applyProtection="1">
      <alignment/>
      <protection/>
    </xf>
    <xf numFmtId="164" fontId="0" fillId="4" borderId="14" xfId="0" applyNumberFormat="1" applyFill="1" applyBorder="1" applyAlignment="1" applyProtection="1">
      <alignment/>
      <protection/>
    </xf>
    <xf numFmtId="164" fontId="10" fillId="0" borderId="72" xfId="0" applyNumberFormat="1" applyFont="1" applyBorder="1" applyAlignment="1" applyProtection="1">
      <alignment horizontal="left"/>
      <protection/>
    </xf>
    <xf numFmtId="164" fontId="5" fillId="17" borderId="14" xfId="0" applyNumberFormat="1" applyFont="1" applyFill="1" applyBorder="1" applyAlignment="1" applyProtection="1">
      <alignment/>
      <protection locked="0"/>
    </xf>
    <xf numFmtId="166" fontId="5" fillId="17" borderId="14" xfId="0" applyNumberFormat="1" applyFont="1" applyFill="1" applyBorder="1" applyAlignment="1" applyProtection="1">
      <alignment/>
      <protection locked="0"/>
    </xf>
    <xf numFmtId="4" fontId="7" fillId="18" borderId="16" xfId="0" applyNumberFormat="1" applyFont="1" applyFill="1" applyBorder="1" applyAlignment="1" applyProtection="1">
      <alignment/>
      <protection/>
    </xf>
    <xf numFmtId="165" fontId="7" fillId="18" borderId="16" xfId="0" applyNumberFormat="1" applyFont="1" applyFill="1" applyBorder="1" applyAlignment="1" applyProtection="1">
      <alignment/>
      <protection/>
    </xf>
    <xf numFmtId="164" fontId="10" fillId="0" borderId="7" xfId="0" applyNumberFormat="1" applyFont="1" applyBorder="1" applyAlignment="1" applyProtection="1">
      <alignment horizontal="left"/>
      <protection/>
    </xf>
    <xf numFmtId="164" fontId="10" fillId="0" borderId="4" xfId="0" applyNumberFormat="1" applyFont="1" applyBorder="1" applyAlignment="1" applyProtection="1">
      <alignment horizontal="left"/>
      <protection/>
    </xf>
    <xf numFmtId="164" fontId="10" fillId="0" borderId="5" xfId="0" applyNumberFormat="1" applyFont="1" applyBorder="1" applyAlignment="1" applyProtection="1">
      <alignment/>
      <protection/>
    </xf>
    <xf numFmtId="164" fontId="10" fillId="0" borderId="22" xfId="0" applyNumberFormat="1" applyFont="1" applyBorder="1" applyAlignment="1" applyProtection="1">
      <alignment/>
      <protection/>
    </xf>
    <xf numFmtId="164" fontId="10" fillId="0" borderId="20" xfId="0" applyNumberFormat="1" applyFont="1" applyBorder="1" applyAlignment="1" applyProtection="1">
      <alignment/>
      <protection/>
    </xf>
    <xf numFmtId="164" fontId="10" fillId="0" borderId="12" xfId="0" applyNumberFormat="1" applyFont="1" applyBorder="1" applyAlignment="1" applyProtection="1">
      <alignment/>
      <protection/>
    </xf>
    <xf numFmtId="164" fontId="10" fillId="0" borderId="1" xfId="0" applyNumberFormat="1" applyFont="1" applyBorder="1" applyAlignment="1" applyProtection="1">
      <alignment/>
      <protection/>
    </xf>
    <xf numFmtId="3" fontId="14" fillId="0" borderId="0" xfId="21" applyNumberFormat="1" applyFont="1" applyFill="1" applyProtection="1">
      <alignment/>
      <protection/>
    </xf>
    <xf numFmtId="165" fontId="0" fillId="0" borderId="0" xfId="21" applyNumberFormat="1" applyBorder="1" applyProtection="1">
      <alignment/>
      <protection/>
    </xf>
    <xf numFmtId="165" fontId="10" fillId="0" borderId="0" xfId="21" applyNumberFormat="1" applyFont="1" applyBorder="1" applyProtection="1">
      <alignment/>
      <protection/>
    </xf>
    <xf numFmtId="165" fontId="10" fillId="0" borderId="30" xfId="21" applyNumberFormat="1" applyFont="1" applyBorder="1" applyProtection="1">
      <alignment/>
      <protection/>
    </xf>
    <xf numFmtId="166" fontId="10" fillId="0" borderId="73" xfId="21" applyNumberFormat="1" applyFont="1" applyBorder="1" applyProtection="1">
      <alignment/>
      <protection/>
    </xf>
    <xf numFmtId="166" fontId="17" fillId="0" borderId="0" xfId="21" applyNumberFormat="1" applyFont="1" applyBorder="1" applyAlignment="1" applyProtection="1">
      <alignment horizontal="left"/>
      <protection/>
    </xf>
    <xf numFmtId="166" fontId="0" fillId="0" borderId="0" xfId="21" applyNumberFormat="1" applyBorder="1" applyProtection="1">
      <alignment/>
      <protection/>
    </xf>
    <xf numFmtId="166" fontId="10" fillId="0" borderId="0" xfId="21" applyNumberFormat="1" applyFont="1" applyBorder="1" applyProtection="1">
      <alignment/>
      <protection/>
    </xf>
    <xf numFmtId="165" fontId="13" fillId="0" borderId="0" xfId="21" applyNumberFormat="1" applyFont="1" applyBorder="1" applyProtection="1">
      <alignment/>
      <protection/>
    </xf>
    <xf numFmtId="166" fontId="10" fillId="0" borderId="15" xfId="21" applyNumberFormat="1" applyFont="1" applyBorder="1" applyAlignment="1" applyProtection="1">
      <alignment horizontal="center"/>
      <protection/>
    </xf>
    <xf numFmtId="166" fontId="10" fillId="0" borderId="6" xfId="21" applyNumberFormat="1" applyFont="1" applyBorder="1" applyAlignment="1" applyProtection="1">
      <alignment horizontal="center"/>
      <protection/>
    </xf>
    <xf numFmtId="165" fontId="10" fillId="2" borderId="8" xfId="21" applyNumberFormat="1" applyFont="1" applyFill="1" applyBorder="1" applyAlignment="1" applyProtection="1">
      <alignment horizontal="center"/>
      <protection/>
    </xf>
    <xf numFmtId="166" fontId="0" fillId="0" borderId="0" xfId="21" applyNumberFormat="1" applyFont="1" applyBorder="1" applyAlignment="1" applyProtection="1">
      <alignment horizontal="left"/>
      <protection/>
    </xf>
    <xf numFmtId="165" fontId="10" fillId="2" borderId="21" xfId="21" applyNumberFormat="1" applyFont="1" applyFill="1" applyBorder="1" applyAlignment="1" applyProtection="1">
      <alignment horizontal="center"/>
      <protection/>
    </xf>
    <xf numFmtId="164" fontId="24" fillId="0" borderId="0" xfId="0" applyFont="1" applyAlignment="1">
      <alignment/>
    </xf>
    <xf numFmtId="164" fontId="25" fillId="0" borderId="0" xfId="20" applyAlignment="1">
      <alignment/>
    </xf>
    <xf numFmtId="164" fontId="0" fillId="0" borderId="0" xfId="0" applyNumberFormat="1" applyAlignment="1" applyProtection="1">
      <alignment horizontal="right"/>
      <protection/>
    </xf>
    <xf numFmtId="164" fontId="27" fillId="0" borderId="0" xfId="0" applyNumberFormat="1" applyFont="1" applyAlignment="1" applyProtection="1">
      <alignment horizontal="left"/>
      <protection/>
    </xf>
    <xf numFmtId="164" fontId="0" fillId="0" borderId="0" xfId="0" applyAlignment="1" applyProtection="1">
      <alignment/>
      <protection/>
    </xf>
    <xf numFmtId="164" fontId="6" fillId="0" borderId="0" xfId="0" applyFont="1" applyAlignment="1" applyProtection="1">
      <alignment/>
      <protection/>
    </xf>
    <xf numFmtId="164" fontId="6" fillId="0" borderId="0" xfId="0" applyFont="1" applyAlignment="1" applyProtection="1">
      <alignment horizontal="left"/>
      <protection/>
    </xf>
    <xf numFmtId="164" fontId="5" fillId="0" borderId="14" xfId="0" applyNumberFormat="1" applyFont="1" applyBorder="1" applyAlignment="1" applyProtection="1">
      <alignment/>
      <protection/>
    </xf>
    <xf numFmtId="164" fontId="7" fillId="4" borderId="16" xfId="0" applyNumberFormat="1" applyFont="1" applyFill="1" applyBorder="1" applyAlignment="1" applyProtection="1">
      <alignment/>
      <protection/>
    </xf>
    <xf numFmtId="165" fontId="7" fillId="4" borderId="15" xfId="0" applyNumberFormat="1" applyFont="1" applyFill="1" applyBorder="1" applyAlignment="1" applyProtection="1">
      <alignment/>
      <protection/>
    </xf>
    <xf numFmtId="164" fontId="15" fillId="19" borderId="11" xfId="0" applyNumberFormat="1" applyFont="1" applyFill="1" applyBorder="1" applyAlignment="1" applyProtection="1">
      <alignment/>
      <protection/>
    </xf>
    <xf numFmtId="164" fontId="5" fillId="19" borderId="0" xfId="0" applyNumberFormat="1" applyFont="1" applyFill="1" applyAlignment="1" applyProtection="1">
      <alignment/>
      <protection/>
    </xf>
    <xf numFmtId="164" fontId="5" fillId="17" borderId="0" xfId="0" applyNumberFormat="1" applyFont="1" applyFill="1" applyAlignment="1" applyProtection="1">
      <alignment/>
      <protection/>
    </xf>
    <xf numFmtId="164" fontId="5" fillId="17" borderId="14" xfId="0" applyNumberFormat="1" applyFont="1" applyFill="1" applyBorder="1" applyAlignment="1" applyProtection="1">
      <alignment/>
      <protection/>
    </xf>
    <xf numFmtId="166" fontId="5" fillId="17" borderId="14" xfId="0" applyNumberFormat="1" applyFont="1" applyFill="1" applyBorder="1" applyAlignment="1" applyProtection="1">
      <alignment/>
      <protection/>
    </xf>
    <xf numFmtId="164" fontId="7" fillId="6" borderId="33" xfId="0" applyNumberFormat="1" applyFont="1" applyFill="1" applyBorder="1" applyAlignment="1" applyProtection="1">
      <alignment/>
      <protection/>
    </xf>
    <xf numFmtId="164" fontId="7" fillId="6" borderId="2" xfId="0" applyNumberFormat="1" applyFont="1" applyFill="1" applyBorder="1" applyAlignment="1" applyProtection="1">
      <alignment horizontal="left"/>
      <protection/>
    </xf>
    <xf numFmtId="166" fontId="7" fillId="6" borderId="2" xfId="0" applyNumberFormat="1" applyFont="1" applyFill="1" applyBorder="1" applyAlignment="1" applyProtection="1">
      <alignment/>
      <protection/>
    </xf>
    <xf numFmtId="164" fontId="7" fillId="0" borderId="11" xfId="0" applyNumberFormat="1" applyFont="1" applyBorder="1" applyAlignment="1" applyProtection="1">
      <alignment horizontal="left"/>
      <protection/>
    </xf>
    <xf numFmtId="164" fontId="7" fillId="0" borderId="0" xfId="0" applyNumberFormat="1" applyFont="1" applyAlignment="1" applyProtection="1">
      <alignment/>
      <protection/>
    </xf>
    <xf numFmtId="164" fontId="7" fillId="0" borderId="14" xfId="0" applyNumberFormat="1" applyFont="1" applyBorder="1" applyAlignment="1" applyProtection="1">
      <alignment horizontal="center"/>
      <protection/>
    </xf>
    <xf numFmtId="164" fontId="7" fillId="0" borderId="14" xfId="0" applyNumberFormat="1" applyFont="1" applyBorder="1" applyAlignment="1" applyProtection="1">
      <alignment horizontal="left"/>
      <protection/>
    </xf>
    <xf numFmtId="166" fontId="7" fillId="0" borderId="14" xfId="0" applyNumberFormat="1" applyFont="1" applyBorder="1" applyAlignment="1" applyProtection="1">
      <alignment horizontal="center"/>
      <protection/>
    </xf>
    <xf numFmtId="164" fontId="7" fillId="0" borderId="1" xfId="0" applyNumberFormat="1" applyFont="1" applyBorder="1" applyAlignment="1" applyProtection="1">
      <alignment/>
      <protection/>
    </xf>
    <xf numFmtId="164" fontId="7" fillId="0" borderId="17" xfId="0" applyNumberFormat="1" applyFont="1" applyBorder="1" applyAlignment="1" applyProtection="1">
      <alignment horizontal="center"/>
      <protection/>
    </xf>
    <xf numFmtId="166" fontId="7" fillId="0" borderId="17" xfId="0" applyNumberFormat="1" applyFont="1" applyBorder="1" applyAlignment="1" applyProtection="1">
      <alignment horizontal="center"/>
      <protection/>
    </xf>
    <xf numFmtId="164" fontId="7" fillId="18" borderId="14" xfId="0" applyNumberFormat="1" applyFont="1" applyFill="1" applyBorder="1" applyAlignment="1" applyProtection="1">
      <alignment/>
      <protection/>
    </xf>
    <xf numFmtId="164" fontId="7" fillId="0" borderId="11" xfId="0" applyNumberFormat="1" applyFont="1" applyBorder="1" applyAlignment="1" applyProtection="1">
      <alignment/>
      <protection/>
    </xf>
    <xf numFmtId="164" fontId="7" fillId="0" borderId="7" xfId="0" applyNumberFormat="1" applyFont="1" applyBorder="1" applyAlignment="1" applyProtection="1">
      <alignment horizontal="left"/>
      <protection/>
    </xf>
    <xf numFmtId="164" fontId="7" fillId="0" borderId="33" xfId="0" applyNumberFormat="1" applyFont="1" applyBorder="1" applyAlignment="1" applyProtection="1">
      <alignment horizontal="left"/>
      <protection/>
    </xf>
    <xf numFmtId="164" fontId="7" fillId="0" borderId="2" xfId="0" applyNumberFormat="1" applyFont="1" applyBorder="1" applyAlignment="1" applyProtection="1">
      <alignment/>
      <protection/>
    </xf>
    <xf numFmtId="164" fontId="5" fillId="2" borderId="44" xfId="0" applyNumberFormat="1" applyFont="1" applyFill="1" applyBorder="1" applyAlignment="1" applyProtection="1">
      <alignment/>
      <protection/>
    </xf>
    <xf numFmtId="164" fontId="5" fillId="0" borderId="11" xfId="0" applyNumberFormat="1" applyFont="1" applyBorder="1" applyAlignment="1" applyProtection="1">
      <alignment/>
      <protection/>
    </xf>
    <xf numFmtId="164" fontId="7" fillId="0" borderId="20" xfId="0" applyNumberFormat="1" applyFont="1" applyBorder="1" applyAlignment="1" applyProtection="1">
      <alignment horizontal="center"/>
      <protection/>
    </xf>
    <xf numFmtId="164" fontId="7" fillId="0" borderId="16" xfId="0" applyNumberFormat="1" applyFont="1" applyBorder="1" applyAlignment="1" applyProtection="1">
      <alignment horizontal="center"/>
      <protection/>
    </xf>
    <xf numFmtId="164" fontId="7" fillId="0" borderId="8" xfId="0" applyNumberFormat="1" applyFont="1" applyBorder="1" applyAlignment="1" applyProtection="1">
      <alignment horizontal="center"/>
      <protection/>
    </xf>
    <xf numFmtId="164" fontId="0" fillId="0" borderId="5" xfId="0" applyNumberFormat="1" applyFont="1" applyBorder="1" applyAlignment="1" applyProtection="1">
      <alignment/>
      <protection/>
    </xf>
    <xf numFmtId="164" fontId="5" fillId="0" borderId="5" xfId="0" applyNumberFormat="1" applyFont="1" applyBorder="1" applyAlignment="1" applyProtection="1">
      <alignment/>
      <protection/>
    </xf>
    <xf numFmtId="164" fontId="7" fillId="4" borderId="11" xfId="0" applyNumberFormat="1" applyFont="1" applyFill="1" applyBorder="1" applyAlignment="1" applyProtection="1">
      <alignment horizontal="left"/>
      <protection/>
    </xf>
    <xf numFmtId="3" fontId="7" fillId="4" borderId="15" xfId="0" applyNumberFormat="1" applyFont="1" applyFill="1" applyBorder="1" applyAlignment="1" applyProtection="1">
      <alignment/>
      <protection/>
    </xf>
    <xf numFmtId="3" fontId="7" fillId="4" borderId="30" xfId="0" applyNumberFormat="1" applyFont="1" applyFill="1" applyBorder="1" applyAlignment="1" applyProtection="1">
      <alignment/>
      <protection/>
    </xf>
    <xf numFmtId="164" fontId="5" fillId="4" borderId="0" xfId="0" applyNumberFormat="1" applyFont="1" applyFill="1" applyAlignment="1" applyProtection="1">
      <alignment/>
      <protection/>
    </xf>
    <xf numFmtId="164" fontId="5" fillId="13" borderId="0" xfId="0" applyNumberFormat="1" applyFont="1" applyFill="1" applyAlignment="1" applyProtection="1">
      <alignment/>
      <protection/>
    </xf>
    <xf numFmtId="3" fontId="5" fillId="4" borderId="30" xfId="0" applyNumberFormat="1" applyFont="1" applyFill="1" applyBorder="1" applyAlignment="1" applyProtection="1">
      <alignment/>
      <protection/>
    </xf>
    <xf numFmtId="3" fontId="5" fillId="2" borderId="15" xfId="0" applyNumberFormat="1" applyFont="1" applyFill="1" applyBorder="1" applyAlignment="1" applyProtection="1">
      <alignment/>
      <protection/>
    </xf>
    <xf numFmtId="3" fontId="5" fillId="2" borderId="30" xfId="0" applyNumberFormat="1" applyFont="1" applyFill="1" applyBorder="1" applyAlignment="1" applyProtection="1">
      <alignment/>
      <protection/>
    </xf>
    <xf numFmtId="37" fontId="7" fillId="4" borderId="0" xfId="0" applyNumberFormat="1" applyFont="1" applyFill="1" applyAlignment="1" applyProtection="1">
      <alignment/>
      <protection/>
    </xf>
    <xf numFmtId="3" fontId="7" fillId="4" borderId="31" xfId="0" applyNumberFormat="1" applyFont="1" applyFill="1" applyBorder="1" applyAlignment="1" applyProtection="1">
      <alignment/>
      <protection/>
    </xf>
    <xf numFmtId="164" fontId="7" fillId="4" borderId="33" xfId="0" applyNumberFormat="1" applyFont="1" applyFill="1" applyBorder="1" applyAlignment="1" applyProtection="1">
      <alignment horizontal="left"/>
      <protection/>
    </xf>
    <xf numFmtId="164" fontId="7" fillId="4" borderId="2" xfId="0" applyNumberFormat="1" applyFont="1" applyFill="1" applyBorder="1" applyAlignment="1" applyProtection="1">
      <alignment/>
      <protection/>
    </xf>
    <xf numFmtId="164" fontId="5" fillId="4" borderId="2" xfId="0" applyNumberFormat="1" applyFont="1" applyFill="1" applyBorder="1" applyAlignment="1" applyProtection="1">
      <alignment/>
      <protection/>
    </xf>
    <xf numFmtId="3" fontId="7" fillId="4" borderId="16" xfId="0" applyNumberFormat="1" applyFont="1" applyFill="1" applyBorder="1" applyAlignment="1" applyProtection="1">
      <alignment/>
      <protection/>
    </xf>
    <xf numFmtId="3" fontId="5" fillId="2" borderId="23" xfId="0" applyNumberFormat="1" applyFont="1" applyFill="1" applyBorder="1" applyAlignment="1" applyProtection="1">
      <alignment/>
      <protection/>
    </xf>
    <xf numFmtId="3" fontId="5" fillId="2" borderId="40" xfId="0" applyNumberFormat="1" applyFont="1" applyFill="1" applyBorder="1" applyAlignment="1" applyProtection="1">
      <alignment/>
      <protection/>
    </xf>
    <xf numFmtId="3" fontId="7" fillId="4" borderId="24" xfId="0" applyNumberFormat="1" applyFont="1" applyFill="1" applyBorder="1" applyAlignment="1" applyProtection="1">
      <alignment/>
      <protection/>
    </xf>
    <xf numFmtId="3" fontId="7" fillId="4" borderId="34" xfId="0" applyNumberFormat="1" applyFont="1" applyFill="1" applyBorder="1" applyAlignment="1" applyProtection="1">
      <alignment/>
      <protection/>
    </xf>
    <xf numFmtId="9" fontId="5" fillId="2" borderId="15" xfId="0" applyNumberFormat="1" applyFont="1" applyFill="1" applyBorder="1" applyAlignment="1" applyProtection="1">
      <alignment/>
      <protection/>
    </xf>
    <xf numFmtId="165" fontId="5" fillId="0" borderId="14" xfId="0" applyNumberFormat="1" applyFont="1" applyBorder="1" applyAlignment="1" applyProtection="1">
      <alignment/>
      <protection/>
    </xf>
    <xf numFmtId="164" fontId="0" fillId="0" borderId="0" xfId="0" applyAlignment="1" applyProtection="1">
      <alignment/>
      <protection locked="0"/>
    </xf>
    <xf numFmtId="164" fontId="0" fillId="3" borderId="0" xfId="0" applyFill="1" applyAlignment="1" applyProtection="1">
      <alignment/>
      <protection/>
    </xf>
    <xf numFmtId="164" fontId="15" fillId="20" borderId="11" xfId="0" applyNumberFormat="1" applyFont="1" applyFill="1" applyBorder="1" applyAlignment="1" applyProtection="1">
      <alignment/>
      <protection/>
    </xf>
    <xf numFmtId="164" fontId="5" fillId="0" borderId="0" xfId="0" applyNumberFormat="1" applyFont="1" applyAlignment="1" applyProtection="1">
      <alignment horizontal="center"/>
      <protection/>
    </xf>
    <xf numFmtId="168" fontId="0" fillId="0" borderId="5" xfId="0" applyNumberFormat="1" applyFont="1" applyBorder="1" applyAlignment="1" applyProtection="1">
      <alignment/>
      <protection/>
    </xf>
    <xf numFmtId="166" fontId="0" fillId="0" borderId="0" xfId="21" applyProtection="1">
      <alignment/>
      <protection/>
    </xf>
    <xf numFmtId="166" fontId="10" fillId="0" borderId="0" xfId="21" applyFont="1" applyAlignment="1" applyProtection="1">
      <alignment horizontal="left"/>
      <protection/>
    </xf>
    <xf numFmtId="166" fontId="0" fillId="0" borderId="0" xfId="21" applyAlignment="1" applyProtection="1">
      <alignment horizontal="left"/>
      <protection/>
    </xf>
    <xf numFmtId="166" fontId="5" fillId="0" borderId="0" xfId="21" applyNumberFormat="1" applyFont="1" applyProtection="1">
      <alignment/>
      <protection/>
    </xf>
    <xf numFmtId="166" fontId="0" fillId="13" borderId="0" xfId="21" applyFill="1" applyProtection="1">
      <alignment/>
      <protection/>
    </xf>
    <xf numFmtId="166" fontId="0" fillId="21" borderId="0" xfId="21" applyFill="1" applyProtection="1">
      <alignment/>
      <protection/>
    </xf>
    <xf numFmtId="166" fontId="0" fillId="0" borderId="0" xfId="21" applyAlignment="1" applyProtection="1">
      <alignment horizontal="center"/>
      <protection/>
    </xf>
    <xf numFmtId="166" fontId="7" fillId="3" borderId="0" xfId="21" applyFont="1" applyFill="1" applyProtection="1">
      <alignment/>
      <protection/>
    </xf>
    <xf numFmtId="166" fontId="7" fillId="6" borderId="33" xfId="21" applyNumberFormat="1" applyFont="1" applyFill="1" applyBorder="1" applyAlignment="1" applyProtection="1">
      <alignment horizontal="left"/>
      <protection/>
    </xf>
    <xf numFmtId="166" fontId="7" fillId="6" borderId="2" xfId="21" applyNumberFormat="1" applyFont="1" applyFill="1" applyBorder="1" applyProtection="1">
      <alignment/>
      <protection/>
    </xf>
    <xf numFmtId="166" fontId="5" fillId="2" borderId="2" xfId="21" applyNumberFormat="1" applyFont="1" applyFill="1" applyBorder="1" applyProtection="1">
      <alignment/>
      <protection/>
    </xf>
    <xf numFmtId="164" fontId="5" fillId="2" borderId="3" xfId="21" applyNumberFormat="1" applyFont="1" applyFill="1" applyBorder="1" applyProtection="1">
      <alignment/>
      <protection/>
    </xf>
    <xf numFmtId="166" fontId="5" fillId="9" borderId="2" xfId="21" applyNumberFormat="1" applyFont="1" applyFill="1" applyBorder="1" applyProtection="1">
      <alignment/>
      <protection/>
    </xf>
    <xf numFmtId="166" fontId="5" fillId="2" borderId="11" xfId="21" applyNumberFormat="1" applyFont="1" applyFill="1" applyBorder="1" applyProtection="1">
      <alignment/>
      <protection/>
    </xf>
    <xf numFmtId="166" fontId="5" fillId="2" borderId="0" xfId="21" applyNumberFormat="1" applyFont="1" applyFill="1" applyProtection="1">
      <alignment/>
      <protection/>
    </xf>
    <xf numFmtId="166" fontId="5" fillId="2" borderId="15" xfId="21" applyNumberFormat="1" applyFont="1" applyFill="1" applyBorder="1" applyProtection="1">
      <alignment/>
      <protection/>
    </xf>
    <xf numFmtId="166" fontId="10" fillId="22" borderId="39" xfId="21" applyNumberFormat="1" applyFont="1" applyFill="1" applyBorder="1" applyAlignment="1" applyProtection="1">
      <alignment horizontal="center"/>
      <protection/>
    </xf>
    <xf numFmtId="164" fontId="5" fillId="2" borderId="15" xfId="21" applyNumberFormat="1" applyFont="1" applyFill="1" applyBorder="1" applyProtection="1">
      <alignment/>
      <protection/>
    </xf>
    <xf numFmtId="166" fontId="10" fillId="4" borderId="2" xfId="21" applyNumberFormat="1" applyFont="1" applyFill="1" applyBorder="1" applyProtection="1">
      <alignment/>
      <protection/>
    </xf>
    <xf numFmtId="166" fontId="10" fillId="6" borderId="39" xfId="21" applyNumberFormat="1" applyFont="1" applyFill="1" applyBorder="1" applyAlignment="1" applyProtection="1">
      <alignment horizontal="center"/>
      <protection/>
    </xf>
    <xf numFmtId="166" fontId="5" fillId="2" borderId="39" xfId="21" applyNumberFormat="1" applyFont="1" applyFill="1" applyBorder="1" applyProtection="1">
      <alignment/>
      <protection/>
    </xf>
    <xf numFmtId="166" fontId="10" fillId="4" borderId="39" xfId="21" applyNumberFormat="1" applyFont="1" applyFill="1" applyBorder="1" applyProtection="1">
      <alignment/>
      <protection/>
    </xf>
    <xf numFmtId="164" fontId="5" fillId="2" borderId="39" xfId="21" applyNumberFormat="1" applyFont="1" applyFill="1" applyBorder="1" applyProtection="1">
      <alignment/>
      <protection/>
    </xf>
    <xf numFmtId="166" fontId="0" fillId="0" borderId="0" xfId="21" applyAlignment="1" applyProtection="1">
      <alignment horizontal="right"/>
      <protection/>
    </xf>
    <xf numFmtId="166" fontId="0" fillId="0" borderId="0" xfId="21" applyFont="1" applyAlignment="1" applyProtection="1">
      <alignment horizontal="left"/>
      <protection/>
    </xf>
    <xf numFmtId="166" fontId="0" fillId="0" borderId="0" xfId="21" applyFont="1" applyProtection="1">
      <alignment/>
      <protection/>
    </xf>
    <xf numFmtId="165" fontId="5" fillId="0" borderId="0" xfId="21" applyNumberFormat="1" applyFont="1" applyProtection="1">
      <alignment/>
      <protection/>
    </xf>
    <xf numFmtId="166" fontId="5" fillId="0" borderId="0" xfId="21" applyNumberFormat="1" applyFont="1" applyAlignment="1" applyProtection="1">
      <alignment horizontal="fill"/>
      <protection/>
    </xf>
    <xf numFmtId="1" fontId="5" fillId="0" borderId="74" xfId="21" applyNumberFormat="1" applyFont="1" applyBorder="1" applyProtection="1">
      <alignment/>
      <protection locked="0"/>
    </xf>
    <xf numFmtId="166" fontId="0" fillId="0" borderId="73" xfId="21" applyBorder="1" applyProtection="1">
      <alignment/>
      <protection/>
    </xf>
    <xf numFmtId="166" fontId="0" fillId="0" borderId="36" xfId="21" applyFont="1" applyBorder="1" applyAlignment="1" applyProtection="1">
      <alignment horizontal="center"/>
      <protection/>
    </xf>
    <xf numFmtId="166" fontId="11" fillId="0" borderId="75" xfId="21" applyFont="1" applyBorder="1" applyProtection="1">
      <alignment/>
      <protection/>
    </xf>
    <xf numFmtId="166" fontId="0" fillId="0" borderId="0" xfId="21" applyFont="1" applyBorder="1" applyAlignment="1" applyProtection="1">
      <alignment horizontal="center"/>
      <protection/>
    </xf>
    <xf numFmtId="173" fontId="10" fillId="13" borderId="24" xfId="21" applyNumberFormat="1" applyFont="1" applyFill="1" applyBorder="1" applyProtection="1">
      <alignment/>
      <protection/>
    </xf>
    <xf numFmtId="166" fontId="0" fillId="0" borderId="11" xfId="21" applyBorder="1" applyProtection="1">
      <alignment/>
      <protection/>
    </xf>
    <xf numFmtId="166" fontId="7" fillId="0" borderId="11" xfId="21" applyNumberFormat="1" applyFont="1" applyBorder="1" applyAlignment="1" applyProtection="1">
      <alignment horizontal="left"/>
      <protection/>
    </xf>
    <xf numFmtId="166" fontId="0" fillId="0" borderId="76" xfId="21" applyBorder="1" applyProtection="1">
      <alignment/>
      <protection/>
    </xf>
    <xf numFmtId="37" fontId="10" fillId="4" borderId="39" xfId="21" applyNumberFormat="1" applyFont="1" applyFill="1" applyBorder="1" applyProtection="1">
      <alignment/>
      <protection/>
    </xf>
    <xf numFmtId="37" fontId="10" fillId="4" borderId="41" xfId="21" applyNumberFormat="1" applyFont="1" applyFill="1" applyBorder="1" applyProtection="1">
      <alignment/>
      <protection/>
    </xf>
    <xf numFmtId="166" fontId="0" fillId="0" borderId="0" xfId="21" applyProtection="1">
      <alignment/>
      <protection locked="0"/>
    </xf>
    <xf numFmtId="166" fontId="0" fillId="0" borderId="11" xfId="21" applyBorder="1" applyProtection="1">
      <alignment/>
      <protection locked="0"/>
    </xf>
    <xf numFmtId="37" fontId="13" fillId="0" borderId="16" xfId="21" applyNumberFormat="1" applyFont="1" applyBorder="1" applyProtection="1">
      <alignment/>
      <protection locked="0"/>
    </xf>
    <xf numFmtId="165" fontId="13" fillId="0" borderId="46" xfId="21" applyNumberFormat="1" applyFont="1" applyBorder="1" applyProtection="1">
      <alignment/>
      <protection locked="0"/>
    </xf>
    <xf numFmtId="166" fontId="10" fillId="0" borderId="11" xfId="21" applyNumberFormat="1" applyFont="1" applyBorder="1" applyAlignment="1" applyProtection="1">
      <alignment horizontal="left"/>
      <protection locked="0"/>
    </xf>
    <xf numFmtId="166" fontId="10" fillId="23" borderId="77" xfId="21" applyFont="1" applyFill="1" applyBorder="1" applyAlignment="1" applyProtection="1">
      <alignment horizontal="centerContinuous"/>
      <protection/>
    </xf>
    <xf numFmtId="166" fontId="10" fillId="23" borderId="78" xfId="21" applyFont="1" applyFill="1" applyBorder="1" applyAlignment="1" applyProtection="1">
      <alignment horizontal="centerContinuous"/>
      <protection/>
    </xf>
    <xf numFmtId="166" fontId="10" fillId="23" borderId="79" xfId="21" applyFont="1" applyFill="1" applyBorder="1" applyAlignment="1" applyProtection="1">
      <alignment horizontal="centerContinuous"/>
      <protection/>
    </xf>
    <xf numFmtId="166" fontId="0" fillId="0" borderId="80" xfId="21" applyBorder="1" applyProtection="1">
      <alignment/>
      <protection/>
    </xf>
    <xf numFmtId="166" fontId="0" fillId="0" borderId="0" xfId="21" applyBorder="1" applyProtection="1">
      <alignment/>
      <protection/>
    </xf>
    <xf numFmtId="166" fontId="0" fillId="0" borderId="81" xfId="21" applyBorder="1" applyProtection="1">
      <alignment/>
      <protection/>
    </xf>
    <xf numFmtId="166" fontId="10" fillId="23" borderId="80" xfId="21" applyFont="1" applyFill="1" applyBorder="1" applyProtection="1">
      <alignment/>
      <protection/>
    </xf>
    <xf numFmtId="166" fontId="10" fillId="23" borderId="0" xfId="21" applyFont="1" applyFill="1" applyBorder="1" applyProtection="1">
      <alignment/>
      <protection/>
    </xf>
    <xf numFmtId="166" fontId="10" fillId="23" borderId="81" xfId="21" applyFont="1" applyFill="1" applyBorder="1" applyProtection="1">
      <alignment/>
      <protection/>
    </xf>
    <xf numFmtId="166" fontId="10" fillId="24" borderId="80" xfId="21" applyFont="1" applyFill="1" applyBorder="1" applyProtection="1">
      <alignment/>
      <protection/>
    </xf>
    <xf numFmtId="166" fontId="10" fillId="24" borderId="0" xfId="21" applyFont="1" applyFill="1" applyBorder="1" applyProtection="1">
      <alignment/>
      <protection/>
    </xf>
    <xf numFmtId="166" fontId="0" fillId="24" borderId="0" xfId="21" applyFill="1" applyBorder="1" applyProtection="1">
      <alignment/>
      <protection/>
    </xf>
    <xf numFmtId="1" fontId="10" fillId="23" borderId="0" xfId="21" applyNumberFormat="1" applyFont="1" applyFill="1" applyBorder="1" applyProtection="1">
      <alignment/>
      <protection/>
    </xf>
    <xf numFmtId="37" fontId="10" fillId="16" borderId="53" xfId="21" applyNumberFormat="1" applyFont="1" applyFill="1" applyBorder="1" applyProtection="1">
      <alignment/>
      <protection/>
    </xf>
    <xf numFmtId="166" fontId="0" fillId="0" borderId="0" xfId="21" applyBorder="1" applyAlignment="1" applyProtection="1">
      <alignment horizontal="center"/>
      <protection/>
    </xf>
    <xf numFmtId="37" fontId="10" fillId="16" borderId="0" xfId="21" applyNumberFormat="1" applyFont="1" applyFill="1" applyBorder="1" applyProtection="1">
      <alignment/>
      <protection/>
    </xf>
    <xf numFmtId="166" fontId="18" fillId="0" borderId="0" xfId="21" applyFont="1" applyBorder="1" applyAlignment="1" applyProtection="1">
      <alignment horizontal="center"/>
      <protection/>
    </xf>
    <xf numFmtId="37" fontId="0" fillId="25" borderId="0" xfId="21" applyNumberFormat="1" applyFill="1" applyBorder="1" applyProtection="1">
      <alignment/>
      <protection/>
    </xf>
    <xf numFmtId="166" fontId="10" fillId="0" borderId="0" xfId="21" applyFont="1" applyBorder="1" applyAlignment="1" applyProtection="1">
      <alignment horizontal="center"/>
      <protection/>
    </xf>
    <xf numFmtId="37" fontId="0" fillId="0" borderId="0" xfId="21" applyNumberFormat="1" applyFill="1" applyBorder="1" applyProtection="1">
      <alignment/>
      <protection/>
    </xf>
    <xf numFmtId="166" fontId="19" fillId="0" borderId="0" xfId="21" applyFont="1" applyBorder="1" applyProtection="1">
      <alignment/>
      <protection/>
    </xf>
    <xf numFmtId="166" fontId="18" fillId="25" borderId="0" xfId="21" applyFont="1" applyFill="1" applyBorder="1" applyAlignment="1" applyProtection="1">
      <alignment horizontal="center"/>
      <protection/>
    </xf>
    <xf numFmtId="166" fontId="0" fillId="25" borderId="0" xfId="21" applyFill="1" applyBorder="1" applyProtection="1">
      <alignment/>
      <protection/>
    </xf>
    <xf numFmtId="37" fontId="10" fillId="16" borderId="81" xfId="21" applyNumberFormat="1" applyFont="1" applyFill="1" applyBorder="1" applyProtection="1">
      <alignment/>
      <protection/>
    </xf>
    <xf numFmtId="166" fontId="20" fillId="25" borderId="0" xfId="21" applyFont="1" applyFill="1" applyBorder="1" applyAlignment="1" applyProtection="1">
      <alignment horizontal="center"/>
      <protection/>
    </xf>
    <xf numFmtId="166" fontId="0" fillId="25" borderId="0" xfId="21" applyFont="1" applyFill="1" applyBorder="1" applyProtection="1">
      <alignment/>
      <protection/>
    </xf>
    <xf numFmtId="166" fontId="20" fillId="0" borderId="0" xfId="21" applyFont="1" applyBorder="1" applyAlignment="1" applyProtection="1">
      <alignment horizontal="center"/>
      <protection/>
    </xf>
    <xf numFmtId="166" fontId="0" fillId="0" borderId="0" xfId="21" applyFont="1" applyBorder="1" applyProtection="1">
      <alignment/>
      <protection/>
    </xf>
    <xf numFmtId="166" fontId="0" fillId="25" borderId="0" xfId="21" applyFill="1" applyBorder="1" applyAlignment="1" applyProtection="1">
      <alignment horizontal="center"/>
      <protection/>
    </xf>
    <xf numFmtId="166" fontId="0" fillId="26" borderId="0" xfId="21" applyFill="1" applyBorder="1" applyAlignment="1" applyProtection="1">
      <alignment horizontal="center"/>
      <protection/>
    </xf>
    <xf numFmtId="166" fontId="0" fillId="26" borderId="0" xfId="21" applyFill="1" applyBorder="1" applyProtection="1">
      <alignment/>
      <protection/>
    </xf>
    <xf numFmtId="166" fontId="0" fillId="0" borderId="80" xfId="21" applyFont="1" applyBorder="1" applyProtection="1">
      <alignment/>
      <protection/>
    </xf>
    <xf numFmtId="166" fontId="0" fillId="23" borderId="80" xfId="21" applyFill="1" applyBorder="1" applyProtection="1">
      <alignment/>
      <protection/>
    </xf>
    <xf numFmtId="166" fontId="0" fillId="23" borderId="0" xfId="21" applyFill="1" applyBorder="1" applyProtection="1">
      <alignment/>
      <protection/>
    </xf>
    <xf numFmtId="166" fontId="0" fillId="23" borderId="0" xfId="21" applyFill="1" applyBorder="1" applyAlignment="1" applyProtection="1">
      <alignment horizontal="center"/>
      <protection/>
    </xf>
    <xf numFmtId="166" fontId="0" fillId="23" borderId="81" xfId="21" applyFill="1" applyBorder="1" applyProtection="1">
      <alignment/>
      <protection/>
    </xf>
    <xf numFmtId="166" fontId="0" fillId="0" borderId="82" xfId="21" applyBorder="1" applyProtection="1">
      <alignment/>
      <protection/>
    </xf>
    <xf numFmtId="166" fontId="0" fillId="0" borderId="83" xfId="21" applyBorder="1" applyProtection="1">
      <alignment/>
      <protection/>
    </xf>
    <xf numFmtId="1" fontId="10" fillId="23" borderId="83" xfId="21" applyNumberFormat="1" applyFont="1" applyFill="1" applyBorder="1" applyProtection="1">
      <alignment/>
      <protection/>
    </xf>
    <xf numFmtId="166" fontId="0" fillId="26" borderId="83" xfId="21" applyFill="1" applyBorder="1" applyAlignment="1" applyProtection="1">
      <alignment horizontal="center"/>
      <protection/>
    </xf>
    <xf numFmtId="166" fontId="0" fillId="26" borderId="83" xfId="21" applyFill="1" applyBorder="1" applyProtection="1">
      <alignment/>
      <protection/>
    </xf>
    <xf numFmtId="37" fontId="10" fillId="16" borderId="84" xfId="21" applyNumberFormat="1" applyFont="1" applyFill="1" applyBorder="1" applyProtection="1">
      <alignment/>
      <protection/>
    </xf>
    <xf numFmtId="1" fontId="0" fillId="0" borderId="0" xfId="21" applyNumberFormat="1" applyProtection="1">
      <alignment/>
      <protection/>
    </xf>
    <xf numFmtId="37" fontId="13" fillId="0" borderId="53" xfId="21" applyNumberFormat="1" applyFont="1" applyBorder="1" applyProtection="1">
      <alignment/>
      <protection locked="0"/>
    </xf>
    <xf numFmtId="164" fontId="0" fillId="0" borderId="0" xfId="0" applyAlignment="1" applyProtection="1">
      <alignment horizontal="center"/>
      <protection/>
    </xf>
    <xf numFmtId="164" fontId="11" fillId="0" borderId="0" xfId="0" applyNumberFormat="1" applyFont="1" applyAlignment="1" applyProtection="1">
      <alignment/>
      <protection/>
    </xf>
    <xf numFmtId="37" fontId="10" fillId="13" borderId="39" xfId="0" applyNumberFormat="1" applyFont="1" applyFill="1" applyBorder="1" applyAlignment="1" applyProtection="1">
      <alignment/>
      <protection/>
    </xf>
    <xf numFmtId="37" fontId="10" fillId="13" borderId="41" xfId="0" applyNumberFormat="1" applyFont="1" applyFill="1" applyBorder="1" applyAlignment="1" applyProtection="1">
      <alignment/>
      <protection/>
    </xf>
    <xf numFmtId="164" fontId="0" fillId="0" borderId="0" xfId="0" applyAlignment="1" applyProtection="1">
      <alignment horizontal="left"/>
      <protection/>
    </xf>
    <xf numFmtId="37" fontId="10" fillId="13" borderId="61" xfId="0" applyNumberFormat="1" applyFont="1" applyFill="1" applyBorder="1" applyAlignment="1" applyProtection="1">
      <alignment/>
      <protection/>
    </xf>
    <xf numFmtId="37" fontId="10" fillId="13" borderId="62" xfId="0" applyNumberFormat="1" applyFont="1" applyFill="1" applyBorder="1" applyAlignment="1" applyProtection="1">
      <alignment/>
      <protection/>
    </xf>
    <xf numFmtId="37" fontId="10" fillId="13" borderId="18" xfId="0" applyNumberFormat="1" applyFont="1" applyFill="1" applyBorder="1" applyAlignment="1" applyProtection="1">
      <alignment/>
      <protection/>
    </xf>
    <xf numFmtId="37" fontId="10" fillId="13" borderId="8" xfId="0" applyNumberFormat="1" applyFont="1" applyFill="1" applyBorder="1" applyAlignment="1" applyProtection="1">
      <alignment/>
      <protection/>
    </xf>
    <xf numFmtId="164" fontId="5" fillId="0" borderId="0" xfId="0" applyFont="1" applyAlignment="1" applyProtection="1">
      <alignment/>
      <protection locked="0"/>
    </xf>
    <xf numFmtId="164" fontId="13" fillId="0" borderId="46" xfId="0" applyNumberFormat="1" applyFont="1" applyBorder="1" applyAlignment="1" applyProtection="1">
      <alignment/>
      <protection locked="0"/>
    </xf>
    <xf numFmtId="164" fontId="0" fillId="0" borderId="0" xfId="0" applyAlignment="1" applyProtection="1">
      <alignment horizontal="right"/>
      <protection/>
    </xf>
    <xf numFmtId="164" fontId="10" fillId="0" borderId="0" xfId="0" applyFont="1" applyAlignment="1" applyProtection="1">
      <alignment horizontal="center"/>
      <protection/>
    </xf>
    <xf numFmtId="164" fontId="10" fillId="0" borderId="0" xfId="0" applyFont="1" applyAlignment="1" applyProtection="1">
      <alignment/>
      <protection/>
    </xf>
    <xf numFmtId="37" fontId="13" fillId="0" borderId="53" xfId="0" applyNumberFormat="1" applyFont="1" applyBorder="1" applyAlignment="1" applyProtection="1">
      <alignment/>
      <protection locked="0"/>
    </xf>
    <xf numFmtId="37" fontId="13" fillId="0" borderId="53" xfId="0" applyNumberFormat="1" applyFont="1" applyBorder="1" applyAlignment="1" applyProtection="1">
      <alignment/>
      <protection locked="0"/>
    </xf>
    <xf numFmtId="164" fontId="5" fillId="0" borderId="85" xfId="0" applyNumberFormat="1" applyFont="1" applyBorder="1" applyAlignment="1" applyProtection="1">
      <alignment horizontal="left"/>
      <protection locked="0"/>
    </xf>
    <xf numFmtId="164" fontId="5" fillId="0" borderId="86" xfId="0" applyNumberFormat="1" applyFont="1" applyBorder="1" applyAlignment="1" applyProtection="1">
      <alignment/>
      <protection locked="0"/>
    </xf>
    <xf numFmtId="164" fontId="5" fillId="0" borderId="86" xfId="0" applyNumberFormat="1" applyFont="1" applyBorder="1" applyAlignment="1" applyProtection="1">
      <alignment horizontal="fill"/>
      <protection locked="0"/>
    </xf>
    <xf numFmtId="165" fontId="5" fillId="0" borderId="87" xfId="0" applyNumberFormat="1" applyFont="1" applyBorder="1" applyAlignment="1" applyProtection="1">
      <alignment/>
      <protection locked="0"/>
    </xf>
    <xf numFmtId="164" fontId="5" fillId="0" borderId="88" xfId="0" applyNumberFormat="1" applyFont="1" applyBorder="1" applyAlignment="1" applyProtection="1">
      <alignment horizontal="left"/>
      <protection locked="0"/>
    </xf>
    <xf numFmtId="164" fontId="5" fillId="0" borderId="89" xfId="0" applyNumberFormat="1" applyFont="1" applyBorder="1" applyAlignment="1" applyProtection="1">
      <alignment/>
      <protection locked="0"/>
    </xf>
    <xf numFmtId="164" fontId="5" fillId="0" borderId="89" xfId="0" applyNumberFormat="1" applyFont="1" applyBorder="1" applyAlignment="1" applyProtection="1">
      <alignment horizontal="fill"/>
      <protection locked="0"/>
    </xf>
    <xf numFmtId="165" fontId="5" fillId="0" borderId="90" xfId="0" applyNumberFormat="1" applyFont="1" applyBorder="1" applyAlignment="1" applyProtection="1">
      <alignment/>
      <protection locked="0"/>
    </xf>
    <xf numFmtId="164" fontId="5" fillId="0" borderId="91" xfId="0" applyNumberFormat="1" applyFont="1" applyBorder="1" applyAlignment="1" applyProtection="1">
      <alignment horizontal="left"/>
      <protection locked="0"/>
    </xf>
    <xf numFmtId="164" fontId="5" fillId="0" borderId="92" xfId="0" applyNumberFormat="1" applyFont="1" applyBorder="1" applyAlignment="1" applyProtection="1">
      <alignment/>
      <protection locked="0"/>
    </xf>
    <xf numFmtId="164" fontId="5" fillId="0" borderId="92" xfId="0" applyNumberFormat="1" applyFont="1" applyBorder="1" applyAlignment="1" applyProtection="1">
      <alignment horizontal="fill"/>
      <protection locked="0"/>
    </xf>
    <xf numFmtId="165" fontId="5" fillId="0" borderId="93" xfId="0" applyNumberFormat="1" applyFont="1" applyBorder="1" applyAlignment="1" applyProtection="1">
      <alignment/>
      <protection locked="0"/>
    </xf>
    <xf numFmtId="164" fontId="5" fillId="0" borderId="94" xfId="0" applyNumberFormat="1" applyFont="1" applyBorder="1" applyAlignment="1" applyProtection="1">
      <alignment/>
      <protection locked="0"/>
    </xf>
    <xf numFmtId="4" fontId="5" fillId="0" borderId="95" xfId="0" applyNumberFormat="1" applyFont="1" applyBorder="1" applyAlignment="1" applyProtection="1">
      <alignment/>
      <protection locked="0"/>
    </xf>
    <xf numFmtId="164" fontId="5" fillId="0" borderId="96" xfId="0" applyNumberFormat="1" applyFont="1" applyBorder="1" applyAlignment="1" applyProtection="1">
      <alignment/>
      <protection locked="0"/>
    </xf>
    <xf numFmtId="4" fontId="5" fillId="0" borderId="97" xfId="0" applyNumberFormat="1" applyFont="1" applyBorder="1" applyAlignment="1" applyProtection="1">
      <alignment/>
      <protection locked="0"/>
    </xf>
    <xf numFmtId="164" fontId="5" fillId="0" borderId="88" xfId="0" applyNumberFormat="1" applyFont="1" applyBorder="1" applyAlignment="1" applyProtection="1">
      <alignment horizontal="fill"/>
      <protection locked="0"/>
    </xf>
    <xf numFmtId="164" fontId="5" fillId="0" borderId="91" xfId="0" applyNumberFormat="1" applyFont="1" applyBorder="1" applyAlignment="1" applyProtection="1">
      <alignment horizontal="fill"/>
      <protection locked="0"/>
    </xf>
    <xf numFmtId="164" fontId="5" fillId="0" borderId="98" xfId="0" applyNumberFormat="1" applyFont="1" applyBorder="1" applyAlignment="1" applyProtection="1">
      <alignment/>
      <protection locked="0"/>
    </xf>
    <xf numFmtId="4" fontId="5" fillId="0" borderId="99" xfId="0" applyNumberFormat="1" applyFont="1" applyBorder="1" applyAlignment="1" applyProtection="1">
      <alignment/>
      <protection locked="0"/>
    </xf>
    <xf numFmtId="4" fontId="5" fillId="0" borderId="94" xfId="0" applyNumberFormat="1" applyFont="1" applyBorder="1" applyAlignment="1" applyProtection="1">
      <alignment/>
      <protection locked="0"/>
    </xf>
    <xf numFmtId="4" fontId="5" fillId="0" borderId="96" xfId="0" applyNumberFormat="1" applyFont="1" applyBorder="1" applyAlignment="1" applyProtection="1">
      <alignment/>
      <protection locked="0"/>
    </xf>
    <xf numFmtId="4" fontId="5" fillId="0" borderId="96" xfId="0" applyNumberFormat="1" applyFont="1" applyBorder="1" applyAlignment="1" applyProtection="1">
      <alignment/>
      <protection locked="0"/>
    </xf>
    <xf numFmtId="4" fontId="5" fillId="0" borderId="98" xfId="0" applyNumberFormat="1" applyFont="1" applyBorder="1" applyAlignment="1" applyProtection="1">
      <alignment/>
      <protection locked="0"/>
    </xf>
    <xf numFmtId="2" fontId="5" fillId="0" borderId="94" xfId="0" applyNumberFormat="1" applyFont="1" applyBorder="1" applyAlignment="1" applyProtection="1">
      <alignment horizontal="right"/>
      <protection locked="0"/>
    </xf>
    <xf numFmtId="2" fontId="5" fillId="0" borderId="94" xfId="0" applyNumberFormat="1" applyFont="1" applyBorder="1" applyAlignment="1" applyProtection="1">
      <alignment/>
      <protection locked="0"/>
    </xf>
    <xf numFmtId="2" fontId="5" fillId="0" borderId="96" xfId="0" applyNumberFormat="1" applyFont="1" applyBorder="1" applyAlignment="1" applyProtection="1">
      <alignment/>
      <protection locked="0"/>
    </xf>
    <xf numFmtId="2" fontId="5" fillId="0" borderId="98" xfId="0" applyNumberFormat="1" applyFont="1" applyBorder="1" applyAlignment="1" applyProtection="1">
      <alignment/>
      <protection locked="0"/>
    </xf>
    <xf numFmtId="2" fontId="5" fillId="0" borderId="98" xfId="0" applyNumberFormat="1" applyFont="1" applyBorder="1" applyAlignment="1" applyProtection="1">
      <alignment/>
      <protection locked="0"/>
    </xf>
    <xf numFmtId="164" fontId="5" fillId="0" borderId="85" xfId="0" applyNumberFormat="1" applyFont="1" applyBorder="1" applyAlignment="1" applyProtection="1">
      <alignment/>
      <protection locked="0"/>
    </xf>
    <xf numFmtId="164" fontId="5" fillId="0" borderId="86" xfId="0" applyNumberFormat="1" applyFont="1" applyBorder="1" applyAlignment="1" applyProtection="1">
      <alignment/>
      <protection locked="0"/>
    </xf>
    <xf numFmtId="164" fontId="5" fillId="0" borderId="94" xfId="0" applyNumberFormat="1" applyFont="1" applyBorder="1" applyAlignment="1" applyProtection="1">
      <alignment/>
      <protection locked="0"/>
    </xf>
    <xf numFmtId="164" fontId="5" fillId="0" borderId="95" xfId="0" applyNumberFormat="1" applyFont="1" applyBorder="1" applyAlignment="1" applyProtection="1">
      <alignment/>
      <protection locked="0"/>
    </xf>
    <xf numFmtId="164" fontId="5" fillId="0" borderId="88" xfId="0" applyNumberFormat="1" applyFont="1" applyBorder="1" applyAlignment="1" applyProtection="1">
      <alignment/>
      <protection locked="0"/>
    </xf>
    <xf numFmtId="164" fontId="5" fillId="0" borderId="89" xfId="0" applyNumberFormat="1" applyFont="1" applyBorder="1" applyAlignment="1" applyProtection="1">
      <alignment/>
      <protection locked="0"/>
    </xf>
    <xf numFmtId="164" fontId="5" fillId="0" borderId="96" xfId="0" applyNumberFormat="1" applyFont="1" applyBorder="1" applyAlignment="1" applyProtection="1">
      <alignment/>
      <protection locked="0"/>
    </xf>
    <xf numFmtId="164" fontId="5" fillId="0" borderId="97" xfId="0" applyNumberFormat="1" applyFont="1" applyBorder="1" applyAlignment="1" applyProtection="1">
      <alignment/>
      <protection locked="0"/>
    </xf>
    <xf numFmtId="164" fontId="5" fillId="0" borderId="100" xfId="0" applyNumberFormat="1" applyFont="1" applyBorder="1" applyAlignment="1" applyProtection="1">
      <alignment/>
      <protection locked="0"/>
    </xf>
    <xf numFmtId="164" fontId="5" fillId="0" borderId="101" xfId="0" applyNumberFormat="1" applyFont="1" applyBorder="1" applyAlignment="1" applyProtection="1">
      <alignment/>
      <protection locked="0"/>
    </xf>
    <xf numFmtId="164" fontId="5" fillId="0" borderId="102" xfId="0" applyNumberFormat="1" applyFont="1" applyBorder="1" applyAlignment="1" applyProtection="1">
      <alignment/>
      <protection locked="0"/>
    </xf>
    <xf numFmtId="164" fontId="5" fillId="0" borderId="103" xfId="0" applyNumberFormat="1" applyFont="1" applyBorder="1" applyAlignment="1" applyProtection="1">
      <alignment/>
      <protection locked="0"/>
    </xf>
    <xf numFmtId="164" fontId="5" fillId="0" borderId="91" xfId="0" applyNumberFormat="1" applyFont="1" applyBorder="1" applyAlignment="1" applyProtection="1">
      <alignment/>
      <protection locked="0"/>
    </xf>
    <xf numFmtId="164" fontId="5" fillId="0" borderId="92" xfId="0" applyNumberFormat="1" applyFont="1" applyBorder="1" applyAlignment="1" applyProtection="1">
      <alignment/>
      <protection locked="0"/>
    </xf>
    <xf numFmtId="164" fontId="5" fillId="0" borderId="98" xfId="0" applyNumberFormat="1" applyFont="1" applyBorder="1" applyAlignment="1" applyProtection="1">
      <alignment/>
      <protection locked="0"/>
    </xf>
    <xf numFmtId="164" fontId="5" fillId="0" borderId="99" xfId="0" applyNumberFormat="1" applyFont="1" applyBorder="1" applyAlignment="1" applyProtection="1">
      <alignment/>
      <protection locked="0"/>
    </xf>
    <xf numFmtId="164" fontId="5" fillId="0" borderId="104" xfId="0" applyNumberFormat="1" applyFont="1" applyBorder="1" applyAlignment="1" applyProtection="1">
      <alignment/>
      <protection locked="0"/>
    </xf>
    <xf numFmtId="164" fontId="5" fillId="0" borderId="87" xfId="0" applyNumberFormat="1" applyFont="1" applyBorder="1" applyAlignment="1" applyProtection="1">
      <alignment/>
      <protection locked="0"/>
    </xf>
    <xf numFmtId="164" fontId="5" fillId="0" borderId="105" xfId="0" applyNumberFormat="1" applyFont="1" applyBorder="1" applyAlignment="1" applyProtection="1">
      <alignment/>
      <protection locked="0"/>
    </xf>
    <xf numFmtId="164" fontId="5" fillId="0" borderId="90" xfId="0" applyNumberFormat="1" applyFont="1" applyBorder="1" applyAlignment="1" applyProtection="1">
      <alignment/>
      <protection locked="0"/>
    </xf>
    <xf numFmtId="164" fontId="5" fillId="0" borderId="106" xfId="0" applyNumberFormat="1" applyFont="1" applyBorder="1" applyAlignment="1" applyProtection="1">
      <alignment/>
      <protection locked="0"/>
    </xf>
    <xf numFmtId="164" fontId="5" fillId="0" borderId="93" xfId="0" applyNumberFormat="1" applyFont="1" applyBorder="1" applyAlignment="1" applyProtection="1">
      <alignment/>
      <protection locked="0"/>
    </xf>
    <xf numFmtId="165" fontId="5" fillId="0" borderId="94" xfId="0" applyNumberFormat="1" applyFont="1" applyBorder="1" applyAlignment="1" applyProtection="1">
      <alignment/>
      <protection locked="0"/>
    </xf>
    <xf numFmtId="165" fontId="5" fillId="0" borderId="96" xfId="0" applyNumberFormat="1" applyFont="1" applyBorder="1" applyAlignment="1" applyProtection="1">
      <alignment/>
      <protection locked="0"/>
    </xf>
    <xf numFmtId="165" fontId="5" fillId="0" borderId="98" xfId="0" applyNumberFormat="1" applyFont="1" applyBorder="1" applyAlignment="1" applyProtection="1">
      <alignment/>
      <protection locked="0"/>
    </xf>
    <xf numFmtId="9" fontId="5" fillId="0" borderId="107" xfId="0" applyNumberFormat="1" applyFont="1" applyBorder="1" applyAlignment="1" applyProtection="1">
      <alignment/>
      <protection locked="0"/>
    </xf>
    <xf numFmtId="9" fontId="5" fillId="0" borderId="108" xfId="0" applyNumberFormat="1" applyFont="1" applyBorder="1" applyAlignment="1" applyProtection="1">
      <alignment/>
      <protection locked="0"/>
    </xf>
    <xf numFmtId="9" fontId="5" fillId="0" borderId="109" xfId="0" applyNumberFormat="1" applyFont="1" applyBorder="1" applyAlignment="1" applyProtection="1">
      <alignment/>
      <protection locked="0"/>
    </xf>
    <xf numFmtId="164" fontId="5" fillId="0" borderId="110" xfId="0" applyNumberFormat="1" applyFont="1" applyBorder="1" applyAlignment="1" applyProtection="1">
      <alignment/>
      <protection locked="0"/>
    </xf>
    <xf numFmtId="164" fontId="5" fillId="0" borderId="111" xfId="0" applyNumberFormat="1" applyFont="1" applyBorder="1" applyAlignment="1" applyProtection="1">
      <alignment/>
      <protection locked="0"/>
    </xf>
    <xf numFmtId="164" fontId="5" fillId="0" borderId="112" xfId="0" applyNumberFormat="1" applyFont="1" applyBorder="1" applyAlignment="1" applyProtection="1">
      <alignment/>
      <protection locked="0"/>
    </xf>
    <xf numFmtId="166" fontId="5" fillId="0" borderId="113" xfId="0" applyNumberFormat="1" applyFont="1" applyBorder="1" applyAlignment="1" applyProtection="1">
      <alignment/>
      <protection locked="0"/>
    </xf>
    <xf numFmtId="166" fontId="5" fillId="0" borderId="97" xfId="0" applyNumberFormat="1" applyFont="1" applyBorder="1" applyAlignment="1" applyProtection="1">
      <alignment/>
      <protection locked="0"/>
    </xf>
    <xf numFmtId="166" fontId="5" fillId="0" borderId="103" xfId="0" applyNumberFormat="1" applyFont="1" applyBorder="1" applyAlignment="1" applyProtection="1">
      <alignment/>
      <protection locked="0"/>
    </xf>
    <xf numFmtId="164" fontId="5" fillId="0" borderId="113" xfId="0" applyNumberFormat="1" applyFont="1" applyBorder="1" applyAlignment="1" applyProtection="1">
      <alignment/>
      <protection locked="0"/>
    </xf>
    <xf numFmtId="166" fontId="5" fillId="0" borderId="99" xfId="0" applyNumberFormat="1" applyFont="1" applyBorder="1" applyAlignment="1" applyProtection="1">
      <alignment/>
      <protection locked="0"/>
    </xf>
    <xf numFmtId="4" fontId="5" fillId="0" borderId="113" xfId="0" applyNumberFormat="1" applyFont="1" applyBorder="1" applyAlignment="1" applyProtection="1">
      <alignment/>
      <protection locked="0"/>
    </xf>
    <xf numFmtId="4" fontId="5" fillId="0" borderId="97" xfId="0" applyNumberFormat="1" applyFont="1" applyBorder="1" applyAlignment="1" applyProtection="1">
      <alignment/>
      <protection locked="0"/>
    </xf>
    <xf numFmtId="4" fontId="5" fillId="0" borderId="99" xfId="0" applyNumberFormat="1" applyFont="1" applyBorder="1" applyAlignment="1" applyProtection="1">
      <alignment/>
      <protection locked="0"/>
    </xf>
    <xf numFmtId="3" fontId="5" fillId="0" borderId="94" xfId="0" applyNumberFormat="1" applyFont="1" applyBorder="1" applyAlignment="1" applyProtection="1">
      <alignment/>
      <protection locked="0"/>
    </xf>
    <xf numFmtId="170" fontId="5" fillId="0" borderId="94" xfId="0" applyNumberFormat="1" applyFont="1" applyBorder="1" applyAlignment="1" applyProtection="1">
      <alignment/>
      <protection locked="0"/>
    </xf>
    <xf numFmtId="3" fontId="5" fillId="0" borderId="96" xfId="0" applyNumberFormat="1" applyFont="1" applyBorder="1" applyAlignment="1" applyProtection="1">
      <alignment/>
      <protection locked="0"/>
    </xf>
    <xf numFmtId="170" fontId="5" fillId="0" borderId="96" xfId="0" applyNumberFormat="1" applyFont="1" applyBorder="1" applyAlignment="1" applyProtection="1">
      <alignment/>
      <protection locked="0"/>
    </xf>
    <xf numFmtId="3" fontId="5" fillId="0" borderId="98" xfId="0" applyNumberFormat="1" applyFont="1" applyBorder="1" applyAlignment="1" applyProtection="1">
      <alignment/>
      <protection locked="0"/>
    </xf>
    <xf numFmtId="170" fontId="5" fillId="0" borderId="98" xfId="0" applyNumberFormat="1" applyFont="1" applyBorder="1" applyAlignment="1" applyProtection="1">
      <alignment/>
      <protection locked="0"/>
    </xf>
    <xf numFmtId="3" fontId="5" fillId="0" borderId="94" xfId="0" applyNumberFormat="1" applyFont="1" applyBorder="1" applyAlignment="1" applyProtection="1">
      <alignment/>
      <protection locked="0"/>
    </xf>
    <xf numFmtId="170" fontId="5" fillId="0" borderId="94" xfId="0" applyNumberFormat="1" applyFont="1" applyBorder="1" applyAlignment="1" applyProtection="1">
      <alignment/>
      <protection locked="0"/>
    </xf>
    <xf numFmtId="4" fontId="5" fillId="0" borderId="94" xfId="0" applyNumberFormat="1" applyFont="1" applyBorder="1" applyAlignment="1" applyProtection="1">
      <alignment/>
      <protection locked="0"/>
    </xf>
    <xf numFmtId="4" fontId="5" fillId="0" borderId="95" xfId="0" applyNumberFormat="1" applyFont="1" applyBorder="1" applyAlignment="1" applyProtection="1">
      <alignment/>
      <protection locked="0"/>
    </xf>
    <xf numFmtId="3" fontId="5" fillId="0" borderId="96" xfId="0" applyNumberFormat="1" applyFont="1" applyBorder="1" applyAlignment="1" applyProtection="1">
      <alignment/>
      <protection locked="0"/>
    </xf>
    <xf numFmtId="170" fontId="5" fillId="0" borderId="96" xfId="0" applyNumberFormat="1" applyFont="1" applyBorder="1" applyAlignment="1" applyProtection="1">
      <alignment/>
      <protection locked="0"/>
    </xf>
    <xf numFmtId="3" fontId="5" fillId="0" borderId="98" xfId="0" applyNumberFormat="1" applyFont="1" applyBorder="1" applyAlignment="1" applyProtection="1">
      <alignment/>
      <protection locked="0"/>
    </xf>
    <xf numFmtId="170" fontId="5" fillId="0" borderId="98" xfId="0" applyNumberFormat="1" applyFont="1" applyBorder="1" applyAlignment="1" applyProtection="1">
      <alignment/>
      <protection locked="0"/>
    </xf>
    <xf numFmtId="4" fontId="5" fillId="0" borderId="112" xfId="0" applyNumberFormat="1" applyFont="1" applyBorder="1" applyAlignment="1" applyProtection="1">
      <alignment/>
      <protection locked="0"/>
    </xf>
    <xf numFmtId="4" fontId="5" fillId="0" borderId="102" xfId="0" applyNumberFormat="1" applyFont="1" applyBorder="1" applyAlignment="1" applyProtection="1">
      <alignment/>
      <protection locked="0"/>
    </xf>
    <xf numFmtId="4" fontId="5" fillId="0" borderId="114" xfId="0" applyNumberFormat="1" applyFont="1" applyBorder="1" applyAlignment="1" applyProtection="1">
      <alignment/>
      <protection locked="0"/>
    </xf>
    <xf numFmtId="4" fontId="5" fillId="0" borderId="90" xfId="0" applyNumberFormat="1" applyFont="1" applyBorder="1" applyAlignment="1" applyProtection="1">
      <alignment/>
      <protection locked="0"/>
    </xf>
    <xf numFmtId="4" fontId="5" fillId="0" borderId="115" xfId="0" applyNumberFormat="1" applyFont="1" applyBorder="1" applyAlignment="1" applyProtection="1">
      <alignment/>
      <protection locked="0"/>
    </xf>
    <xf numFmtId="0" fontId="5" fillId="0" borderId="112" xfId="0" applyNumberFormat="1" applyFont="1" applyBorder="1" applyAlignment="1" applyProtection="1">
      <alignment/>
      <protection locked="0"/>
    </xf>
    <xf numFmtId="0" fontId="5" fillId="0" borderId="96" xfId="0" applyNumberFormat="1" applyFont="1" applyBorder="1" applyAlignment="1" applyProtection="1">
      <alignment/>
      <protection locked="0"/>
    </xf>
    <xf numFmtId="0" fontId="5" fillId="0" borderId="102" xfId="0" applyNumberFormat="1" applyFont="1" applyBorder="1" applyAlignment="1" applyProtection="1">
      <alignment/>
      <protection locked="0"/>
    </xf>
    <xf numFmtId="3" fontId="5" fillId="0" borderId="112" xfId="0" applyNumberFormat="1" applyFont="1" applyBorder="1" applyAlignment="1" applyProtection="1">
      <alignment/>
      <protection locked="0"/>
    </xf>
    <xf numFmtId="3" fontId="5" fillId="0" borderId="102" xfId="0" applyNumberFormat="1" applyFont="1" applyBorder="1" applyAlignment="1" applyProtection="1">
      <alignment/>
      <protection locked="0"/>
    </xf>
    <xf numFmtId="3" fontId="5" fillId="0" borderId="114" xfId="0" applyNumberFormat="1" applyFont="1" applyBorder="1" applyAlignment="1" applyProtection="1">
      <alignment/>
      <protection locked="0"/>
    </xf>
    <xf numFmtId="3" fontId="5" fillId="0" borderId="90" xfId="0" applyNumberFormat="1" applyFont="1" applyBorder="1" applyAlignment="1" applyProtection="1">
      <alignment/>
      <protection locked="0"/>
    </xf>
    <xf numFmtId="3" fontId="5" fillId="0" borderId="115" xfId="0" applyNumberFormat="1" applyFont="1" applyBorder="1" applyAlignment="1" applyProtection="1">
      <alignment/>
      <protection locked="0"/>
    </xf>
    <xf numFmtId="164" fontId="5" fillId="0" borderId="114" xfId="0" applyNumberFormat="1" applyFont="1" applyBorder="1" applyAlignment="1" applyProtection="1">
      <alignment/>
      <protection locked="0"/>
    </xf>
    <xf numFmtId="164" fontId="5" fillId="0" borderId="115" xfId="0" applyNumberFormat="1" applyFont="1" applyBorder="1" applyAlignment="1" applyProtection="1">
      <alignment/>
      <protection locked="0"/>
    </xf>
    <xf numFmtId="164" fontId="0" fillId="0" borderId="86" xfId="0" applyNumberFormat="1" applyBorder="1" applyAlignment="1" applyProtection="1">
      <alignment/>
      <protection locked="0"/>
    </xf>
    <xf numFmtId="4" fontId="5" fillId="0" borderId="87" xfId="0" applyNumberFormat="1" applyFont="1" applyBorder="1" applyAlignment="1" applyProtection="1">
      <alignment/>
      <protection locked="0"/>
    </xf>
    <xf numFmtId="4" fontId="5" fillId="0" borderId="90" xfId="0" applyNumberFormat="1" applyFont="1" applyBorder="1" applyAlignment="1" applyProtection="1">
      <alignment/>
      <protection locked="0"/>
    </xf>
    <xf numFmtId="4" fontId="5" fillId="0" borderId="103" xfId="0" applyNumberFormat="1" applyFont="1" applyBorder="1" applyAlignment="1" applyProtection="1">
      <alignment/>
      <protection locked="0"/>
    </xf>
    <xf numFmtId="4" fontId="5" fillId="0" borderId="115" xfId="0" applyNumberFormat="1" applyFont="1" applyBorder="1" applyAlignment="1" applyProtection="1">
      <alignment/>
      <protection locked="0"/>
    </xf>
    <xf numFmtId="164" fontId="0" fillId="0" borderId="89" xfId="0" applyNumberFormat="1" applyBorder="1" applyAlignment="1" applyProtection="1">
      <alignment/>
      <protection locked="0"/>
    </xf>
    <xf numFmtId="4" fontId="5" fillId="0" borderId="93" xfId="0" applyNumberFormat="1" applyFont="1" applyBorder="1" applyAlignment="1" applyProtection="1">
      <alignment/>
      <protection locked="0"/>
    </xf>
    <xf numFmtId="3" fontId="5" fillId="0" borderId="113" xfId="0" applyNumberFormat="1" applyFont="1" applyBorder="1" applyAlignment="1" applyProtection="1">
      <alignment/>
      <protection locked="0"/>
    </xf>
    <xf numFmtId="3" fontId="5" fillId="0" borderId="116" xfId="0" applyNumberFormat="1" applyFont="1" applyBorder="1" applyAlignment="1" applyProtection="1">
      <alignment/>
      <protection locked="0"/>
    </xf>
    <xf numFmtId="3" fontId="5" fillId="0" borderId="97" xfId="0" applyNumberFormat="1" applyFont="1" applyBorder="1" applyAlignment="1" applyProtection="1">
      <alignment/>
      <protection locked="0"/>
    </xf>
    <xf numFmtId="3" fontId="5" fillId="0" borderId="108" xfId="0" applyNumberFormat="1" applyFont="1" applyBorder="1" applyAlignment="1" applyProtection="1">
      <alignment/>
      <protection locked="0"/>
    </xf>
    <xf numFmtId="3" fontId="5" fillId="0" borderId="99" xfId="0" applyNumberFormat="1" applyFont="1" applyBorder="1" applyAlignment="1" applyProtection="1">
      <alignment/>
      <protection locked="0"/>
    </xf>
    <xf numFmtId="3" fontId="5" fillId="0" borderId="117" xfId="0" applyNumberFormat="1" applyFont="1" applyBorder="1" applyAlignment="1" applyProtection="1">
      <alignment/>
      <protection locked="0"/>
    </xf>
    <xf numFmtId="3" fontId="5" fillId="0" borderId="107" xfId="0" applyNumberFormat="1" applyFont="1" applyBorder="1" applyAlignment="1" applyProtection="1">
      <alignment/>
      <protection locked="0"/>
    </xf>
    <xf numFmtId="3" fontId="5" fillId="0" borderId="103" xfId="0" applyNumberFormat="1" applyFont="1" applyBorder="1" applyAlignment="1" applyProtection="1">
      <alignment/>
      <protection locked="0"/>
    </xf>
    <xf numFmtId="3" fontId="5" fillId="0" borderId="109" xfId="0" applyNumberFormat="1" applyFont="1" applyBorder="1" applyAlignment="1" applyProtection="1">
      <alignment/>
      <protection locked="0"/>
    </xf>
    <xf numFmtId="3" fontId="5" fillId="0" borderId="95" xfId="0" applyNumberFormat="1" applyFont="1" applyBorder="1" applyAlignment="1" applyProtection="1">
      <alignment/>
      <protection locked="0"/>
    </xf>
    <xf numFmtId="3" fontId="5" fillId="0" borderId="103" xfId="0" applyNumberFormat="1" applyFont="1" applyBorder="1" applyAlignment="1" applyProtection="1">
      <alignment/>
      <protection locked="0"/>
    </xf>
    <xf numFmtId="3" fontId="5" fillId="0" borderId="116" xfId="0" applyNumberFormat="1" applyFont="1" applyBorder="1" applyAlignment="1" applyProtection="1">
      <alignment/>
      <protection locked="0"/>
    </xf>
    <xf numFmtId="3" fontId="5" fillId="0" borderId="108" xfId="0" applyNumberFormat="1" applyFont="1" applyBorder="1" applyAlignment="1" applyProtection="1">
      <alignment/>
      <protection locked="0"/>
    </xf>
    <xf numFmtId="3" fontId="5" fillId="0" borderId="117" xfId="0" applyNumberFormat="1" applyFont="1" applyBorder="1" applyAlignment="1" applyProtection="1">
      <alignment/>
      <protection locked="0"/>
    </xf>
    <xf numFmtId="164" fontId="5" fillId="0" borderId="95" xfId="0" applyNumberFormat="1" applyFont="1" applyBorder="1" applyAlignment="1" applyProtection="1">
      <alignment/>
      <protection locked="0"/>
    </xf>
    <xf numFmtId="164" fontId="5" fillId="0" borderId="97" xfId="0" applyNumberFormat="1" applyFont="1" applyBorder="1" applyAlignment="1" applyProtection="1">
      <alignment/>
      <protection locked="0"/>
    </xf>
    <xf numFmtId="164" fontId="5" fillId="0" borderId="99" xfId="0" applyNumberFormat="1" applyFont="1" applyBorder="1" applyAlignment="1" applyProtection="1">
      <alignment/>
      <protection locked="0"/>
    </xf>
    <xf numFmtId="164" fontId="5" fillId="0" borderId="104" xfId="0" applyNumberFormat="1" applyFont="1" applyBorder="1" applyAlignment="1" applyProtection="1">
      <alignment/>
      <protection locked="0"/>
    </xf>
    <xf numFmtId="164" fontId="5" fillId="0" borderId="105" xfId="0" applyNumberFormat="1" applyFont="1" applyBorder="1" applyAlignment="1" applyProtection="1">
      <alignment/>
      <protection locked="0"/>
    </xf>
    <xf numFmtId="164" fontId="5" fillId="0" borderId="106" xfId="0" applyNumberFormat="1" applyFont="1" applyBorder="1" applyAlignment="1" applyProtection="1">
      <alignment/>
      <protection locked="0"/>
    </xf>
    <xf numFmtId="164" fontId="5" fillId="0" borderId="110" xfId="0" applyNumberFormat="1" applyFont="1" applyBorder="1" applyAlignment="1" applyProtection="1">
      <alignment horizontal="left"/>
      <protection locked="0"/>
    </xf>
    <xf numFmtId="164" fontId="5" fillId="0" borderId="111" xfId="0" applyNumberFormat="1" applyFont="1" applyBorder="1" applyAlignment="1" applyProtection="1">
      <alignment/>
      <protection locked="0"/>
    </xf>
    <xf numFmtId="164" fontId="0" fillId="0" borderId="111" xfId="0" applyNumberFormat="1" applyBorder="1" applyAlignment="1" applyProtection="1">
      <alignment/>
      <protection locked="0"/>
    </xf>
    <xf numFmtId="164" fontId="0" fillId="0" borderId="89" xfId="0" applyNumberFormat="1" applyBorder="1" applyAlignment="1" applyProtection="1">
      <alignment/>
      <protection locked="0"/>
    </xf>
    <xf numFmtId="164" fontId="5" fillId="0" borderId="100" xfId="0" applyNumberFormat="1" applyFont="1" applyBorder="1" applyAlignment="1" applyProtection="1">
      <alignment horizontal="left"/>
      <protection locked="0"/>
    </xf>
    <xf numFmtId="164" fontId="5" fillId="0" borderId="101" xfId="0" applyNumberFormat="1" applyFont="1" applyBorder="1" applyAlignment="1" applyProtection="1">
      <alignment/>
      <protection locked="0"/>
    </xf>
    <xf numFmtId="164" fontId="0" fillId="0" borderId="101" xfId="0" applyNumberFormat="1" applyBorder="1" applyAlignment="1" applyProtection="1">
      <alignment/>
      <protection locked="0"/>
    </xf>
    <xf numFmtId="164" fontId="0" fillId="0" borderId="111" xfId="0" applyBorder="1" applyAlignment="1" applyProtection="1">
      <alignment/>
      <protection locked="0"/>
    </xf>
    <xf numFmtId="164" fontId="0" fillId="0" borderId="89" xfId="0" applyBorder="1" applyAlignment="1" applyProtection="1">
      <alignment/>
      <protection locked="0"/>
    </xf>
    <xf numFmtId="164" fontId="5" fillId="6" borderId="95" xfId="0" applyNumberFormat="1" applyFont="1" applyFill="1" applyBorder="1" applyAlignment="1" applyProtection="1">
      <alignment/>
      <protection locked="0"/>
    </xf>
    <xf numFmtId="9" fontId="5" fillId="0" borderId="95" xfId="0" applyNumberFormat="1" applyFont="1" applyBorder="1" applyAlignment="1" applyProtection="1">
      <alignment/>
      <protection locked="0"/>
    </xf>
    <xf numFmtId="9" fontId="5" fillId="0" borderId="97" xfId="0" applyNumberFormat="1" applyFont="1" applyBorder="1" applyAlignment="1" applyProtection="1">
      <alignment/>
      <protection locked="0"/>
    </xf>
    <xf numFmtId="9" fontId="5" fillId="0" borderId="103" xfId="0" applyNumberFormat="1" applyFont="1" applyBorder="1" applyAlignment="1" applyProtection="1">
      <alignment/>
      <protection locked="0"/>
    </xf>
    <xf numFmtId="10" fontId="5" fillId="0" borderId="113" xfId="0" applyNumberFormat="1" applyFont="1" applyBorder="1" applyAlignment="1" applyProtection="1">
      <alignment/>
      <protection locked="0"/>
    </xf>
    <xf numFmtId="10" fontId="5" fillId="0" borderId="97" xfId="0" applyNumberFormat="1" applyFont="1" applyBorder="1" applyAlignment="1" applyProtection="1">
      <alignment/>
      <protection locked="0"/>
    </xf>
    <xf numFmtId="165" fontId="5" fillId="0" borderId="95" xfId="0" applyNumberFormat="1" applyFont="1" applyBorder="1" applyAlignment="1" applyProtection="1">
      <alignment/>
      <protection locked="0"/>
    </xf>
    <xf numFmtId="165" fontId="5" fillId="0" borderId="97" xfId="0" applyNumberFormat="1" applyFont="1" applyBorder="1" applyAlignment="1" applyProtection="1">
      <alignment/>
      <protection locked="0"/>
    </xf>
    <xf numFmtId="165" fontId="5" fillId="0" borderId="99" xfId="0" applyNumberFormat="1" applyFont="1" applyBorder="1" applyAlignment="1" applyProtection="1">
      <alignment/>
      <protection locked="0"/>
    </xf>
    <xf numFmtId="165" fontId="5" fillId="6" borderId="95" xfId="0" applyNumberFormat="1" applyFont="1" applyFill="1" applyBorder="1" applyAlignment="1" applyProtection="1">
      <alignment/>
      <protection locked="0"/>
    </xf>
    <xf numFmtId="165" fontId="5" fillId="0" borderId="95" xfId="0" applyNumberFormat="1" applyFont="1" applyBorder="1" applyAlignment="1" applyProtection="1">
      <alignment/>
      <protection locked="0"/>
    </xf>
    <xf numFmtId="165" fontId="5" fillId="0" borderId="99" xfId="0" applyNumberFormat="1" applyFont="1" applyBorder="1" applyAlignment="1" applyProtection="1">
      <alignment/>
      <protection locked="0"/>
    </xf>
    <xf numFmtId="164" fontId="5" fillId="0" borderId="118" xfId="0" applyNumberFormat="1" applyFont="1" applyBorder="1" applyAlignment="1" applyProtection="1">
      <alignment/>
      <protection locked="0"/>
    </xf>
    <xf numFmtId="165" fontId="5" fillId="0" borderId="112" xfId="0" applyNumberFormat="1" applyFont="1" applyBorder="1" applyAlignment="1" applyProtection="1">
      <alignment/>
      <protection locked="0"/>
    </xf>
    <xf numFmtId="9" fontId="5" fillId="0" borderId="116" xfId="0" applyNumberFormat="1" applyFont="1" applyBorder="1" applyAlignment="1" applyProtection="1">
      <alignment/>
      <protection locked="0"/>
    </xf>
    <xf numFmtId="166" fontId="5" fillId="0" borderId="112" xfId="0" applyNumberFormat="1" applyFont="1" applyBorder="1" applyAlignment="1" applyProtection="1">
      <alignment/>
      <protection locked="0"/>
    </xf>
    <xf numFmtId="166" fontId="5" fillId="0" borderId="96" xfId="0" applyNumberFormat="1" applyFont="1" applyBorder="1" applyAlignment="1" applyProtection="1">
      <alignment/>
      <protection locked="0"/>
    </xf>
    <xf numFmtId="166" fontId="5" fillId="0" borderId="102" xfId="0" applyNumberFormat="1" applyFont="1" applyBorder="1" applyAlignment="1" applyProtection="1">
      <alignment/>
      <protection locked="0"/>
    </xf>
    <xf numFmtId="166" fontId="5" fillId="0" borderId="98" xfId="0" applyNumberFormat="1" applyFont="1" applyBorder="1" applyAlignment="1" applyProtection="1">
      <alignment/>
      <protection locked="0"/>
    </xf>
    <xf numFmtId="166" fontId="5" fillId="0" borderId="85" xfId="21" applyNumberFormat="1" applyFont="1" applyBorder="1" applyAlignment="1" applyProtection="1">
      <alignment/>
      <protection locked="0"/>
    </xf>
    <xf numFmtId="166" fontId="5" fillId="0" borderId="86" xfId="21" applyNumberFormat="1" applyFont="1" applyBorder="1" applyAlignment="1" applyProtection="1">
      <alignment/>
      <protection locked="0"/>
    </xf>
    <xf numFmtId="164" fontId="5" fillId="0" borderId="95" xfId="21" applyNumberFormat="1" applyFont="1" applyBorder="1" applyAlignment="1" applyProtection="1">
      <alignment/>
      <protection locked="0"/>
    </xf>
    <xf numFmtId="166" fontId="5" fillId="0" borderId="95" xfId="21" applyNumberFormat="1" applyFont="1" applyBorder="1" applyAlignment="1" applyProtection="1">
      <alignment/>
      <protection locked="0"/>
    </xf>
    <xf numFmtId="166" fontId="5" fillId="0" borderId="88" xfId="21" applyNumberFormat="1" applyFont="1" applyBorder="1" applyAlignment="1" applyProtection="1">
      <alignment/>
      <protection locked="0"/>
    </xf>
    <xf numFmtId="166" fontId="5" fillId="0" borderId="89" xfId="21" applyNumberFormat="1" applyFont="1" applyBorder="1" applyAlignment="1" applyProtection="1">
      <alignment/>
      <protection locked="0"/>
    </xf>
    <xf numFmtId="164" fontId="5" fillId="0" borderId="97" xfId="21" applyNumberFormat="1" applyFont="1" applyBorder="1" applyAlignment="1" applyProtection="1">
      <alignment/>
      <protection locked="0"/>
    </xf>
    <xf numFmtId="166" fontId="5" fillId="0" borderId="97" xfId="21" applyNumberFormat="1" applyFont="1" applyBorder="1" applyAlignment="1" applyProtection="1">
      <alignment/>
      <protection locked="0"/>
    </xf>
    <xf numFmtId="166" fontId="5" fillId="0" borderId="91" xfId="21" applyNumberFormat="1" applyFont="1" applyBorder="1" applyAlignment="1" applyProtection="1">
      <alignment/>
      <protection locked="0"/>
    </xf>
    <xf numFmtId="166" fontId="5" fillId="0" borderId="92" xfId="21" applyNumberFormat="1" applyFont="1" applyBorder="1" applyAlignment="1" applyProtection="1">
      <alignment/>
      <protection locked="0"/>
    </xf>
    <xf numFmtId="166" fontId="5" fillId="0" borderId="99" xfId="21" applyNumberFormat="1" applyFont="1" applyBorder="1" applyAlignment="1" applyProtection="1">
      <alignment/>
      <protection locked="0"/>
    </xf>
    <xf numFmtId="164" fontId="5" fillId="0" borderId="99" xfId="21" applyNumberFormat="1" applyFont="1" applyBorder="1" applyAlignment="1" applyProtection="1">
      <alignment/>
      <protection locked="0"/>
    </xf>
    <xf numFmtId="164" fontId="5" fillId="0" borderId="95" xfId="21" applyNumberFormat="1" applyFont="1" applyBorder="1" applyProtection="1">
      <alignment/>
      <protection locked="0"/>
    </xf>
    <xf numFmtId="164" fontId="5" fillId="0" borderId="97" xfId="21" applyNumberFormat="1" applyFont="1" applyBorder="1" applyProtection="1">
      <alignment/>
      <protection locked="0"/>
    </xf>
    <xf numFmtId="164" fontId="5" fillId="0" borderId="99" xfId="21" applyNumberFormat="1" applyFont="1" applyBorder="1" applyProtection="1">
      <alignment/>
      <protection locked="0"/>
    </xf>
    <xf numFmtId="166" fontId="5" fillId="0" borderId="110" xfId="21" applyNumberFormat="1" applyFont="1" applyBorder="1" applyAlignment="1" applyProtection="1">
      <alignment/>
      <protection locked="0"/>
    </xf>
    <xf numFmtId="164" fontId="5" fillId="0" borderId="113" xfId="21" applyNumberFormat="1" applyFont="1" applyBorder="1" applyAlignment="1" applyProtection="1">
      <alignment/>
      <protection locked="0"/>
    </xf>
    <xf numFmtId="166" fontId="5" fillId="0" borderId="113" xfId="21" applyNumberFormat="1" applyFont="1" applyBorder="1" applyAlignment="1" applyProtection="1">
      <alignment/>
      <protection locked="0"/>
    </xf>
    <xf numFmtId="164" fontId="5" fillId="0" borderId="113" xfId="21" applyNumberFormat="1" applyFont="1" applyBorder="1" applyProtection="1">
      <alignment/>
      <protection locked="0"/>
    </xf>
    <xf numFmtId="166" fontId="5" fillId="0" borderId="111" xfId="21" applyNumberFormat="1" applyFont="1" applyBorder="1" applyAlignment="1" applyProtection="1">
      <alignment/>
      <protection locked="0"/>
    </xf>
    <xf numFmtId="4" fontId="5" fillId="0" borderId="113" xfId="21" applyNumberFormat="1" applyFont="1" applyBorder="1" applyAlignment="1" applyProtection="1">
      <alignment/>
      <protection locked="0"/>
    </xf>
    <xf numFmtId="4" fontId="5" fillId="0" borderId="97" xfId="21" applyNumberFormat="1" applyFont="1" applyBorder="1" applyAlignment="1" applyProtection="1">
      <alignment/>
      <protection locked="0"/>
    </xf>
    <xf numFmtId="4" fontId="5" fillId="0" borderId="99" xfId="21" applyNumberFormat="1" applyFont="1" applyBorder="1" applyAlignment="1" applyProtection="1">
      <alignment/>
      <protection locked="0"/>
    </xf>
    <xf numFmtId="171" fontId="5" fillId="0" borderId="113" xfId="21" applyNumberFormat="1" applyFont="1" applyBorder="1" applyAlignment="1" applyProtection="1">
      <alignment/>
      <protection locked="0"/>
    </xf>
    <xf numFmtId="171" fontId="5" fillId="0" borderId="97" xfId="21" applyNumberFormat="1" applyFont="1" applyBorder="1" applyAlignment="1" applyProtection="1">
      <alignment/>
      <protection locked="0"/>
    </xf>
    <xf numFmtId="171" fontId="5" fillId="0" borderId="99" xfId="21" applyNumberFormat="1" applyFont="1" applyBorder="1" applyAlignment="1" applyProtection="1">
      <alignment/>
      <protection locked="0"/>
    </xf>
    <xf numFmtId="165" fontId="5" fillId="0" borderId="97" xfId="21" applyNumberFormat="1" applyFont="1" applyBorder="1" applyAlignment="1" applyProtection="1">
      <alignment/>
      <protection locked="0"/>
    </xf>
    <xf numFmtId="165" fontId="5" fillId="0" borderId="99" xfId="21" applyNumberFormat="1" applyFont="1" applyBorder="1" applyAlignment="1" applyProtection="1">
      <alignment/>
      <protection locked="0"/>
    </xf>
    <xf numFmtId="1" fontId="5" fillId="0" borderId="113" xfId="21" applyNumberFormat="1" applyFont="1" applyBorder="1" applyAlignment="1" applyProtection="1">
      <alignment/>
      <protection locked="0"/>
    </xf>
    <xf numFmtId="0" fontId="5" fillId="0" borderId="113" xfId="21" applyNumberFormat="1" applyFont="1" applyBorder="1" applyAlignment="1" applyProtection="1">
      <alignment/>
      <protection locked="0"/>
    </xf>
    <xf numFmtId="1" fontId="5" fillId="0" borderId="97" xfId="21" applyNumberFormat="1" applyFont="1" applyBorder="1" applyAlignment="1" applyProtection="1">
      <alignment/>
      <protection locked="0"/>
    </xf>
    <xf numFmtId="0" fontId="5" fillId="0" borderId="97" xfId="21" applyNumberFormat="1" applyFont="1" applyBorder="1" applyAlignment="1" applyProtection="1">
      <alignment/>
      <protection locked="0"/>
    </xf>
    <xf numFmtId="1" fontId="5" fillId="0" borderId="99" xfId="21" applyNumberFormat="1" applyFont="1" applyBorder="1" applyAlignment="1" applyProtection="1">
      <alignment/>
      <protection locked="0"/>
    </xf>
    <xf numFmtId="0" fontId="5" fillId="0" borderId="99" xfId="21" applyNumberFormat="1" applyFont="1" applyBorder="1" applyAlignment="1" applyProtection="1">
      <alignment/>
      <protection locked="0"/>
    </xf>
    <xf numFmtId="166" fontId="13" fillId="0" borderId="74" xfId="21" applyNumberFormat="1" applyFont="1" applyBorder="1" applyAlignment="1" applyProtection="1">
      <alignment horizontal="left"/>
      <protection locked="0"/>
    </xf>
    <xf numFmtId="166" fontId="13" fillId="0" borderId="119" xfId="21" applyNumberFormat="1" applyFont="1" applyBorder="1" applyAlignment="1" applyProtection="1">
      <alignment horizontal="left"/>
      <protection locked="0"/>
    </xf>
    <xf numFmtId="165" fontId="13" fillId="0" borderId="120" xfId="21" applyNumberFormat="1" applyFont="1" applyBorder="1" applyProtection="1">
      <alignment/>
      <protection locked="0"/>
    </xf>
    <xf numFmtId="165" fontId="13" fillId="0" borderId="121" xfId="21" applyNumberFormat="1" applyFont="1" applyBorder="1" applyProtection="1">
      <alignment/>
      <protection locked="0"/>
    </xf>
    <xf numFmtId="165" fontId="13" fillId="0" borderId="122" xfId="21" applyNumberFormat="1" applyFont="1" applyBorder="1" applyProtection="1">
      <alignment/>
      <protection locked="0"/>
    </xf>
    <xf numFmtId="165" fontId="13" fillId="0" borderId="123" xfId="21" applyNumberFormat="1" applyFont="1" applyBorder="1" applyProtection="1">
      <alignment/>
      <protection locked="0"/>
    </xf>
    <xf numFmtId="165" fontId="13" fillId="0" borderId="124" xfId="21" applyNumberFormat="1" applyFont="1" applyBorder="1" applyProtection="1">
      <alignment/>
      <protection locked="0"/>
    </xf>
    <xf numFmtId="165" fontId="13" fillId="0" borderId="125" xfId="21" applyNumberFormat="1" applyFont="1" applyBorder="1" applyProtection="1">
      <alignment/>
      <protection locked="0"/>
    </xf>
    <xf numFmtId="37" fontId="13" fillId="0" borderId="113" xfId="21" applyNumberFormat="1" applyFont="1" applyBorder="1" applyProtection="1">
      <alignment/>
      <protection locked="0"/>
    </xf>
    <xf numFmtId="37" fontId="13" fillId="0" borderId="123" xfId="21" applyNumberFormat="1" applyFont="1" applyBorder="1" applyProtection="1">
      <alignment/>
      <protection locked="0"/>
    </xf>
    <xf numFmtId="37" fontId="13" fillId="0" borderId="97" xfId="21" applyNumberFormat="1" applyFont="1" applyBorder="1" applyProtection="1">
      <alignment/>
      <protection locked="0"/>
    </xf>
    <xf numFmtId="37" fontId="13" fillId="0" borderId="126" xfId="21" applyNumberFormat="1" applyFont="1" applyBorder="1" applyProtection="1">
      <alignment/>
      <protection locked="0"/>
    </xf>
    <xf numFmtId="37" fontId="13" fillId="0" borderId="99" xfId="21" applyNumberFormat="1" applyFont="1" applyBorder="1" applyProtection="1">
      <alignment/>
      <protection locked="0"/>
    </xf>
    <xf numFmtId="166" fontId="0" fillId="0" borderId="127" xfId="21" applyBorder="1">
      <alignment/>
      <protection/>
    </xf>
    <xf numFmtId="37" fontId="13" fillId="6" borderId="95" xfId="21" applyNumberFormat="1" applyFont="1" applyFill="1" applyBorder="1" applyProtection="1">
      <alignment/>
      <protection locked="0"/>
    </xf>
    <xf numFmtId="37" fontId="13" fillId="3" borderId="99" xfId="21" applyNumberFormat="1" applyFont="1" applyFill="1" applyBorder="1" applyProtection="1">
      <alignment/>
      <protection locked="0"/>
    </xf>
    <xf numFmtId="37" fontId="13" fillId="6" borderId="99" xfId="21" applyNumberFormat="1" applyFont="1" applyFill="1" applyBorder="1" applyProtection="1">
      <alignment/>
      <protection locked="0"/>
    </xf>
    <xf numFmtId="37" fontId="13" fillId="0" borderId="95" xfId="21" applyNumberFormat="1" applyFont="1" applyBorder="1" applyProtection="1">
      <alignment/>
      <protection locked="0"/>
    </xf>
    <xf numFmtId="37" fontId="13" fillId="0" borderId="103" xfId="21" applyNumberFormat="1" applyFont="1" applyBorder="1" applyProtection="1">
      <alignment/>
      <protection locked="0"/>
    </xf>
    <xf numFmtId="166" fontId="10" fillId="0" borderId="65" xfId="0" applyNumberFormat="1" applyFont="1" applyBorder="1" applyAlignment="1" applyProtection="1">
      <alignment horizontal="right"/>
      <protection/>
    </xf>
    <xf numFmtId="166" fontId="10" fillId="0" borderId="0" xfId="0" applyNumberFormat="1" applyFont="1" applyAlignment="1" applyProtection="1">
      <alignment horizontal="right"/>
      <protection/>
    </xf>
    <xf numFmtId="10" fontId="10" fillId="0" borderId="65" xfId="0" applyNumberFormat="1" applyFont="1" applyBorder="1" applyAlignment="1" applyProtection="1">
      <alignment horizontal="right"/>
      <protection/>
    </xf>
    <xf numFmtId="10" fontId="10" fillId="0" borderId="0" xfId="0" applyNumberFormat="1" applyFont="1" applyBorder="1" applyAlignment="1" applyProtection="1">
      <alignment horizontal="right"/>
      <protection/>
    </xf>
    <xf numFmtId="166" fontId="10" fillId="0" borderId="0" xfId="0" applyNumberFormat="1" applyFont="1" applyBorder="1" applyAlignment="1" applyProtection="1">
      <alignment/>
      <protection/>
    </xf>
    <xf numFmtId="164" fontId="13" fillId="0" borderId="0" xfId="0" applyNumberFormat="1" applyFont="1" applyBorder="1" applyAlignment="1" applyProtection="1">
      <alignment horizontal="left"/>
      <protection locked="0"/>
    </xf>
    <xf numFmtId="10" fontId="10" fillId="0" borderId="0" xfId="0" applyNumberFormat="1" applyFont="1" applyBorder="1" applyAlignment="1" applyProtection="1">
      <alignment/>
      <protection/>
    </xf>
    <xf numFmtId="166" fontId="14" fillId="0" borderId="44" xfId="21" applyNumberFormat="1" applyFont="1" applyBorder="1" applyAlignment="1" applyProtection="1">
      <alignment horizontal="left"/>
      <protection/>
    </xf>
    <xf numFmtId="166" fontId="14" fillId="0" borderId="2" xfId="21" applyNumberFormat="1" applyFont="1" applyBorder="1" applyProtection="1">
      <alignment/>
      <protection/>
    </xf>
    <xf numFmtId="166" fontId="14" fillId="0" borderId="3" xfId="21" applyNumberFormat="1" applyFont="1" applyBorder="1" applyProtection="1">
      <alignment/>
      <protection/>
    </xf>
    <xf numFmtId="164" fontId="0" fillId="20" borderId="128" xfId="0" applyFill="1" applyBorder="1" applyAlignment="1">
      <alignment/>
    </xf>
    <xf numFmtId="164" fontId="0" fillId="20" borderId="129" xfId="0" applyFill="1" applyBorder="1" applyAlignment="1">
      <alignment/>
    </xf>
    <xf numFmtId="168" fontId="13" fillId="0" borderId="17" xfId="0" applyNumberFormat="1" applyFont="1" applyBorder="1" applyAlignment="1" applyProtection="1">
      <alignment horizontal="center"/>
      <protection locked="0"/>
    </xf>
    <xf numFmtId="168" fontId="13" fillId="0" borderId="1" xfId="0" applyNumberFormat="1" applyFont="1" applyBorder="1" applyAlignment="1" applyProtection="1">
      <alignment horizontal="center"/>
      <protection locked="0"/>
    </xf>
    <xf numFmtId="168" fontId="13" fillId="0" borderId="26" xfId="0" applyNumberFormat="1" applyFont="1" applyBorder="1" applyAlignment="1" applyProtection="1">
      <alignment horizontal="center"/>
      <protection locked="0"/>
    </xf>
    <xf numFmtId="164" fontId="13" fillId="0" borderId="44" xfId="0" applyNumberFormat="1" applyFont="1" applyBorder="1" applyAlignment="1" applyProtection="1">
      <alignment horizontal="left"/>
      <protection locked="0"/>
    </xf>
    <xf numFmtId="164" fontId="13" fillId="0" borderId="2" xfId="0" applyNumberFormat="1" applyFont="1" applyBorder="1" applyAlignment="1" applyProtection="1">
      <alignment horizontal="left"/>
      <protection locked="0"/>
    </xf>
    <xf numFmtId="164" fontId="13" fillId="0" borderId="3" xfId="0" applyNumberFormat="1" applyFont="1" applyBorder="1" applyAlignment="1" applyProtection="1">
      <alignment horizontal="left"/>
      <protection locked="0"/>
    </xf>
    <xf numFmtId="168" fontId="0" fillId="0" borderId="5" xfId="0" applyNumberFormat="1" applyFont="1" applyBorder="1" applyAlignment="1" applyProtection="1">
      <alignment horizontal="center"/>
      <protection/>
    </xf>
    <xf numFmtId="168" fontId="0" fillId="0" borderId="130" xfId="0" applyNumberFormat="1" applyFont="1" applyBorder="1" applyAlignment="1" applyProtection="1">
      <alignment horizontal="center"/>
      <protection/>
    </xf>
    <xf numFmtId="168" fontId="0" fillId="0" borderId="10" xfId="0" applyNumberFormat="1" applyBorder="1" applyAlignment="1" applyProtection="1">
      <alignment horizontal="center"/>
      <protection/>
    </xf>
    <xf numFmtId="168" fontId="13" fillId="0" borderId="44" xfId="0" applyNumberFormat="1" applyFont="1" applyBorder="1" applyAlignment="1" applyProtection="1">
      <alignment horizontal="center"/>
      <protection locked="0"/>
    </xf>
    <xf numFmtId="168" fontId="13" fillId="0" borderId="2" xfId="0" applyNumberFormat="1" applyFont="1" applyBorder="1" applyAlignment="1" applyProtection="1">
      <alignment horizontal="center"/>
      <protection locked="0"/>
    </xf>
    <xf numFmtId="168" fontId="13" fillId="0" borderId="3" xfId="0" applyNumberFormat="1" applyFont="1" applyBorder="1" applyAlignment="1" applyProtection="1">
      <alignment horizontal="center"/>
      <protection locked="0"/>
    </xf>
    <xf numFmtId="168" fontId="13" fillId="0" borderId="44" xfId="21" applyNumberFormat="1" applyFont="1" applyBorder="1" applyAlignment="1" applyProtection="1">
      <alignment horizontal="left"/>
      <protection locked="0"/>
    </xf>
    <xf numFmtId="168" fontId="13" fillId="0" borderId="2" xfId="21" applyNumberFormat="1" applyFont="1" applyBorder="1" applyAlignment="1" applyProtection="1">
      <alignment horizontal="left"/>
      <protection locked="0"/>
    </xf>
    <xf numFmtId="168" fontId="13" fillId="0" borderId="3" xfId="21" applyNumberFormat="1" applyFont="1" applyBorder="1" applyAlignment="1" applyProtection="1">
      <alignment horizontal="left"/>
      <protection locked="0"/>
    </xf>
    <xf numFmtId="166" fontId="5" fillId="0" borderId="119" xfId="21" applyFont="1" applyBorder="1" applyProtection="1">
      <alignment/>
      <protection locked="0"/>
    </xf>
    <xf numFmtId="166" fontId="5" fillId="0" borderId="89" xfId="21" applyFont="1" applyBorder="1" applyProtection="1">
      <alignment/>
      <protection locked="0"/>
    </xf>
    <xf numFmtId="166" fontId="5" fillId="0" borderId="131" xfId="21" applyFont="1" applyBorder="1" applyProtection="1">
      <alignment/>
      <protection locked="0"/>
    </xf>
    <xf numFmtId="166" fontId="5" fillId="0" borderId="132" xfId="21" applyFont="1" applyBorder="1" applyProtection="1">
      <alignment/>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CASHFLOW"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12</xdr:row>
      <xdr:rowOff>95250</xdr:rowOff>
    </xdr:from>
    <xdr:ext cx="5734050" cy="1333500"/>
    <xdr:sp>
      <xdr:nvSpPr>
        <xdr:cNvPr id="1" name="TextBox 1"/>
        <xdr:cNvSpPr txBox="1">
          <a:spLocks noChangeArrowheads="1"/>
        </xdr:cNvSpPr>
      </xdr:nvSpPr>
      <xdr:spPr>
        <a:xfrm>
          <a:off x="123825" y="2057400"/>
          <a:ext cx="5734050" cy="1333500"/>
        </a:xfrm>
        <a:prstGeom prst="rect">
          <a:avLst/>
        </a:prstGeom>
        <a:noFill/>
        <a:ln w="9525" cmpd="sng">
          <a:noFill/>
        </a:ln>
      </xdr:spPr>
      <xdr:txBody>
        <a:bodyPr vertOverflow="clip" wrap="square"/>
        <a:p>
          <a:pPr algn="l">
            <a:defRPr/>
          </a:pPr>
          <a:r>
            <a:rPr lang="en-US" cap="none" sz="1000" b="0" i="0" u="none" baseline="0">
              <a:latin typeface="Helv"/>
              <a:ea typeface="Helv"/>
              <a:cs typeface="Helv"/>
            </a:rPr>
            <a:t>These financial statements are linked together "as necessary" to give a complete financial picture of an individual operation.  For example, much of the information on the Income Statement page is brought forward from the CashFlow page and the Beginning and Ending Balance Sheet pages.  However, some addition data entry is required on the Income Statment page.  Data entry cells are shown in </a:t>
          </a:r>
          <a:r>
            <a:rPr lang="en-US" cap="none" sz="1000" b="0" i="0" u="none" baseline="0">
              <a:solidFill>
                <a:srgbClr val="0000FF"/>
              </a:solidFill>
              <a:latin typeface="Helv"/>
              <a:ea typeface="Helv"/>
              <a:cs typeface="Helv"/>
            </a:rPr>
            <a:t>blue text</a:t>
          </a:r>
          <a:r>
            <a:rPr lang="en-US" cap="none" sz="1000" b="0" i="0" u="none" baseline="0">
              <a:latin typeface="Helv"/>
              <a:ea typeface="Helv"/>
              <a:cs typeface="Helv"/>
            </a:rPr>
            <a:t>, unless it is left blank.  Cells that are calculated are shown in black text and/or shaded in yellow.   Please make sure that you carefully check each tab and complete all necessary data entry </a:t>
          </a:r>
          <a:r>
            <a:rPr lang="en-US" cap="none" sz="1000" b="0" i="0" u="none" baseline="0">
              <a:solidFill>
                <a:srgbClr val="FF0000"/>
              </a:solidFill>
              <a:latin typeface="Helv"/>
              <a:ea typeface="Helv"/>
              <a:cs typeface="Helv"/>
            </a:rPr>
            <a:t>or erase old data that is not relavent.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tana.edu/wwwextec/software/software.ht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workbookViewId="0" topLeftCell="A1">
      <selection activeCell="A1" sqref="A1"/>
    </sheetView>
  </sheetViews>
  <sheetFormatPr defaultColWidth="9.140625" defaultRowHeight="12.75"/>
  <cols>
    <col min="1" max="1" width="3.8515625" style="0" customWidth="1"/>
  </cols>
  <sheetData>
    <row r="1" spans="3:11" ht="12.75">
      <c r="C1" s="930" t="s">
        <v>185</v>
      </c>
      <c r="D1" s="931"/>
      <c r="J1" t="s">
        <v>231</v>
      </c>
      <c r="K1" t="s">
        <v>103</v>
      </c>
    </row>
    <row r="2" spans="1:11" ht="14.25">
      <c r="A2" s="548" t="s">
        <v>234</v>
      </c>
      <c r="K2" t="s">
        <v>104</v>
      </c>
    </row>
    <row r="3" ht="12.75">
      <c r="K3" t="s">
        <v>105</v>
      </c>
    </row>
    <row r="4" spans="1:11" ht="12.75">
      <c r="A4">
        <v>1</v>
      </c>
      <c r="B4" t="s">
        <v>384</v>
      </c>
      <c r="K4" t="s">
        <v>232</v>
      </c>
    </row>
    <row r="5" spans="1:11" ht="12.75">
      <c r="A5">
        <v>2</v>
      </c>
      <c r="B5" t="s">
        <v>385</v>
      </c>
      <c r="K5" t="s">
        <v>233</v>
      </c>
    </row>
    <row r="6" spans="1:11" ht="12.75">
      <c r="A6">
        <v>3</v>
      </c>
      <c r="B6" t="s">
        <v>386</v>
      </c>
      <c r="K6" t="s">
        <v>235</v>
      </c>
    </row>
    <row r="7" spans="1:11" ht="12.75">
      <c r="A7">
        <v>4</v>
      </c>
      <c r="B7" t="s">
        <v>387</v>
      </c>
      <c r="K7" t="s">
        <v>236</v>
      </c>
    </row>
    <row r="8" spans="1:11" ht="12.75">
      <c r="A8">
        <v>5</v>
      </c>
      <c r="B8" t="s">
        <v>1060</v>
      </c>
      <c r="K8" s="549" t="s">
        <v>251</v>
      </c>
    </row>
    <row r="9" spans="1:2" ht="12.75">
      <c r="A9">
        <v>6</v>
      </c>
      <c r="B9" t="s">
        <v>388</v>
      </c>
    </row>
    <row r="10" spans="1:2" ht="12.75">
      <c r="A10">
        <v>7</v>
      </c>
      <c r="B10" t="s">
        <v>389</v>
      </c>
    </row>
    <row r="11" spans="1:2" ht="12.75">
      <c r="A11">
        <v>8</v>
      </c>
      <c r="B11" t="s">
        <v>390</v>
      </c>
    </row>
    <row r="12" spans="1:2" ht="12.75">
      <c r="A12">
        <v>9</v>
      </c>
      <c r="B12" t="s">
        <v>237</v>
      </c>
    </row>
    <row r="22" ht="12">
      <c r="A22" t="s">
        <v>391</v>
      </c>
    </row>
    <row r="23" ht="12">
      <c r="A23" t="s">
        <v>392</v>
      </c>
    </row>
  </sheetData>
  <sheetProtection sheet="1" objects="1" scenarios="1"/>
  <mergeCells count="1">
    <mergeCell ref="C1:D1"/>
  </mergeCells>
  <hyperlinks>
    <hyperlink ref="K8" r:id="rId1" display="http://www.montana.edu/wwwextec/software/software.htm"/>
  </hyperlinks>
  <printOptions/>
  <pageMargins left="0.75" right="0.75" top="1" bottom="1" header="0.5" footer="0.5"/>
  <pageSetup orientation="portrait" paperSize="9"/>
  <drawing r:id="rId4"/>
  <legacyDrawing r:id="rId3"/>
</worksheet>
</file>

<file path=xl/worksheets/sheet10.xml><?xml version="1.0" encoding="utf-8"?>
<worksheet xmlns="http://schemas.openxmlformats.org/spreadsheetml/2006/main" xmlns:r="http://schemas.openxmlformats.org/officeDocument/2006/relationships">
  <sheetPr codeName="Sheet10" transitionEvaluation="1">
    <pageSetUpPr fitToPage="1"/>
  </sheetPr>
  <dimension ref="A1:V78"/>
  <sheetViews>
    <sheetView showGridLines="0" zoomScale="80" zoomScaleNormal="80" workbookViewId="0" topLeftCell="A1">
      <selection activeCell="A1" sqref="A1"/>
    </sheetView>
  </sheetViews>
  <sheetFormatPr defaultColWidth="9.7109375" defaultRowHeight="12.75"/>
  <cols>
    <col min="1" max="1" width="3.00390625" style="244" customWidth="1"/>
    <col min="2" max="2" width="3.140625" style="244" customWidth="1"/>
    <col min="3" max="3" width="53.00390625" style="244" customWidth="1"/>
    <col min="4" max="4" width="11.28125" style="244" customWidth="1"/>
    <col min="5" max="5" width="11.7109375" style="244" customWidth="1"/>
    <col min="6" max="6" width="14.140625" style="244" customWidth="1"/>
    <col min="7" max="7" width="14.7109375" style="244" customWidth="1"/>
    <col min="8" max="8" width="16.7109375" style="244" customWidth="1"/>
    <col min="9" max="9" width="3.7109375" style="244" customWidth="1"/>
    <col min="10" max="16384" width="9.7109375" style="244" customWidth="1"/>
  </cols>
  <sheetData>
    <row r="1" spans="1:8" ht="12.75">
      <c r="A1" s="611"/>
      <c r="B1" s="611"/>
      <c r="C1" s="611"/>
      <c r="D1" s="611"/>
      <c r="E1" s="636"/>
      <c r="F1" s="611"/>
      <c r="G1" s="611"/>
      <c r="H1" s="611"/>
    </row>
    <row r="2" spans="1:8" ht="15" customHeight="1">
      <c r="A2" s="611"/>
      <c r="B2" s="611"/>
      <c r="C2" s="540"/>
      <c r="D2" s="611"/>
      <c r="E2" s="611"/>
      <c r="F2" s="611"/>
      <c r="G2" s="611"/>
      <c r="H2" s="611"/>
    </row>
    <row r="3" spans="1:8" ht="18" customHeight="1">
      <c r="A3" s="611"/>
      <c r="B3" s="539" t="s">
        <v>246</v>
      </c>
      <c r="C3" s="611"/>
      <c r="D3" s="611"/>
      <c r="E3" s="611"/>
      <c r="F3" s="366" t="s">
        <v>1004</v>
      </c>
      <c r="G3" s="366" t="s">
        <v>1005</v>
      </c>
      <c r="H3" s="611"/>
    </row>
    <row r="4" spans="1:8" ht="13.5" thickBot="1">
      <c r="A4" s="611"/>
      <c r="B4" s="640"/>
      <c r="C4" s="538" t="str">
        <f>CFSchedules!E5</f>
        <v>Case Farm Ranch</v>
      </c>
      <c r="D4" s="641" t="s">
        <v>191</v>
      </c>
      <c r="E4" s="653">
        <v>1996</v>
      </c>
      <c r="F4" s="368" t="s">
        <v>1006</v>
      </c>
      <c r="G4" s="368" t="s">
        <v>1007</v>
      </c>
      <c r="H4" s="611"/>
    </row>
    <row r="5" spans="1:8" ht="18.75" thickTop="1">
      <c r="A5" s="611"/>
      <c r="B5" s="642" t="s">
        <v>222</v>
      </c>
      <c r="C5" s="541"/>
      <c r="D5" s="643"/>
      <c r="E5" s="542"/>
      <c r="F5" s="543"/>
      <c r="G5" s="544"/>
      <c r="H5" s="611"/>
    </row>
    <row r="6" spans="1:22" ht="12.75">
      <c r="A6" s="611"/>
      <c r="B6" s="250" t="s">
        <v>1008</v>
      </c>
      <c r="C6" s="611"/>
      <c r="D6" s="323"/>
      <c r="E6" s="323"/>
      <c r="F6" s="369">
        <f>SUM(CashFlow!$O19:$O23)</f>
        <v>216706</v>
      </c>
      <c r="G6" s="370">
        <f>SUM(CashFlow!$O19:$O23)</f>
        <v>216706</v>
      </c>
      <c r="H6" s="323"/>
      <c r="J6" s="323"/>
      <c r="K6" s="323"/>
      <c r="L6" s="323"/>
      <c r="M6" s="323"/>
      <c r="N6" s="323"/>
      <c r="O6" s="323"/>
      <c r="P6" s="323"/>
      <c r="Q6" s="323"/>
      <c r="R6" s="323"/>
      <c r="S6" s="323"/>
      <c r="T6" s="323"/>
      <c r="U6" s="323"/>
      <c r="V6" s="323"/>
    </row>
    <row r="7" spans="1:22" ht="12.75">
      <c r="A7" s="611"/>
      <c r="B7" s="250" t="s">
        <v>1009</v>
      </c>
      <c r="C7" s="611"/>
      <c r="D7" s="323"/>
      <c r="E7" s="323"/>
      <c r="F7" s="369">
        <f>SUM(CashFlow!$O25:$O30)</f>
        <v>131107</v>
      </c>
      <c r="G7" s="370">
        <f>SUM(CashFlow!$O25:$O30)</f>
        <v>131107</v>
      </c>
      <c r="H7" s="323"/>
      <c r="J7" s="323"/>
      <c r="K7" s="323"/>
      <c r="L7" s="323"/>
      <c r="M7" s="323"/>
      <c r="N7" s="323"/>
      <c r="O7" s="323"/>
      <c r="P7" s="323"/>
      <c r="Q7" s="323"/>
      <c r="R7" s="323"/>
      <c r="S7" s="323"/>
      <c r="T7" s="323"/>
      <c r="U7" s="323"/>
      <c r="V7" s="323"/>
    </row>
    <row r="8" spans="1:22" ht="15" customHeight="1">
      <c r="A8" s="611"/>
      <c r="B8" s="250" t="s">
        <v>1010</v>
      </c>
      <c r="C8" s="611"/>
      <c r="D8" s="323"/>
      <c r="E8" s="323"/>
      <c r="F8" s="369">
        <f>CashFlow!O32</f>
        <v>33075</v>
      </c>
      <c r="G8" s="377" t="s">
        <v>1026</v>
      </c>
      <c r="H8" s="323"/>
      <c r="J8" s="323"/>
      <c r="K8" s="323"/>
      <c r="L8" s="323"/>
      <c r="M8" s="323"/>
      <c r="N8" s="323"/>
      <c r="O8" s="323"/>
      <c r="P8" s="323"/>
      <c r="Q8" s="323"/>
      <c r="R8" s="323"/>
      <c r="S8" s="323"/>
      <c r="T8" s="323"/>
      <c r="U8" s="323"/>
      <c r="V8" s="323"/>
    </row>
    <row r="9" spans="1:22" ht="15" customHeight="1">
      <c r="A9" s="611"/>
      <c r="B9" s="250" t="s">
        <v>1012</v>
      </c>
      <c r="C9" s="611"/>
      <c r="D9" s="323"/>
      <c r="E9" s="323"/>
      <c r="F9" s="372" t="s">
        <v>1026</v>
      </c>
      <c r="G9" s="652">
        <v>49000</v>
      </c>
      <c r="H9" s="323"/>
      <c r="J9" s="323"/>
      <c r="K9" s="323"/>
      <c r="L9" s="323"/>
      <c r="M9" s="323"/>
      <c r="N9" s="323"/>
      <c r="O9" s="323"/>
      <c r="P9" s="323"/>
      <c r="Q9" s="323"/>
      <c r="R9" s="323"/>
      <c r="S9" s="323"/>
      <c r="T9" s="323"/>
      <c r="U9" s="323"/>
      <c r="V9" s="323"/>
    </row>
    <row r="10" spans="1:22" ht="12.75">
      <c r="A10" s="611"/>
      <c r="B10" s="250" t="s">
        <v>1013</v>
      </c>
      <c r="C10" s="611"/>
      <c r="D10" s="323"/>
      <c r="E10" s="323"/>
      <c r="F10" s="369">
        <f>SUM(CashFlow!$O38:$O41)</f>
        <v>15652</v>
      </c>
      <c r="G10" s="370">
        <f>SUM(CashFlow!$O38:$O41)</f>
        <v>15652</v>
      </c>
      <c r="H10" s="323"/>
      <c r="J10" s="323"/>
      <c r="K10" s="323"/>
      <c r="L10" s="323"/>
      <c r="M10" s="323"/>
      <c r="N10" s="323"/>
      <c r="O10" s="323"/>
      <c r="P10" s="323"/>
      <c r="Q10" s="323"/>
      <c r="R10" s="323"/>
      <c r="S10" s="323"/>
      <c r="T10" s="323"/>
      <c r="U10" s="323"/>
      <c r="V10" s="323"/>
    </row>
    <row r="11" spans="1:22" ht="12.75">
      <c r="A11" s="611"/>
      <c r="B11" s="250" t="s">
        <v>1014</v>
      </c>
      <c r="C11" s="611"/>
      <c r="D11" s="323"/>
      <c r="E11" s="323"/>
      <c r="F11" s="369">
        <f>SUM(CashFlow!$O43:$O55)</f>
        <v>2200</v>
      </c>
      <c r="G11" s="370">
        <f>SUM(CashFlow!$O43:$O55)</f>
        <v>2200</v>
      </c>
      <c r="H11" s="323"/>
      <c r="J11" s="323"/>
      <c r="K11" s="323"/>
      <c r="L11" s="323"/>
      <c r="M11" s="323"/>
      <c r="N11" s="323"/>
      <c r="O11" s="323"/>
      <c r="P11" s="323"/>
      <c r="Q11" s="323"/>
      <c r="R11" s="323"/>
      <c r="S11" s="323"/>
      <c r="T11" s="323"/>
      <c r="U11" s="323"/>
      <c r="V11" s="323"/>
    </row>
    <row r="12" spans="1:22" ht="12.75">
      <c r="A12" s="611"/>
      <c r="B12" s="250" t="s">
        <v>1015</v>
      </c>
      <c r="C12" s="611"/>
      <c r="D12" s="373" t="s">
        <v>298</v>
      </c>
      <c r="E12" s="373" t="s">
        <v>1016</v>
      </c>
      <c r="F12" s="374" t="s">
        <v>1011</v>
      </c>
      <c r="G12" s="371" t="s">
        <v>1011</v>
      </c>
      <c r="H12" s="323"/>
      <c r="J12" s="323"/>
      <c r="K12" s="323"/>
      <c r="L12" s="323"/>
      <c r="M12" s="323"/>
      <c r="N12" s="323"/>
      <c r="O12" s="323"/>
      <c r="P12" s="323"/>
      <c r="Q12" s="323"/>
      <c r="R12" s="323"/>
      <c r="S12" s="323"/>
      <c r="T12" s="323"/>
      <c r="U12" s="323"/>
      <c r="V12" s="323"/>
    </row>
    <row r="13" spans="1:22" ht="12.75">
      <c r="A13" s="611"/>
      <c r="B13" s="654" t="s">
        <v>1017</v>
      </c>
      <c r="C13" s="650"/>
      <c r="D13" s="903">
        <v>0</v>
      </c>
      <c r="E13" s="904">
        <v>0</v>
      </c>
      <c r="F13" s="369">
        <f>E13-D13</f>
        <v>0</v>
      </c>
      <c r="G13" s="370">
        <f>E13-D13</f>
        <v>0</v>
      </c>
      <c r="H13" s="323"/>
      <c r="J13" s="323"/>
      <c r="K13" s="323"/>
      <c r="L13" s="323"/>
      <c r="M13" s="323"/>
      <c r="N13" s="323"/>
      <c r="O13" s="323"/>
      <c r="P13" s="323"/>
      <c r="Q13" s="323"/>
      <c r="R13" s="323"/>
      <c r="S13" s="323"/>
      <c r="T13" s="323"/>
      <c r="U13" s="323"/>
      <c r="V13" s="323"/>
    </row>
    <row r="14" spans="1:22" ht="12.75">
      <c r="A14" s="611"/>
      <c r="B14" s="654" t="s">
        <v>1018</v>
      </c>
      <c r="C14" s="650"/>
      <c r="D14" s="905">
        <v>0</v>
      </c>
      <c r="E14" s="906">
        <v>0</v>
      </c>
      <c r="F14" s="369">
        <f>E14-D14</f>
        <v>0</v>
      </c>
      <c r="G14" s="370">
        <f>E14-D14</f>
        <v>0</v>
      </c>
      <c r="H14" s="323"/>
      <c r="J14" s="323"/>
      <c r="K14" s="323"/>
      <c r="L14" s="323"/>
      <c r="M14" s="323"/>
      <c r="N14" s="323"/>
      <c r="O14" s="323"/>
      <c r="P14" s="323"/>
      <c r="Q14" s="323"/>
      <c r="R14" s="323"/>
      <c r="S14" s="323"/>
      <c r="T14" s="323"/>
      <c r="U14" s="323"/>
      <c r="V14" s="323"/>
    </row>
    <row r="15" spans="1:22" ht="12.75">
      <c r="A15" s="611"/>
      <c r="B15" s="654" t="s">
        <v>1019</v>
      </c>
      <c r="C15" s="650"/>
      <c r="D15" s="907">
        <v>49000</v>
      </c>
      <c r="E15" s="908">
        <v>33075</v>
      </c>
      <c r="F15" s="372" t="s">
        <v>1026</v>
      </c>
      <c r="G15" s="370">
        <f>E15-D15</f>
        <v>-15925</v>
      </c>
      <c r="H15" s="323"/>
      <c r="J15" s="323"/>
      <c r="K15" s="323"/>
      <c r="L15" s="323"/>
      <c r="M15" s="323"/>
      <c r="N15" s="323"/>
      <c r="O15" s="323"/>
      <c r="P15" s="323"/>
      <c r="Q15" s="323"/>
      <c r="R15" s="323"/>
      <c r="S15" s="323"/>
      <c r="T15" s="323"/>
      <c r="U15" s="323"/>
      <c r="V15" s="323"/>
    </row>
    <row r="16" spans="1:22" ht="12.75">
      <c r="A16" s="611"/>
      <c r="B16" s="253"/>
      <c r="C16" s="611"/>
      <c r="D16" s="323"/>
      <c r="E16" s="323"/>
      <c r="F16" s="372" t="s">
        <v>1026</v>
      </c>
      <c r="G16" s="377" t="s">
        <v>1026</v>
      </c>
      <c r="H16" s="323"/>
      <c r="J16" s="323"/>
      <c r="K16" s="323"/>
      <c r="L16" s="323"/>
      <c r="M16" s="323"/>
      <c r="N16" s="323"/>
      <c r="O16" s="323"/>
      <c r="P16" s="323"/>
      <c r="Q16" s="323"/>
      <c r="R16" s="323"/>
      <c r="S16" s="323"/>
      <c r="T16" s="323"/>
      <c r="U16" s="323"/>
      <c r="V16" s="323"/>
    </row>
    <row r="17" spans="1:22" ht="12.75">
      <c r="A17" s="611"/>
      <c r="B17" s="253"/>
      <c r="C17" s="611"/>
      <c r="D17" s="378" t="s">
        <v>1020</v>
      </c>
      <c r="E17" s="379"/>
      <c r="F17" s="372" t="s">
        <v>1026</v>
      </c>
      <c r="G17" s="545" t="s">
        <v>1026</v>
      </c>
      <c r="H17" s="323"/>
      <c r="J17" s="323"/>
      <c r="K17" s="323"/>
      <c r="L17" s="323"/>
      <c r="M17" s="323"/>
      <c r="N17" s="323"/>
      <c r="O17" s="323"/>
      <c r="P17" s="323"/>
      <c r="Q17" s="323"/>
      <c r="R17" s="323"/>
      <c r="S17" s="323"/>
      <c r="T17" s="323"/>
      <c r="U17" s="323"/>
      <c r="V17" s="323"/>
    </row>
    <row r="18" spans="1:22" ht="15.75">
      <c r="A18" s="613"/>
      <c r="B18" s="380" t="s">
        <v>1021</v>
      </c>
      <c r="C18" s="314"/>
      <c r="D18" s="381" t="s">
        <v>1022</v>
      </c>
      <c r="E18" s="381" t="s">
        <v>1023</v>
      </c>
      <c r="F18" s="382" t="s">
        <v>248</v>
      </c>
      <c r="G18" s="383"/>
      <c r="H18" s="323"/>
      <c r="J18" s="323"/>
      <c r="K18" s="323"/>
      <c r="L18" s="323"/>
      <c r="M18" s="323"/>
      <c r="N18" s="323"/>
      <c r="O18" s="323"/>
      <c r="P18" s="323"/>
      <c r="Q18" s="323"/>
      <c r="R18" s="323"/>
      <c r="S18" s="323"/>
      <c r="T18" s="323"/>
      <c r="U18" s="323"/>
      <c r="V18" s="323"/>
    </row>
    <row r="19" spans="1:22" ht="12.75">
      <c r="A19" s="611"/>
      <c r="B19" s="517" t="s">
        <v>217</v>
      </c>
      <c r="C19" s="611"/>
      <c r="D19" s="644">
        <f>SUM(BeginBalSheet!H18:H19)</f>
        <v>169140</v>
      </c>
      <c r="E19" s="644">
        <f>SUM(EndBalSheet!H18:H19)</f>
        <v>114648</v>
      </c>
      <c r="F19" s="372" t="s">
        <v>1026</v>
      </c>
      <c r="G19" s="370">
        <f>E19-D19</f>
        <v>-54492</v>
      </c>
      <c r="H19" s="323"/>
      <c r="J19" s="323"/>
      <c r="K19" s="323"/>
      <c r="L19" s="323"/>
      <c r="M19" s="323"/>
      <c r="N19" s="323"/>
      <c r="O19" s="323"/>
      <c r="P19" s="323"/>
      <c r="Q19" s="323"/>
      <c r="R19" s="323"/>
      <c r="S19" s="323"/>
      <c r="T19" s="323"/>
      <c r="U19" s="323"/>
      <c r="V19" s="323"/>
    </row>
    <row r="20" spans="1:22" ht="12.75">
      <c r="A20" s="611"/>
      <c r="B20" s="517" t="s">
        <v>218</v>
      </c>
      <c r="C20" s="611"/>
      <c r="D20" s="384">
        <f>SUM(BeginBalSheet!H31:H35)</f>
        <v>0</v>
      </c>
      <c r="E20" s="384">
        <f>SUM(EndBalSheet!H31:H35)</f>
        <v>0</v>
      </c>
      <c r="F20" s="372" t="s">
        <v>1026</v>
      </c>
      <c r="G20" s="370">
        <f>E20-D20</f>
        <v>0</v>
      </c>
      <c r="H20" s="323"/>
      <c r="J20" s="323"/>
      <c r="K20" s="323"/>
      <c r="L20" s="323"/>
      <c r="M20" s="323"/>
      <c r="N20" s="323"/>
      <c r="O20" s="323"/>
      <c r="P20" s="323"/>
      <c r="Q20" s="323"/>
      <c r="R20" s="323"/>
      <c r="S20" s="323"/>
      <c r="T20" s="323"/>
      <c r="U20" s="323"/>
      <c r="V20" s="323"/>
    </row>
    <row r="21" spans="1:22" ht="12.75">
      <c r="A21" s="611"/>
      <c r="B21" s="385" t="s">
        <v>1024</v>
      </c>
      <c r="C21" s="386"/>
      <c r="D21" s="384">
        <f>BeginSchedules!$I$225</f>
        <v>0</v>
      </c>
      <c r="E21" s="384">
        <f>EndSchedules!$I$225</f>
        <v>0</v>
      </c>
      <c r="F21" s="372" t="s">
        <v>1026</v>
      </c>
      <c r="G21" s="370">
        <f>D21-E21</f>
        <v>0</v>
      </c>
      <c r="H21" s="323"/>
      <c r="J21" s="323"/>
      <c r="K21" s="323"/>
      <c r="L21" s="323"/>
      <c r="M21" s="323"/>
      <c r="N21" s="323"/>
      <c r="O21" s="323"/>
      <c r="P21" s="323"/>
      <c r="Q21" s="323"/>
      <c r="R21" s="323"/>
      <c r="S21" s="323"/>
      <c r="T21" s="323"/>
      <c r="U21" s="323"/>
      <c r="V21" s="323"/>
    </row>
    <row r="22" spans="1:22" ht="12.75">
      <c r="A22" s="611"/>
      <c r="B22" s="517" t="s">
        <v>219</v>
      </c>
      <c r="C22" s="611"/>
      <c r="D22" s="911">
        <v>0</v>
      </c>
      <c r="E22" s="911">
        <v>0</v>
      </c>
      <c r="F22" s="372" t="s">
        <v>1026</v>
      </c>
      <c r="G22" s="370">
        <f>E22-D22</f>
        <v>0</v>
      </c>
      <c r="H22" s="323"/>
      <c r="J22" s="323"/>
      <c r="K22" s="323"/>
      <c r="L22" s="323"/>
      <c r="M22" s="323"/>
      <c r="N22" s="323"/>
      <c r="O22" s="323"/>
      <c r="P22" s="323"/>
      <c r="Q22" s="323"/>
      <c r="R22" s="323"/>
      <c r="S22" s="323"/>
      <c r="T22" s="323"/>
      <c r="U22" s="323"/>
      <c r="V22" s="323"/>
    </row>
    <row r="23" spans="1:22" ht="12.75">
      <c r="A23" s="611"/>
      <c r="B23" s="517" t="s">
        <v>220</v>
      </c>
      <c r="C23" s="611"/>
      <c r="D23" s="384">
        <f>BeginBalSheet!$H$11</f>
        <v>2200</v>
      </c>
      <c r="E23" s="384">
        <f>EndBalSheet!$H$11</f>
        <v>0</v>
      </c>
      <c r="F23" s="372" t="s">
        <v>1026</v>
      </c>
      <c r="G23" s="370">
        <f>E23-D23</f>
        <v>-2200</v>
      </c>
      <c r="H23" s="323"/>
      <c r="J23" s="323"/>
      <c r="K23" s="323"/>
      <c r="L23" s="323"/>
      <c r="M23" s="323"/>
      <c r="N23" s="323"/>
      <c r="O23" s="323"/>
      <c r="P23" s="323"/>
      <c r="Q23" s="323"/>
      <c r="R23" s="323"/>
      <c r="S23" s="323"/>
      <c r="T23" s="323"/>
      <c r="U23" s="323"/>
      <c r="V23" s="323"/>
    </row>
    <row r="24" spans="1:22" ht="12.75">
      <c r="A24" s="611"/>
      <c r="B24" s="517" t="s">
        <v>221</v>
      </c>
      <c r="C24" s="611"/>
      <c r="D24" s="909">
        <v>0</v>
      </c>
      <c r="E24" s="909">
        <v>0</v>
      </c>
      <c r="F24" s="372" t="s">
        <v>1026</v>
      </c>
      <c r="G24" s="370">
        <f>E24-D24</f>
        <v>0</v>
      </c>
      <c r="H24" s="323"/>
      <c r="J24" s="323"/>
      <c r="K24" s="323"/>
      <c r="L24" s="323"/>
      <c r="M24" s="323"/>
      <c r="N24" s="323"/>
      <c r="O24" s="323"/>
      <c r="P24" s="323"/>
      <c r="Q24" s="323"/>
      <c r="R24" s="323"/>
      <c r="S24" s="323"/>
      <c r="T24" s="323"/>
      <c r="U24" s="323"/>
      <c r="V24" s="323"/>
    </row>
    <row r="25" spans="1:22" ht="12.75">
      <c r="A25" s="611"/>
      <c r="B25" s="651"/>
      <c r="C25" s="902" t="s">
        <v>1041</v>
      </c>
      <c r="D25" s="910">
        <v>57000</v>
      </c>
      <c r="E25" s="911">
        <v>57000</v>
      </c>
      <c r="F25" s="372" t="s">
        <v>1026</v>
      </c>
      <c r="G25" s="370">
        <f>E25-D25</f>
        <v>0</v>
      </c>
      <c r="H25" s="323"/>
      <c r="J25" s="323"/>
      <c r="K25" s="323"/>
      <c r="L25" s="323"/>
      <c r="M25" s="323"/>
      <c r="N25" s="323"/>
      <c r="O25" s="323"/>
      <c r="P25" s="323"/>
      <c r="Q25" s="323"/>
      <c r="R25" s="323"/>
      <c r="S25" s="323"/>
      <c r="T25" s="323"/>
      <c r="U25" s="323"/>
      <c r="V25" s="323"/>
    </row>
    <row r="26" spans="1:22" ht="12.75">
      <c r="A26" s="611"/>
      <c r="B26" s="651"/>
      <c r="C26" s="902" t="s">
        <v>1041</v>
      </c>
      <c r="D26" s="912">
        <v>0</v>
      </c>
      <c r="E26" s="913">
        <v>0</v>
      </c>
      <c r="F26" s="372" t="s">
        <v>1026</v>
      </c>
      <c r="G26" s="402">
        <f>E26-D26</f>
        <v>0</v>
      </c>
      <c r="H26" s="323"/>
      <c r="J26" s="323"/>
      <c r="K26" s="323"/>
      <c r="L26" s="323"/>
      <c r="M26" s="323"/>
      <c r="N26" s="323"/>
      <c r="O26" s="323"/>
      <c r="P26" s="323"/>
      <c r="Q26" s="323"/>
      <c r="R26" s="323"/>
      <c r="S26" s="323"/>
      <c r="T26" s="323"/>
      <c r="U26" s="323"/>
      <c r="V26" s="323"/>
    </row>
    <row r="27" spans="1:22" ht="12.75">
      <c r="A27" s="611"/>
      <c r="B27" s="250"/>
      <c r="C27" s="611"/>
      <c r="D27" s="323"/>
      <c r="E27" s="519" t="s">
        <v>1025</v>
      </c>
      <c r="F27" s="372" t="s">
        <v>1026</v>
      </c>
      <c r="G27" s="370">
        <f>SUM(G19:G26)</f>
        <v>-56692</v>
      </c>
      <c r="H27" s="323"/>
      <c r="J27" s="323"/>
      <c r="K27" s="323"/>
      <c r="L27" s="323"/>
      <c r="M27" s="323"/>
      <c r="N27" s="323"/>
      <c r="O27" s="323"/>
      <c r="P27" s="323"/>
      <c r="Q27" s="323"/>
      <c r="R27" s="323"/>
      <c r="S27" s="323"/>
      <c r="T27" s="323"/>
      <c r="U27" s="323"/>
      <c r="V27" s="323"/>
    </row>
    <row r="28" spans="1:22" ht="15.75">
      <c r="A28" s="611"/>
      <c r="B28" s="380" t="s">
        <v>1027</v>
      </c>
      <c r="C28" s="611"/>
      <c r="D28" s="323"/>
      <c r="E28" s="323"/>
      <c r="F28" s="369">
        <f>SUM(F6:F27)</f>
        <v>398740</v>
      </c>
      <c r="G28" s="370">
        <f>SUM(G6:G16)+G27</f>
        <v>342048</v>
      </c>
      <c r="H28" s="323"/>
      <c r="J28" s="323"/>
      <c r="K28" s="323"/>
      <c r="L28" s="323"/>
      <c r="M28" s="323"/>
      <c r="N28" s="323"/>
      <c r="O28" s="323"/>
      <c r="P28" s="323"/>
      <c r="Q28" s="323"/>
      <c r="R28" s="323"/>
      <c r="S28" s="323"/>
      <c r="T28" s="323"/>
      <c r="U28" s="323"/>
      <c r="V28" s="323"/>
    </row>
    <row r="29" spans="1:22" ht="12.75">
      <c r="A29" s="611"/>
      <c r="B29" s="253"/>
      <c r="C29" s="611"/>
      <c r="D29" s="323"/>
      <c r="E29" s="323"/>
      <c r="F29" s="389"/>
      <c r="G29" s="390"/>
      <c r="H29" s="323"/>
      <c r="J29" s="323"/>
      <c r="K29" s="323"/>
      <c r="L29" s="323"/>
      <c r="M29" s="323"/>
      <c r="N29" s="323"/>
      <c r="O29" s="323"/>
      <c r="P29" s="323"/>
      <c r="Q29" s="323"/>
      <c r="R29" s="323"/>
      <c r="S29" s="323"/>
      <c r="T29" s="323"/>
      <c r="U29" s="323"/>
      <c r="V29" s="323"/>
    </row>
    <row r="30" spans="1:22" ht="15.75">
      <c r="A30" s="611"/>
      <c r="B30" s="380" t="s">
        <v>1028</v>
      </c>
      <c r="C30" s="611"/>
      <c r="D30" s="323"/>
      <c r="E30" s="323"/>
      <c r="F30" s="389"/>
      <c r="G30" s="390"/>
      <c r="H30" s="323"/>
      <c r="J30" s="323"/>
      <c r="K30" s="323"/>
      <c r="L30" s="323"/>
      <c r="M30" s="323"/>
      <c r="N30" s="323"/>
      <c r="O30" s="323"/>
      <c r="P30" s="323"/>
      <c r="Q30" s="323"/>
      <c r="R30" s="323"/>
      <c r="S30" s="323"/>
      <c r="T30" s="323"/>
      <c r="U30" s="323"/>
      <c r="V30" s="323"/>
    </row>
    <row r="31" spans="1:22" ht="12.75">
      <c r="A31" s="611"/>
      <c r="B31" s="250" t="s">
        <v>1029</v>
      </c>
      <c r="C31" s="611"/>
      <c r="D31" s="323"/>
      <c r="E31" s="323"/>
      <c r="F31" s="369">
        <f>SUM(CashFlow!$O69:$O79)</f>
        <v>71904</v>
      </c>
      <c r="G31" s="370">
        <f>SUM(CashFlow!$O69:$O79)</f>
        <v>71904</v>
      </c>
      <c r="H31" s="323"/>
      <c r="J31" s="323"/>
      <c r="K31" s="323"/>
      <c r="L31" s="323"/>
      <c r="M31" s="323"/>
      <c r="N31" s="323"/>
      <c r="O31" s="323"/>
      <c r="P31" s="323"/>
      <c r="Q31" s="323"/>
      <c r="R31" s="323"/>
      <c r="S31" s="323"/>
      <c r="T31" s="323"/>
      <c r="U31" s="323"/>
      <c r="V31" s="323"/>
    </row>
    <row r="32" spans="1:22" ht="12.75">
      <c r="A32" s="611"/>
      <c r="B32" s="250" t="s">
        <v>1030</v>
      </c>
      <c r="C32" s="611"/>
      <c r="D32" s="323"/>
      <c r="E32" s="323"/>
      <c r="F32" s="369">
        <f>SUM(CashFlow!$O82:$O88)</f>
        <v>10856</v>
      </c>
      <c r="G32" s="370">
        <f>SUM(CashFlow!$O82:$O88)</f>
        <v>10856</v>
      </c>
      <c r="H32" s="323"/>
      <c r="J32" s="323"/>
      <c r="K32" s="323"/>
      <c r="L32" s="323"/>
      <c r="M32" s="323"/>
      <c r="N32" s="323"/>
      <c r="O32" s="323"/>
      <c r="P32" s="323"/>
      <c r="Q32" s="323"/>
      <c r="R32" s="323"/>
      <c r="S32" s="323"/>
      <c r="T32" s="323"/>
      <c r="U32" s="323"/>
      <c r="V32" s="323"/>
    </row>
    <row r="33" spans="1:22" ht="12.75">
      <c r="A33" s="611"/>
      <c r="B33" s="250" t="s">
        <v>925</v>
      </c>
      <c r="C33" s="611"/>
      <c r="D33" s="323"/>
      <c r="E33" s="323"/>
      <c r="F33" s="369">
        <f>SUM(CashFlow!$O90:$O97)</f>
        <v>0</v>
      </c>
      <c r="G33" s="370">
        <f>SUM(CashFlow!$O90:$O97)</f>
        <v>0</v>
      </c>
      <c r="H33" s="323"/>
      <c r="J33" s="323"/>
      <c r="K33" s="323"/>
      <c r="L33" s="323"/>
      <c r="M33" s="323"/>
      <c r="N33" s="323"/>
      <c r="O33" s="323"/>
      <c r="P33" s="323"/>
      <c r="Q33" s="323"/>
      <c r="R33" s="323"/>
      <c r="S33" s="323"/>
      <c r="T33" s="323"/>
      <c r="U33" s="323"/>
      <c r="V33" s="323"/>
    </row>
    <row r="34" spans="1:22" ht="12.75">
      <c r="A34" s="611"/>
      <c r="B34" s="250" t="s">
        <v>1031</v>
      </c>
      <c r="C34" s="611"/>
      <c r="D34" s="323"/>
      <c r="E34" s="323"/>
      <c r="F34" s="369">
        <f>SUM(CashFlow!$O99:$O114)+CashFlow!$O115</f>
        <v>105735</v>
      </c>
      <c r="G34" s="370">
        <f>SUM(CashFlow!$O99:$O114)+CashFlow!$O115</f>
        <v>105735</v>
      </c>
      <c r="H34" s="323"/>
      <c r="J34" s="323"/>
      <c r="K34" s="323"/>
      <c r="L34" s="323"/>
      <c r="M34" s="323"/>
      <c r="N34" s="323"/>
      <c r="O34" s="323"/>
      <c r="P34" s="323"/>
      <c r="Q34" s="323"/>
      <c r="R34" s="323"/>
      <c r="S34" s="323"/>
      <c r="T34" s="323"/>
      <c r="U34" s="323"/>
      <c r="V34" s="323"/>
    </row>
    <row r="35" spans="1:22" ht="12.75">
      <c r="A35" s="611"/>
      <c r="B35" s="250" t="s">
        <v>1032</v>
      </c>
      <c r="C35" s="611"/>
      <c r="D35" s="323"/>
      <c r="E35" s="323"/>
      <c r="F35" s="369">
        <f>SUM(CashFlow!$O117:$O120)</f>
        <v>12000</v>
      </c>
      <c r="G35" s="370">
        <f>SUM(CashFlow!$O117:$O120)</f>
        <v>12000</v>
      </c>
      <c r="H35" s="323"/>
      <c r="J35" s="323"/>
      <c r="K35" s="323"/>
      <c r="L35" s="323"/>
      <c r="M35" s="323"/>
      <c r="N35" s="323"/>
      <c r="O35" s="323"/>
      <c r="P35" s="323"/>
      <c r="Q35" s="323"/>
      <c r="R35" s="323"/>
      <c r="S35" s="323"/>
      <c r="T35" s="323"/>
      <c r="U35" s="323"/>
      <c r="V35" s="323"/>
    </row>
    <row r="36" spans="1:22" ht="12.75">
      <c r="A36" s="611"/>
      <c r="B36" s="250" t="s">
        <v>223</v>
      </c>
      <c r="C36" s="611"/>
      <c r="D36" s="611"/>
      <c r="E36" s="375">
        <v>63759</v>
      </c>
      <c r="F36" s="369">
        <f>E36</f>
        <v>63759</v>
      </c>
      <c r="G36" s="370">
        <f>E36</f>
        <v>63759</v>
      </c>
      <c r="H36" s="323"/>
      <c r="J36" s="323"/>
      <c r="K36" s="323"/>
      <c r="L36" s="323"/>
      <c r="M36" s="323"/>
      <c r="N36" s="323"/>
      <c r="O36" s="323"/>
      <c r="P36" s="323"/>
      <c r="Q36" s="323"/>
      <c r="R36" s="323"/>
      <c r="S36" s="323"/>
      <c r="T36" s="323"/>
      <c r="U36" s="323"/>
      <c r="V36" s="323"/>
    </row>
    <row r="37" spans="1:22" ht="15.75">
      <c r="A37" s="611"/>
      <c r="B37" s="380" t="s">
        <v>1033</v>
      </c>
      <c r="C37" s="611"/>
      <c r="D37" s="611"/>
      <c r="E37" s="323"/>
      <c r="F37" s="369">
        <f>SUM(F31:F36)</f>
        <v>264254</v>
      </c>
      <c r="G37" s="370">
        <f>SUM(G31:G36)</f>
        <v>264254</v>
      </c>
      <c r="H37" s="323"/>
      <c r="J37" s="323"/>
      <c r="K37" s="323"/>
      <c r="L37" s="323"/>
      <c r="M37" s="323"/>
      <c r="N37" s="323"/>
      <c r="O37" s="323"/>
      <c r="P37" s="323"/>
      <c r="Q37" s="323"/>
      <c r="R37" s="323"/>
      <c r="S37" s="323"/>
      <c r="T37" s="323"/>
      <c r="U37" s="323"/>
      <c r="V37" s="323"/>
    </row>
    <row r="38" spans="1:22" ht="15.75">
      <c r="A38" s="611"/>
      <c r="B38" s="380" t="s">
        <v>1034</v>
      </c>
      <c r="C38" s="611"/>
      <c r="D38" s="611"/>
      <c r="E38" s="375">
        <v>54108</v>
      </c>
      <c r="F38" s="369">
        <f>E38</f>
        <v>54108</v>
      </c>
      <c r="G38" s="370">
        <f>E38</f>
        <v>54108</v>
      </c>
      <c r="H38" s="323"/>
      <c r="J38" s="323"/>
      <c r="K38" s="323"/>
      <c r="L38" s="323"/>
      <c r="M38" s="323"/>
      <c r="N38" s="323"/>
      <c r="O38" s="323"/>
      <c r="P38" s="323"/>
      <c r="Q38" s="323"/>
      <c r="R38" s="323"/>
      <c r="S38" s="323"/>
      <c r="T38" s="323"/>
      <c r="U38" s="323"/>
      <c r="V38" s="323"/>
    </row>
    <row r="39" spans="1:22" ht="15.75">
      <c r="A39" s="611"/>
      <c r="B39" s="380" t="s">
        <v>1035</v>
      </c>
      <c r="C39" s="611"/>
      <c r="D39" s="323"/>
      <c r="E39" s="323"/>
      <c r="F39" s="391"/>
      <c r="G39" s="392"/>
      <c r="H39" s="323"/>
      <c r="J39" s="323"/>
      <c r="K39" s="323"/>
      <c r="L39" s="323"/>
      <c r="M39" s="323"/>
      <c r="N39" s="323"/>
      <c r="O39" s="323"/>
      <c r="P39" s="323"/>
      <c r="Q39" s="323"/>
      <c r="R39" s="323"/>
      <c r="S39" s="323"/>
      <c r="T39" s="323"/>
      <c r="U39" s="323"/>
      <c r="V39" s="323"/>
    </row>
    <row r="40" spans="1:22" ht="12.75">
      <c r="A40" s="611"/>
      <c r="B40" s="645"/>
      <c r="C40" s="546" t="s">
        <v>224</v>
      </c>
      <c r="D40" s="378" t="s">
        <v>1036</v>
      </c>
      <c r="E40" s="379"/>
      <c r="F40" s="391"/>
      <c r="G40" s="393"/>
      <c r="H40" s="323"/>
      <c r="J40" s="323"/>
      <c r="K40" s="323"/>
      <c r="L40" s="323"/>
      <c r="M40" s="323"/>
      <c r="N40" s="323"/>
      <c r="O40" s="323"/>
      <c r="P40" s="323"/>
      <c r="Q40" s="323"/>
      <c r="R40" s="323"/>
      <c r="S40" s="323"/>
      <c r="T40" s="323"/>
      <c r="U40" s="323"/>
      <c r="V40" s="323"/>
    </row>
    <row r="41" spans="1:22" ht="12.75">
      <c r="A41" s="611"/>
      <c r="B41" s="250" t="s">
        <v>225</v>
      </c>
      <c r="C41" s="611"/>
      <c r="D41" s="381" t="s">
        <v>1037</v>
      </c>
      <c r="E41" s="381" t="s">
        <v>1038</v>
      </c>
      <c r="F41" s="382" t="s">
        <v>249</v>
      </c>
      <c r="G41" s="394"/>
      <c r="H41" s="323"/>
      <c r="J41" s="323"/>
      <c r="K41" s="323"/>
      <c r="L41" s="323"/>
      <c r="M41" s="323"/>
      <c r="N41" s="323"/>
      <c r="O41" s="323"/>
      <c r="P41" s="323"/>
      <c r="Q41" s="323"/>
      <c r="R41" s="323"/>
      <c r="S41" s="323"/>
      <c r="T41" s="323"/>
      <c r="U41" s="323"/>
      <c r="V41" s="323"/>
    </row>
    <row r="42" spans="1:22" ht="12.75">
      <c r="A42" s="611"/>
      <c r="B42" s="268" t="s">
        <v>1039</v>
      </c>
      <c r="C42" s="611"/>
      <c r="D42" s="384">
        <f>BeginBalSheet!$H$9</f>
        <v>5800</v>
      </c>
      <c r="E42" s="384">
        <f>EndBalSheet!$H$9</f>
        <v>5200</v>
      </c>
      <c r="F42" s="372" t="s">
        <v>1026</v>
      </c>
      <c r="G42" s="370">
        <f>D42-E42</f>
        <v>600</v>
      </c>
      <c r="H42" s="323"/>
      <c r="J42" s="323"/>
      <c r="K42" s="323"/>
      <c r="L42" s="323"/>
      <c r="M42" s="323"/>
      <c r="N42" s="323"/>
      <c r="O42" s="323"/>
      <c r="P42" s="323"/>
      <c r="Q42" s="323"/>
      <c r="R42" s="323"/>
      <c r="S42" s="323"/>
      <c r="T42" s="323"/>
      <c r="U42" s="323"/>
      <c r="V42" s="323"/>
    </row>
    <row r="43" spans="1:22" ht="12.75">
      <c r="A43" s="611"/>
      <c r="B43" s="517" t="s">
        <v>1040</v>
      </c>
      <c r="C43" s="611"/>
      <c r="D43" s="384">
        <f>BeginBalSheet!$H$10</f>
        <v>28149</v>
      </c>
      <c r="E43" s="384">
        <f>EndBalSheet!$H$10</f>
        <v>28149</v>
      </c>
      <c r="F43" s="372" t="s">
        <v>1026</v>
      </c>
      <c r="G43" s="370">
        <f>D43-E43</f>
        <v>0</v>
      </c>
      <c r="H43" s="323"/>
      <c r="J43" s="323"/>
      <c r="K43" s="323"/>
      <c r="L43" s="323"/>
      <c r="M43" s="323"/>
      <c r="N43" s="323"/>
      <c r="O43" s="323"/>
      <c r="P43" s="323"/>
      <c r="Q43" s="323"/>
      <c r="R43" s="323"/>
      <c r="S43" s="323"/>
      <c r="T43" s="323"/>
      <c r="U43" s="323"/>
      <c r="V43" s="323"/>
    </row>
    <row r="44" spans="1:22" ht="12.75">
      <c r="A44" s="611"/>
      <c r="B44" s="517" t="s">
        <v>750</v>
      </c>
      <c r="C44" s="611"/>
      <c r="D44" s="384">
        <f>SUM(BeginBalSheet!H20:H21)</f>
        <v>38008</v>
      </c>
      <c r="E44" s="384">
        <f>SUM(EndBalSheet!H20:H21)</f>
        <v>50923</v>
      </c>
      <c r="F44" s="372" t="s">
        <v>1026</v>
      </c>
      <c r="G44" s="370">
        <f>D44-E44</f>
        <v>-12915</v>
      </c>
      <c r="H44" s="323"/>
      <c r="J44" s="323"/>
      <c r="K44" s="323"/>
      <c r="L44" s="323"/>
      <c r="M44" s="323"/>
      <c r="N44" s="323"/>
      <c r="O44" s="323"/>
      <c r="P44" s="323"/>
      <c r="Q44" s="323"/>
      <c r="R44" s="323"/>
      <c r="S44" s="323"/>
      <c r="T44" s="323"/>
      <c r="U44" s="323"/>
      <c r="V44" s="323"/>
    </row>
    <row r="45" spans="1:22" ht="12.75">
      <c r="A45" s="611"/>
      <c r="B45" s="651"/>
      <c r="C45" s="902" t="s">
        <v>1041</v>
      </c>
      <c r="D45" s="387">
        <v>0</v>
      </c>
      <c r="E45" s="387">
        <v>0</v>
      </c>
      <c r="F45" s="372" t="s">
        <v>1026</v>
      </c>
      <c r="G45" s="370">
        <f>D45-E45</f>
        <v>0</v>
      </c>
      <c r="H45" s="323"/>
      <c r="J45" s="323"/>
      <c r="K45" s="323"/>
      <c r="L45" s="323"/>
      <c r="M45" s="323"/>
      <c r="N45" s="323"/>
      <c r="O45" s="323"/>
      <c r="P45" s="323"/>
      <c r="Q45" s="323"/>
      <c r="R45" s="323"/>
      <c r="S45" s="323"/>
      <c r="T45" s="323"/>
      <c r="U45" s="323"/>
      <c r="V45" s="323"/>
    </row>
    <row r="46" spans="1:22" ht="12.75">
      <c r="A46" s="611"/>
      <c r="B46" s="250" t="s">
        <v>226</v>
      </c>
      <c r="C46" s="611"/>
      <c r="D46" s="395" t="s">
        <v>1022</v>
      </c>
      <c r="E46" s="395" t="s">
        <v>1023</v>
      </c>
      <c r="F46" s="396" t="s">
        <v>250</v>
      </c>
      <c r="G46" s="397"/>
      <c r="H46" s="323"/>
      <c r="J46" s="323"/>
      <c r="K46" s="323"/>
      <c r="L46" s="323"/>
      <c r="M46" s="323"/>
      <c r="N46" s="323"/>
      <c r="O46" s="323"/>
      <c r="P46" s="323"/>
      <c r="Q46" s="323"/>
      <c r="R46" s="323"/>
      <c r="S46" s="323"/>
      <c r="T46" s="323"/>
      <c r="U46" s="323"/>
      <c r="V46" s="323"/>
    </row>
    <row r="47" spans="1:22" ht="12.75">
      <c r="A47" s="611"/>
      <c r="B47" s="268" t="s">
        <v>1042</v>
      </c>
      <c r="C47" s="611"/>
      <c r="D47" s="384">
        <f>BeginBalSheet!$N$8</f>
        <v>3200</v>
      </c>
      <c r="E47" s="384">
        <f>EndBalSheet!$N$8</f>
        <v>0</v>
      </c>
      <c r="F47" s="372" t="s">
        <v>1026</v>
      </c>
      <c r="G47" s="370">
        <f aca="true" t="shared" si="0" ref="G47:G52">E47-D47</f>
        <v>-3200</v>
      </c>
      <c r="H47" s="323"/>
      <c r="J47" s="323"/>
      <c r="K47" s="323"/>
      <c r="L47" s="323"/>
      <c r="M47" s="323"/>
      <c r="N47" s="323"/>
      <c r="O47" s="323"/>
      <c r="P47" s="323"/>
      <c r="Q47" s="323"/>
      <c r="R47" s="323"/>
      <c r="S47" s="323"/>
      <c r="T47" s="323"/>
      <c r="U47" s="323"/>
      <c r="V47" s="323"/>
    </row>
    <row r="48" spans="1:22" ht="12.75">
      <c r="A48" s="611"/>
      <c r="B48" s="268" t="s">
        <v>1043</v>
      </c>
      <c r="C48" s="611"/>
      <c r="D48" s="384">
        <f>SUM(BeginBalSheet!O21:O25)</f>
        <v>0</v>
      </c>
      <c r="E48" s="384">
        <f>SUM(EndBalSheet!O21:O25)</f>
        <v>0</v>
      </c>
      <c r="F48" s="372" t="s">
        <v>1026</v>
      </c>
      <c r="G48" s="370">
        <f t="shared" si="0"/>
        <v>0</v>
      </c>
      <c r="H48" s="323"/>
      <c r="J48" s="323"/>
      <c r="K48" s="323"/>
      <c r="L48" s="323"/>
      <c r="M48" s="323"/>
      <c r="N48" s="323"/>
      <c r="O48" s="323"/>
      <c r="P48" s="323"/>
      <c r="Q48" s="323"/>
      <c r="R48" s="323"/>
      <c r="S48" s="323"/>
      <c r="T48" s="323"/>
      <c r="U48" s="323"/>
      <c r="V48" s="323"/>
    </row>
    <row r="49" spans="1:22" ht="12.75">
      <c r="A49" s="611"/>
      <c r="B49" s="268" t="s">
        <v>1044</v>
      </c>
      <c r="C49" s="611"/>
      <c r="D49" s="384">
        <f>BeginBalSheet!$N$9</f>
        <v>10006</v>
      </c>
      <c r="E49" s="384">
        <f>EndBalSheet!$N$9</f>
        <v>9531</v>
      </c>
      <c r="F49" s="372" t="s">
        <v>1026</v>
      </c>
      <c r="G49" s="370">
        <f t="shared" si="0"/>
        <v>-475</v>
      </c>
      <c r="H49" s="323"/>
      <c r="J49" s="323"/>
      <c r="K49" s="323"/>
      <c r="L49" s="323"/>
      <c r="M49" s="323"/>
      <c r="N49" s="323"/>
      <c r="O49" s="323"/>
      <c r="P49" s="323"/>
      <c r="Q49" s="323"/>
      <c r="R49" s="323"/>
      <c r="S49" s="323"/>
      <c r="T49" s="323"/>
      <c r="U49" s="323"/>
      <c r="V49" s="323"/>
    </row>
    <row r="50" spans="1:22" ht="12.75">
      <c r="A50" s="611"/>
      <c r="B50" s="268" t="s">
        <v>1045</v>
      </c>
      <c r="C50" s="611"/>
      <c r="D50" s="384">
        <f>BeginBalSheet!$N$12+BeginBalSheet!$N$13+BeginBalSheet!$N$15</f>
        <v>8750</v>
      </c>
      <c r="E50" s="384">
        <f>EndBalSheet!$N$12+EndBalSheet!$N$13+EndBalSheet!$N$15</f>
        <v>8750</v>
      </c>
      <c r="F50" s="372" t="s">
        <v>1026</v>
      </c>
      <c r="G50" s="370">
        <f t="shared" si="0"/>
        <v>0</v>
      </c>
      <c r="H50" s="323"/>
      <c r="J50" s="323"/>
      <c r="K50" s="323"/>
      <c r="L50" s="323"/>
      <c r="M50" s="323"/>
      <c r="N50" s="323"/>
      <c r="O50" s="323"/>
      <c r="P50" s="323"/>
      <c r="Q50" s="323"/>
      <c r="R50" s="323"/>
      <c r="S50" s="323"/>
      <c r="T50" s="323"/>
      <c r="U50" s="323"/>
      <c r="V50" s="323"/>
    </row>
    <row r="51" spans="1:22" ht="12.75">
      <c r="A51" s="611"/>
      <c r="B51" s="646" t="s">
        <v>1046</v>
      </c>
      <c r="C51" s="611"/>
      <c r="D51" s="384">
        <f>BeginBalSheet!$N$14</f>
        <v>2000</v>
      </c>
      <c r="E51" s="384">
        <f>EndBalSheet!$N$14</f>
        <v>2000</v>
      </c>
      <c r="F51" s="372" t="s">
        <v>1026</v>
      </c>
      <c r="G51" s="370">
        <f t="shared" si="0"/>
        <v>0</v>
      </c>
      <c r="H51" s="323"/>
      <c r="J51" s="323"/>
      <c r="K51" s="323"/>
      <c r="L51" s="323"/>
      <c r="M51" s="323"/>
      <c r="N51" s="323"/>
      <c r="O51" s="323"/>
      <c r="P51" s="323"/>
      <c r="Q51" s="323"/>
      <c r="R51" s="323"/>
      <c r="S51" s="323"/>
      <c r="T51" s="323"/>
      <c r="U51" s="323"/>
      <c r="V51" s="323"/>
    </row>
    <row r="52" spans="1:22" ht="13.5" thickBot="1">
      <c r="A52" s="611"/>
      <c r="B52" s="651"/>
      <c r="C52" s="902" t="s">
        <v>1041</v>
      </c>
      <c r="D52" s="388">
        <v>0</v>
      </c>
      <c r="E52" s="388">
        <v>0</v>
      </c>
      <c r="F52" s="372" t="s">
        <v>1026</v>
      </c>
      <c r="G52" s="398">
        <f t="shared" si="0"/>
        <v>0</v>
      </c>
      <c r="H52" s="323"/>
      <c r="J52" s="323"/>
      <c r="K52" s="323"/>
      <c r="L52" s="323"/>
      <c r="M52" s="323"/>
      <c r="N52" s="323"/>
      <c r="O52" s="323"/>
      <c r="P52" s="323"/>
      <c r="Q52" s="323"/>
      <c r="R52" s="323"/>
      <c r="S52" s="323"/>
      <c r="T52" s="323"/>
      <c r="U52" s="323"/>
      <c r="V52" s="323"/>
    </row>
    <row r="53" spans="1:22" ht="12.75">
      <c r="A53" s="611"/>
      <c r="B53" s="647"/>
      <c r="C53" s="611"/>
      <c r="D53" s="323"/>
      <c r="E53" s="519" t="s">
        <v>1047</v>
      </c>
      <c r="F53" s="372" t="s">
        <v>1026</v>
      </c>
      <c r="G53" s="399">
        <f>SUM(G42:G52)</f>
        <v>-15990</v>
      </c>
      <c r="H53" s="323"/>
      <c r="J53" s="323"/>
      <c r="K53" s="323"/>
      <c r="L53" s="323"/>
      <c r="M53" s="323"/>
      <c r="N53" s="323"/>
      <c r="O53" s="323"/>
      <c r="P53" s="323"/>
      <c r="Q53" s="323"/>
      <c r="R53" s="323"/>
      <c r="S53" s="323"/>
      <c r="T53" s="323"/>
      <c r="U53" s="323"/>
      <c r="V53" s="323"/>
    </row>
    <row r="54" spans="1:22" ht="15.75">
      <c r="A54" s="611"/>
      <c r="B54" s="380" t="s">
        <v>1048</v>
      </c>
      <c r="C54" s="611"/>
      <c r="D54" s="323"/>
      <c r="E54" s="323"/>
      <c r="F54" s="369">
        <f>F37+F38</f>
        <v>318362</v>
      </c>
      <c r="G54" s="370">
        <f>G37+G38+G53</f>
        <v>302372</v>
      </c>
      <c r="H54" s="323"/>
      <c r="J54" s="323"/>
      <c r="K54" s="323"/>
      <c r="L54" s="323"/>
      <c r="M54" s="323"/>
      <c r="N54" s="323"/>
      <c r="O54" s="323"/>
      <c r="P54" s="323"/>
      <c r="Q54" s="323"/>
      <c r="R54" s="323"/>
      <c r="S54" s="323"/>
      <c r="T54" s="323"/>
      <c r="U54" s="323"/>
      <c r="V54" s="323"/>
    </row>
    <row r="55" spans="1:22" ht="15.75">
      <c r="A55" s="611"/>
      <c r="B55" s="380" t="s">
        <v>1049</v>
      </c>
      <c r="C55" s="611"/>
      <c r="D55" s="323"/>
      <c r="E55" s="323"/>
      <c r="F55" s="369">
        <f>F28-F37-F38</f>
        <v>80378</v>
      </c>
      <c r="G55" s="370">
        <f>G28-(G37+G38)-G53</f>
        <v>39676</v>
      </c>
      <c r="H55" s="323"/>
      <c r="J55" s="323"/>
      <c r="K55" s="323"/>
      <c r="L55" s="323"/>
      <c r="M55" s="323"/>
      <c r="N55" s="323"/>
      <c r="O55" s="323"/>
      <c r="P55" s="323"/>
      <c r="Q55" s="323"/>
      <c r="R55" s="323"/>
      <c r="S55" s="323"/>
      <c r="T55" s="323"/>
      <c r="U55" s="323"/>
      <c r="V55" s="323"/>
    </row>
    <row r="56" spans="1:22" ht="12.75">
      <c r="A56" s="611"/>
      <c r="B56" s="250" t="s">
        <v>247</v>
      </c>
      <c r="C56" s="611"/>
      <c r="D56" s="400" t="s">
        <v>298</v>
      </c>
      <c r="E56" s="400" t="s">
        <v>1016</v>
      </c>
      <c r="F56" s="382" t="s">
        <v>227</v>
      </c>
      <c r="G56" s="401"/>
      <c r="H56" s="323"/>
      <c r="J56" s="323"/>
      <c r="K56" s="323"/>
      <c r="L56" s="323"/>
      <c r="M56" s="323"/>
      <c r="N56" s="323"/>
      <c r="O56" s="323"/>
      <c r="P56" s="323"/>
      <c r="Q56" s="323"/>
      <c r="R56" s="323"/>
      <c r="S56" s="323"/>
      <c r="T56" s="323"/>
      <c r="U56" s="323"/>
      <c r="V56" s="323"/>
    </row>
    <row r="57" spans="1:22" ht="12.75">
      <c r="A57" s="611"/>
      <c r="B57" s="914"/>
      <c r="C57" s="902" t="s">
        <v>1050</v>
      </c>
      <c r="D57" s="915">
        <v>0</v>
      </c>
      <c r="E57" s="915">
        <v>0</v>
      </c>
      <c r="F57" s="648">
        <f>E57-D57</f>
        <v>0</v>
      </c>
      <c r="G57" s="649">
        <f>E57-D57</f>
        <v>0</v>
      </c>
      <c r="H57" s="323"/>
      <c r="J57" s="323"/>
      <c r="K57" s="323"/>
      <c r="L57" s="323"/>
      <c r="M57" s="323"/>
      <c r="N57" s="323"/>
      <c r="O57" s="323"/>
      <c r="P57" s="323"/>
      <c r="Q57" s="323"/>
      <c r="R57" s="323"/>
      <c r="S57" s="323"/>
      <c r="T57" s="323"/>
      <c r="U57" s="323"/>
      <c r="V57" s="323"/>
    </row>
    <row r="58" spans="1:22" ht="12.75">
      <c r="A58" s="611"/>
      <c r="B58" s="914"/>
      <c r="C58" s="902" t="s">
        <v>1018</v>
      </c>
      <c r="D58" s="905">
        <v>0</v>
      </c>
      <c r="E58" s="906">
        <v>0</v>
      </c>
      <c r="F58" s="648">
        <f>E58-D58</f>
        <v>0</v>
      </c>
      <c r="G58" s="649">
        <f>E58-D58</f>
        <v>0</v>
      </c>
      <c r="H58" s="323"/>
      <c r="J58" s="323"/>
      <c r="K58" s="323"/>
      <c r="L58" s="323"/>
      <c r="M58" s="323"/>
      <c r="N58" s="323"/>
      <c r="O58" s="323"/>
      <c r="P58" s="323"/>
      <c r="Q58" s="323"/>
      <c r="R58" s="323"/>
      <c r="S58" s="323"/>
      <c r="T58" s="323"/>
      <c r="U58" s="323"/>
      <c r="V58" s="323"/>
    </row>
    <row r="59" spans="1:22" ht="12">
      <c r="A59" s="611"/>
      <c r="B59" s="914"/>
      <c r="C59" s="902" t="s">
        <v>1019</v>
      </c>
      <c r="D59" s="916">
        <v>0</v>
      </c>
      <c r="E59" s="917">
        <v>0</v>
      </c>
      <c r="F59" s="372" t="s">
        <v>1026</v>
      </c>
      <c r="G59" s="402">
        <f>E59-D59</f>
        <v>0</v>
      </c>
      <c r="H59" s="323"/>
      <c r="J59" s="323"/>
      <c r="K59" s="323"/>
      <c r="L59" s="323"/>
      <c r="M59" s="323"/>
      <c r="N59" s="323"/>
      <c r="O59" s="323"/>
      <c r="P59" s="323"/>
      <c r="Q59" s="323"/>
      <c r="R59" s="323"/>
      <c r="S59" s="323"/>
      <c r="T59" s="323"/>
      <c r="U59" s="323"/>
      <c r="V59" s="323"/>
    </row>
    <row r="60" spans="1:22" ht="15.75" thickBot="1">
      <c r="A60" s="611"/>
      <c r="B60" s="380" t="s">
        <v>1051</v>
      </c>
      <c r="C60" s="611"/>
      <c r="D60" s="403"/>
      <c r="E60" s="403"/>
      <c r="F60" s="404">
        <f>F28-F37-F38+F57+F58+F59</f>
        <v>80378</v>
      </c>
      <c r="G60" s="405">
        <f>G28-G37-G38-G53+G57+G58+G59</f>
        <v>39676</v>
      </c>
      <c r="H60" s="323"/>
      <c r="J60" s="323"/>
      <c r="K60" s="323"/>
      <c r="L60" s="323"/>
      <c r="M60" s="323"/>
      <c r="N60" s="323"/>
      <c r="O60" s="323"/>
      <c r="P60" s="323"/>
      <c r="Q60" s="323"/>
      <c r="R60" s="323"/>
      <c r="S60" s="323"/>
      <c r="T60" s="323"/>
      <c r="U60" s="323"/>
      <c r="V60" s="323"/>
    </row>
    <row r="61" spans="1:22" ht="15.75" thickTop="1">
      <c r="A61" s="611"/>
      <c r="B61" s="380" t="s">
        <v>407</v>
      </c>
      <c r="C61" s="611"/>
      <c r="D61" s="323"/>
      <c r="E61" s="535"/>
      <c r="F61" s="536"/>
      <c r="G61" s="537"/>
      <c r="H61" s="323"/>
      <c r="J61" s="323"/>
      <c r="K61" s="323"/>
      <c r="L61" s="323"/>
      <c r="M61" s="323"/>
      <c r="N61" s="323"/>
      <c r="O61" s="323"/>
      <c r="P61" s="323"/>
      <c r="Q61" s="323"/>
      <c r="R61" s="323"/>
      <c r="S61" s="323"/>
      <c r="T61" s="323"/>
      <c r="U61" s="323"/>
      <c r="V61" s="323"/>
    </row>
    <row r="62" spans="1:22" ht="12">
      <c r="A62" s="611"/>
      <c r="B62" s="645"/>
      <c r="C62" s="546" t="s">
        <v>252</v>
      </c>
      <c r="D62" s="323"/>
      <c r="E62" s="406"/>
      <c r="F62" s="375">
        <v>0</v>
      </c>
      <c r="G62" s="376">
        <v>0</v>
      </c>
      <c r="H62" s="323"/>
      <c r="J62" s="323"/>
      <c r="K62" s="323"/>
      <c r="L62" s="323"/>
      <c r="M62" s="323"/>
      <c r="N62" s="323"/>
      <c r="O62" s="323"/>
      <c r="P62" s="323"/>
      <c r="Q62" s="323"/>
      <c r="R62" s="323"/>
      <c r="S62" s="323"/>
      <c r="T62" s="323"/>
      <c r="U62" s="323"/>
      <c r="V62" s="323"/>
    </row>
    <row r="63" spans="1:22" ht="12">
      <c r="A63" s="611"/>
      <c r="B63" s="645"/>
      <c r="C63" s="546" t="s">
        <v>253</v>
      </c>
      <c r="D63" s="323"/>
      <c r="E63" s="406"/>
      <c r="F63" s="375">
        <v>500</v>
      </c>
      <c r="G63" s="376">
        <v>500</v>
      </c>
      <c r="H63" s="323"/>
      <c r="J63" s="323"/>
      <c r="K63" s="323"/>
      <c r="L63" s="323"/>
      <c r="M63" s="323"/>
      <c r="N63" s="323"/>
      <c r="O63" s="323"/>
      <c r="P63" s="323"/>
      <c r="Q63" s="323"/>
      <c r="R63" s="323"/>
      <c r="S63" s="323"/>
      <c r="T63" s="323"/>
      <c r="U63" s="323"/>
      <c r="V63" s="323"/>
    </row>
    <row r="64" spans="1:22" ht="12">
      <c r="A64" s="611"/>
      <c r="B64" s="253"/>
      <c r="C64" s="611"/>
      <c r="D64" s="407" t="s">
        <v>1052</v>
      </c>
      <c r="E64" s="408"/>
      <c r="F64" s="372" t="s">
        <v>1026</v>
      </c>
      <c r="G64" s="547" t="s">
        <v>1026</v>
      </c>
      <c r="H64" s="323"/>
      <c r="J64" s="323"/>
      <c r="K64" s="323"/>
      <c r="L64" s="323"/>
      <c r="M64" s="323"/>
      <c r="N64" s="323"/>
      <c r="O64" s="323"/>
      <c r="P64" s="323"/>
      <c r="Q64" s="323"/>
      <c r="R64" s="323"/>
      <c r="S64" s="323"/>
      <c r="T64" s="323"/>
      <c r="U64" s="323"/>
      <c r="V64" s="323"/>
    </row>
    <row r="65" spans="1:22" ht="12">
      <c r="A65" s="611"/>
      <c r="B65" s="250" t="s">
        <v>228</v>
      </c>
      <c r="C65" s="611"/>
      <c r="D65" s="400" t="s">
        <v>1022</v>
      </c>
      <c r="E65" s="400" t="s">
        <v>1023</v>
      </c>
      <c r="F65" s="372" t="s">
        <v>1026</v>
      </c>
      <c r="G65" s="545" t="s">
        <v>1026</v>
      </c>
      <c r="H65" s="323"/>
      <c r="J65" s="323"/>
      <c r="K65" s="323"/>
      <c r="L65" s="323"/>
      <c r="M65" s="323"/>
      <c r="N65" s="323"/>
      <c r="O65" s="323"/>
      <c r="P65" s="323"/>
      <c r="Q65" s="323"/>
      <c r="R65" s="323"/>
      <c r="S65" s="323"/>
      <c r="T65" s="323"/>
      <c r="U65" s="323"/>
      <c r="V65" s="323"/>
    </row>
    <row r="66" spans="1:22" ht="12">
      <c r="A66" s="611"/>
      <c r="B66" s="268" t="s">
        <v>1053</v>
      </c>
      <c r="C66" s="611"/>
      <c r="D66" s="918">
        <v>0</v>
      </c>
      <c r="E66" s="918">
        <v>0</v>
      </c>
      <c r="F66" s="372" t="s">
        <v>1026</v>
      </c>
      <c r="G66" s="649">
        <f>E66-D66</f>
        <v>0</v>
      </c>
      <c r="H66" s="323"/>
      <c r="J66" s="323"/>
      <c r="K66" s="323"/>
      <c r="L66" s="323"/>
      <c r="M66" s="323"/>
      <c r="N66" s="323"/>
      <c r="O66" s="323"/>
      <c r="P66" s="323"/>
      <c r="Q66" s="323"/>
      <c r="R66" s="323"/>
      <c r="S66" s="323"/>
      <c r="T66" s="323"/>
      <c r="U66" s="323"/>
      <c r="V66" s="323"/>
    </row>
    <row r="67" spans="1:22" ht="12">
      <c r="A67" s="611"/>
      <c r="B67" s="268" t="s">
        <v>1054</v>
      </c>
      <c r="C67" s="611"/>
      <c r="D67" s="919">
        <v>0</v>
      </c>
      <c r="E67" s="919">
        <v>0</v>
      </c>
      <c r="F67" s="372" t="s">
        <v>1026</v>
      </c>
      <c r="G67" s="649">
        <f>E67-D67</f>
        <v>0</v>
      </c>
      <c r="H67" s="323"/>
      <c r="J67" s="323"/>
      <c r="K67" s="323"/>
      <c r="L67" s="323"/>
      <c r="M67" s="323"/>
      <c r="N67" s="323"/>
      <c r="O67" s="323"/>
      <c r="P67" s="323"/>
      <c r="Q67" s="323"/>
      <c r="R67" s="323"/>
      <c r="S67" s="323"/>
      <c r="T67" s="323"/>
      <c r="U67" s="323"/>
      <c r="V67" s="323"/>
    </row>
    <row r="68" spans="1:22" ht="12">
      <c r="A68" s="611"/>
      <c r="B68" s="268" t="s">
        <v>1055</v>
      </c>
      <c r="C68" s="611"/>
      <c r="D68" s="409">
        <f>BeginBalSheet!$N$35</f>
        <v>111491.91900000001</v>
      </c>
      <c r="E68" s="409">
        <f>EndBalSheet!$N$35</f>
        <v>92809.701</v>
      </c>
      <c r="F68" s="372" t="s">
        <v>1026</v>
      </c>
      <c r="G68" s="649">
        <f>E68-D68</f>
        <v>-18682.218000000008</v>
      </c>
      <c r="H68" s="323"/>
      <c r="J68" s="323"/>
      <c r="K68" s="323"/>
      <c r="L68" s="323"/>
      <c r="M68" s="323"/>
      <c r="N68" s="323"/>
      <c r="O68" s="323"/>
      <c r="P68" s="323"/>
      <c r="Q68" s="323"/>
      <c r="R68" s="323"/>
      <c r="S68" s="323"/>
      <c r="T68" s="323"/>
      <c r="U68" s="323"/>
      <c r="V68" s="323"/>
    </row>
    <row r="69" spans="1:22" ht="15">
      <c r="A69" s="611"/>
      <c r="B69" s="380" t="s">
        <v>1056</v>
      </c>
      <c r="C69" s="611"/>
      <c r="D69" s="323"/>
      <c r="E69" s="323"/>
      <c r="F69" s="369">
        <f>SUM(F62:F63)</f>
        <v>500</v>
      </c>
      <c r="G69" s="370">
        <f>SUM(G62:G68)</f>
        <v>-18182.218000000008</v>
      </c>
      <c r="H69" s="323"/>
      <c r="J69" s="323"/>
      <c r="K69" s="323"/>
      <c r="L69" s="323"/>
      <c r="M69" s="323"/>
      <c r="N69" s="323"/>
      <c r="O69" s="323"/>
      <c r="P69" s="323"/>
      <c r="Q69" s="323"/>
      <c r="R69" s="323"/>
      <c r="S69" s="323"/>
      <c r="T69" s="323"/>
      <c r="U69" s="323"/>
      <c r="V69" s="323"/>
    </row>
    <row r="70" spans="1:22" ht="15">
      <c r="A70" s="611"/>
      <c r="B70" s="380" t="s">
        <v>1057</v>
      </c>
      <c r="C70" s="611"/>
      <c r="D70" s="323"/>
      <c r="E70" s="323"/>
      <c r="F70" s="369">
        <f>F60-F69</f>
        <v>79878</v>
      </c>
      <c r="G70" s="370">
        <f>G60-G69</f>
        <v>57858.21800000001</v>
      </c>
      <c r="H70" s="323"/>
      <c r="J70" s="323"/>
      <c r="K70" s="323"/>
      <c r="L70" s="323"/>
      <c r="M70" s="323"/>
      <c r="N70" s="323"/>
      <c r="O70" s="323"/>
      <c r="P70" s="323"/>
      <c r="Q70" s="323"/>
      <c r="R70" s="323"/>
      <c r="S70" s="323"/>
      <c r="T70" s="323"/>
      <c r="U70" s="323"/>
      <c r="V70" s="323"/>
    </row>
    <row r="71" spans="1:22" ht="12.75" thickBot="1">
      <c r="A71" s="611"/>
      <c r="B71" s="250" t="s">
        <v>1058</v>
      </c>
      <c r="C71" s="611"/>
      <c r="D71" s="323"/>
      <c r="E71" s="323"/>
      <c r="F71" s="375">
        <v>0</v>
      </c>
      <c r="G71" s="376">
        <v>0</v>
      </c>
      <c r="H71" s="323"/>
      <c r="J71" s="323"/>
      <c r="K71" s="323"/>
      <c r="L71" s="323"/>
      <c r="M71" s="323"/>
      <c r="N71" s="323"/>
      <c r="O71" s="323"/>
      <c r="P71" s="323"/>
      <c r="Q71" s="323"/>
      <c r="R71" s="323"/>
      <c r="S71" s="323"/>
      <c r="T71" s="323"/>
      <c r="U71" s="323"/>
      <c r="V71" s="323"/>
    </row>
    <row r="72" spans="1:22" ht="16.5" thickBot="1" thickTop="1">
      <c r="A72" s="611"/>
      <c r="B72" s="410" t="s">
        <v>1059</v>
      </c>
      <c r="C72" s="367"/>
      <c r="D72" s="411"/>
      <c r="E72" s="411"/>
      <c r="F72" s="412">
        <f>F70-F71</f>
        <v>79878</v>
      </c>
      <c r="G72" s="413">
        <f>G70-G71</f>
        <v>57858.21800000001</v>
      </c>
      <c r="H72" s="323"/>
      <c r="J72" s="323"/>
      <c r="K72" s="323"/>
      <c r="L72" s="323"/>
      <c r="M72" s="323"/>
      <c r="N72" s="323"/>
      <c r="O72" s="323"/>
      <c r="P72" s="323"/>
      <c r="Q72" s="323"/>
      <c r="R72" s="323"/>
      <c r="S72" s="323"/>
      <c r="T72" s="323"/>
      <c r="U72" s="323"/>
      <c r="V72" s="323"/>
    </row>
    <row r="73" spans="1:8" ht="12.75" thickTop="1">
      <c r="A73" s="611"/>
      <c r="B73" s="611"/>
      <c r="C73" s="611"/>
      <c r="D73" s="323"/>
      <c r="E73" s="323"/>
      <c r="F73" s="323"/>
      <c r="G73" s="323"/>
      <c r="H73" s="611"/>
    </row>
    <row r="74" spans="1:8" ht="12">
      <c r="A74" s="611"/>
      <c r="B74" s="611"/>
      <c r="C74" s="611"/>
      <c r="D74" s="323"/>
      <c r="E74" s="323"/>
      <c r="F74" s="323"/>
      <c r="G74" s="323"/>
      <c r="H74" s="611"/>
    </row>
    <row r="75" spans="1:8" ht="12">
      <c r="A75" s="611"/>
      <c r="B75" s="611"/>
      <c r="C75" s="611"/>
      <c r="D75" s="323"/>
      <c r="E75" s="323"/>
      <c r="F75" s="323"/>
      <c r="G75" s="323"/>
      <c r="H75" s="611"/>
    </row>
    <row r="76" spans="1:8" ht="12">
      <c r="A76" s="611"/>
      <c r="B76" s="317" t="s">
        <v>229</v>
      </c>
      <c r="C76" s="611"/>
      <c r="D76" s="323"/>
      <c r="E76" s="323"/>
      <c r="F76" s="520">
        <f>OwnerEquity!I60</f>
        <v>-3</v>
      </c>
      <c r="G76" s="520">
        <f>OwnerEquity!J60</f>
        <v>-3</v>
      </c>
      <c r="H76" s="611"/>
    </row>
    <row r="77" spans="1:8" ht="12">
      <c r="A77" s="611"/>
      <c r="B77" s="611"/>
      <c r="C77" s="611"/>
      <c r="D77" s="323"/>
      <c r="E77" s="323"/>
      <c r="F77" s="323"/>
      <c r="G77" s="323"/>
      <c r="H77" s="611"/>
    </row>
    <row r="78" spans="5:8" ht="12">
      <c r="E78" s="323"/>
      <c r="F78" s="323"/>
      <c r="G78" s="323"/>
      <c r="H78" s="323"/>
    </row>
  </sheetData>
  <sheetProtection sheet="1" objects="1" scenarios="1"/>
  <printOptions horizontalCentered="1"/>
  <pageMargins left="0.4" right="0.4" top="0.333" bottom="0.333" header="0.5" footer="0.5"/>
  <pageSetup fitToHeight="1" fitToWidth="1" orientation="portrait" scale="96" r:id="rId3"/>
  <legacyDrawing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P70"/>
  <sheetViews>
    <sheetView showGridLines="0" zoomScale="90" zoomScaleNormal="90" workbookViewId="0" topLeftCell="A1">
      <selection activeCell="A1" sqref="A1"/>
    </sheetView>
  </sheetViews>
  <sheetFormatPr defaultColWidth="9.140625" defaultRowHeight="12.75"/>
  <cols>
    <col min="1" max="1" width="2.8515625" style="244" customWidth="1"/>
    <col min="2" max="3" width="2.28125" style="244" customWidth="1"/>
    <col min="4" max="9" width="8.8515625" style="244" customWidth="1"/>
    <col min="10" max="10" width="7.7109375" style="244" customWidth="1"/>
    <col min="11" max="11" width="10.00390625" style="244" bestFit="1" customWidth="1"/>
    <col min="12" max="12" width="4.00390625" style="244" customWidth="1"/>
    <col min="13" max="13" width="3.00390625" style="244" customWidth="1"/>
    <col min="14" max="14" width="8.140625" style="244" customWidth="1"/>
    <col min="15" max="15" width="9.28125" style="244" bestFit="1" customWidth="1"/>
    <col min="16" max="16384" width="8.8515625" style="244" customWidth="1"/>
  </cols>
  <sheetData>
    <row r="1" spans="1:16" ht="12">
      <c r="A1" s="611"/>
      <c r="B1" s="611"/>
      <c r="C1" s="611"/>
      <c r="D1" s="611"/>
      <c r="E1" s="611"/>
      <c r="F1" s="611"/>
      <c r="G1" s="611"/>
      <c r="H1" s="611"/>
      <c r="I1" s="611"/>
      <c r="J1" s="611"/>
      <c r="K1" s="611"/>
      <c r="L1" s="611"/>
      <c r="M1" s="611"/>
      <c r="N1" s="611"/>
      <c r="O1" s="611"/>
      <c r="P1" s="611"/>
    </row>
    <row r="2" spans="1:16" ht="12">
      <c r="A2" s="611"/>
      <c r="B2" s="655" t="s">
        <v>1060</v>
      </c>
      <c r="C2" s="656"/>
      <c r="D2" s="656"/>
      <c r="E2" s="656"/>
      <c r="F2" s="656"/>
      <c r="G2" s="656"/>
      <c r="H2" s="656"/>
      <c r="I2" s="656"/>
      <c r="J2" s="656"/>
      <c r="K2" s="656"/>
      <c r="L2" s="656"/>
      <c r="M2" s="656"/>
      <c r="N2" s="656"/>
      <c r="O2" s="657"/>
      <c r="P2" s="611"/>
    </row>
    <row r="3" spans="1:16" ht="12">
      <c r="A3" s="611"/>
      <c r="B3" s="658" t="s">
        <v>1061</v>
      </c>
      <c r="C3" s="659"/>
      <c r="D3" s="659"/>
      <c r="E3" s="659" t="str">
        <f>CFSchedules!$E$5</f>
        <v>Case Farm Ranch</v>
      </c>
      <c r="F3" s="659"/>
      <c r="G3" s="659"/>
      <c r="H3" s="659"/>
      <c r="I3" s="659" t="s">
        <v>1062</v>
      </c>
      <c r="J3" s="659"/>
      <c r="K3" s="659"/>
      <c r="L3" s="947"/>
      <c r="M3" s="948"/>
      <c r="N3" s="948"/>
      <c r="O3" s="950"/>
      <c r="P3" s="611"/>
    </row>
    <row r="4" spans="1:16" ht="12">
      <c r="A4" s="611"/>
      <c r="B4" s="658" t="s">
        <v>1063</v>
      </c>
      <c r="C4" s="659"/>
      <c r="D4" s="659"/>
      <c r="E4" s="947"/>
      <c r="F4" s="948"/>
      <c r="G4" s="949"/>
      <c r="H4" s="659"/>
      <c r="I4" s="659" t="s">
        <v>1064</v>
      </c>
      <c r="J4" s="659"/>
      <c r="K4" s="659"/>
      <c r="L4" s="947"/>
      <c r="M4" s="948"/>
      <c r="N4" s="948"/>
      <c r="O4" s="950"/>
      <c r="P4" s="611"/>
    </row>
    <row r="5" spans="1:16" ht="12">
      <c r="A5" s="611"/>
      <c r="B5" s="658"/>
      <c r="C5" s="659"/>
      <c r="D5" s="659"/>
      <c r="E5" s="659"/>
      <c r="F5" s="659"/>
      <c r="G5" s="659"/>
      <c r="H5" s="659"/>
      <c r="I5" s="659"/>
      <c r="J5" s="659"/>
      <c r="K5" s="659"/>
      <c r="L5" s="659"/>
      <c r="M5" s="659"/>
      <c r="N5" s="659"/>
      <c r="O5" s="660"/>
      <c r="P5" s="611"/>
    </row>
    <row r="6" spans="1:16" ht="12">
      <c r="A6" s="611"/>
      <c r="B6" s="661" t="s">
        <v>1065</v>
      </c>
      <c r="C6" s="662"/>
      <c r="D6" s="662"/>
      <c r="E6" s="662"/>
      <c r="F6" s="662"/>
      <c r="G6" s="662"/>
      <c r="H6" s="662"/>
      <c r="I6" s="662"/>
      <c r="J6" s="662"/>
      <c r="K6" s="662"/>
      <c r="L6" s="662"/>
      <c r="M6" s="662"/>
      <c r="N6" s="662"/>
      <c r="O6" s="663"/>
      <c r="P6" s="611"/>
    </row>
    <row r="7" spans="1:16" ht="12">
      <c r="A7" s="611"/>
      <c r="B7" s="664"/>
      <c r="C7" s="665" t="s">
        <v>1066</v>
      </c>
      <c r="D7" s="665"/>
      <c r="E7" s="666"/>
      <c r="F7" s="666"/>
      <c r="G7" s="666"/>
      <c r="H7" s="666"/>
      <c r="I7" s="666"/>
      <c r="J7" s="666"/>
      <c r="K7" s="666"/>
      <c r="L7" s="667"/>
      <c r="M7" s="659"/>
      <c r="N7" s="659"/>
      <c r="O7" s="660"/>
      <c r="P7" s="611"/>
    </row>
    <row r="8" spans="1:16" ht="12">
      <c r="A8" s="611"/>
      <c r="B8" s="658"/>
      <c r="C8" s="659"/>
      <c r="D8" s="659" t="s">
        <v>1067</v>
      </c>
      <c r="E8" s="659"/>
      <c r="F8" s="659"/>
      <c r="G8" s="659"/>
      <c r="H8" s="659"/>
      <c r="I8" s="659"/>
      <c r="J8" s="659"/>
      <c r="K8" s="668">
        <f>SUM(CashFlow!O25:O30)</f>
        <v>131107</v>
      </c>
      <c r="L8" s="667"/>
      <c r="M8" s="659"/>
      <c r="N8" s="659"/>
      <c r="O8" s="660"/>
      <c r="P8" s="611"/>
    </row>
    <row r="9" spans="1:16" ht="12">
      <c r="A9" s="611"/>
      <c r="B9" s="658"/>
      <c r="C9" s="659"/>
      <c r="D9" s="659" t="s">
        <v>1068</v>
      </c>
      <c r="E9" s="659"/>
      <c r="F9" s="659"/>
      <c r="G9" s="659"/>
      <c r="H9" s="659"/>
      <c r="I9" s="659"/>
      <c r="J9" s="659"/>
      <c r="K9" s="668">
        <f>SUM(CashFlow!O19:O23)</f>
        <v>216706</v>
      </c>
      <c r="L9" s="667"/>
      <c r="M9" s="669"/>
      <c r="N9" s="659"/>
      <c r="O9" s="660"/>
      <c r="P9" s="611"/>
    </row>
    <row r="10" spans="1:16" ht="12">
      <c r="A10" s="611"/>
      <c r="B10" s="658"/>
      <c r="C10" s="659"/>
      <c r="D10" s="659" t="s">
        <v>1069</v>
      </c>
      <c r="E10" s="659"/>
      <c r="F10" s="659"/>
      <c r="G10" s="659"/>
      <c r="H10" s="659"/>
      <c r="I10" s="659"/>
      <c r="J10" s="659"/>
      <c r="K10" s="698">
        <v>0</v>
      </c>
      <c r="L10" s="667"/>
      <c r="M10" s="669"/>
      <c r="N10" s="659"/>
      <c r="O10" s="660"/>
      <c r="P10" s="611"/>
    </row>
    <row r="11" spans="1:16" ht="12">
      <c r="A11" s="611"/>
      <c r="B11" s="658"/>
      <c r="C11" s="659"/>
      <c r="D11" s="659" t="s">
        <v>1070</v>
      </c>
      <c r="E11" s="659"/>
      <c r="F11" s="659"/>
      <c r="G11" s="659"/>
      <c r="H11" s="659"/>
      <c r="I11" s="659"/>
      <c r="J11" s="659"/>
      <c r="K11" s="698">
        <v>0</v>
      </c>
      <c r="L11" s="667"/>
      <c r="M11" s="669"/>
      <c r="N11" s="659"/>
      <c r="O11" s="660"/>
      <c r="P11" s="611"/>
    </row>
    <row r="12" spans="1:16" ht="12">
      <c r="A12" s="611"/>
      <c r="B12" s="658"/>
      <c r="C12" s="659"/>
      <c r="D12" s="659" t="s">
        <v>1071</v>
      </c>
      <c r="E12" s="659"/>
      <c r="F12" s="659"/>
      <c r="G12" s="659"/>
      <c r="H12" s="659"/>
      <c r="I12" s="659"/>
      <c r="J12" s="659"/>
      <c r="K12" s="668">
        <f>SUM(CashFlow!O38:O41)</f>
        <v>15652</v>
      </c>
      <c r="L12" s="667"/>
      <c r="M12" s="669"/>
      <c r="N12" s="659"/>
      <c r="O12" s="660"/>
      <c r="P12" s="611"/>
    </row>
    <row r="13" spans="1:16" ht="12">
      <c r="A13" s="611"/>
      <c r="B13" s="658"/>
      <c r="C13" s="659"/>
      <c r="D13" s="659" t="s">
        <v>1072</v>
      </c>
      <c r="E13" s="659"/>
      <c r="F13" s="659"/>
      <c r="G13" s="659"/>
      <c r="H13" s="659"/>
      <c r="I13" s="659"/>
      <c r="J13" s="659"/>
      <c r="K13" s="698">
        <v>0</v>
      </c>
      <c r="L13" s="667"/>
      <c r="M13" s="669"/>
      <c r="N13" s="659"/>
      <c r="O13" s="660"/>
      <c r="P13" s="611"/>
    </row>
    <row r="14" spans="1:16" ht="12">
      <c r="A14" s="611"/>
      <c r="B14" s="658"/>
      <c r="C14" s="659"/>
      <c r="D14" s="659" t="s">
        <v>1073</v>
      </c>
      <c r="E14" s="659"/>
      <c r="F14" s="659"/>
      <c r="G14" s="659"/>
      <c r="H14" s="659"/>
      <c r="I14" s="659"/>
      <c r="J14" s="659"/>
      <c r="K14" s="698">
        <v>0</v>
      </c>
      <c r="L14" s="667"/>
      <c r="M14" s="669"/>
      <c r="N14" s="659"/>
      <c r="O14" s="660"/>
      <c r="P14" s="611"/>
    </row>
    <row r="15" spans="1:16" ht="12">
      <c r="A15" s="611"/>
      <c r="B15" s="658"/>
      <c r="C15" s="659"/>
      <c r="D15" s="659" t="s">
        <v>1074</v>
      </c>
      <c r="E15" s="659"/>
      <c r="F15" s="659"/>
      <c r="G15" s="659"/>
      <c r="H15" s="659"/>
      <c r="I15" s="659"/>
      <c r="J15" s="659"/>
      <c r="K15" s="668">
        <f>SUM(CashFlow!O43:O55)</f>
        <v>2200</v>
      </c>
      <c r="L15" s="667"/>
      <c r="M15" s="669"/>
      <c r="N15" s="659"/>
      <c r="O15" s="660"/>
      <c r="P15" s="611"/>
    </row>
    <row r="16" spans="1:16" ht="15">
      <c r="A16" s="611"/>
      <c r="B16" s="658"/>
      <c r="C16" s="659"/>
      <c r="D16" s="659"/>
      <c r="E16" s="659" t="s">
        <v>1075</v>
      </c>
      <c r="F16" s="659"/>
      <c r="G16" s="659"/>
      <c r="H16" s="659"/>
      <c r="I16" s="659"/>
      <c r="J16" s="659"/>
      <c r="K16" s="670">
        <f>SUM(K8:K15)</f>
        <v>365665</v>
      </c>
      <c r="L16" s="667">
        <v>1</v>
      </c>
      <c r="M16" s="671" t="s">
        <v>1076</v>
      </c>
      <c r="N16" s="659"/>
      <c r="O16" s="660"/>
      <c r="P16" s="611"/>
    </row>
    <row r="17" spans="1:16" ht="12">
      <c r="A17" s="611"/>
      <c r="B17" s="658"/>
      <c r="C17" s="659" t="s">
        <v>1077</v>
      </c>
      <c r="D17" s="659"/>
      <c r="E17" s="659"/>
      <c r="F17" s="659"/>
      <c r="G17" s="659"/>
      <c r="H17" s="659"/>
      <c r="I17" s="659"/>
      <c r="J17" s="659"/>
      <c r="K17" s="672"/>
      <c r="L17" s="667"/>
      <c r="M17" s="669"/>
      <c r="N17" s="659"/>
      <c r="O17" s="660"/>
      <c r="P17" s="611"/>
    </row>
    <row r="18" spans="1:16" ht="12">
      <c r="A18" s="611"/>
      <c r="B18" s="658"/>
      <c r="C18" s="659"/>
      <c r="D18" s="659" t="s">
        <v>1078</v>
      </c>
      <c r="E18" s="659"/>
      <c r="F18" s="659"/>
      <c r="G18" s="659"/>
      <c r="H18" s="659"/>
      <c r="I18" s="659"/>
      <c r="J18" s="659"/>
      <c r="K18" s="668">
        <f>CashFlow!$O$62</f>
        <v>0</v>
      </c>
      <c r="L18" s="667"/>
      <c r="M18" s="669"/>
      <c r="N18" s="659"/>
      <c r="O18" s="660"/>
      <c r="P18" s="611"/>
    </row>
    <row r="19" spans="1:16" ht="12">
      <c r="A19" s="611"/>
      <c r="B19" s="658"/>
      <c r="C19" s="659"/>
      <c r="D19" s="659" t="s">
        <v>1079</v>
      </c>
      <c r="E19" s="659"/>
      <c r="F19" s="659"/>
      <c r="G19" s="659"/>
      <c r="H19" s="659"/>
      <c r="I19" s="659"/>
      <c r="J19" s="659"/>
      <c r="K19" s="698">
        <v>0</v>
      </c>
      <c r="L19" s="667"/>
      <c r="M19" s="669"/>
      <c r="N19" s="659"/>
      <c r="O19" s="660"/>
      <c r="P19" s="611"/>
    </row>
    <row r="20" spans="1:16" ht="12">
      <c r="A20" s="611"/>
      <c r="B20" s="658"/>
      <c r="C20" s="659"/>
      <c r="D20" s="659" t="s">
        <v>1080</v>
      </c>
      <c r="E20" s="659"/>
      <c r="F20" s="659"/>
      <c r="G20" s="659"/>
      <c r="H20" s="659"/>
      <c r="I20" s="659"/>
      <c r="J20" s="659"/>
      <c r="K20" s="698">
        <v>0</v>
      </c>
      <c r="L20" s="667"/>
      <c r="M20" s="669"/>
      <c r="N20" s="659"/>
      <c r="O20" s="660"/>
      <c r="P20" s="611"/>
    </row>
    <row r="21" spans="1:16" ht="12">
      <c r="A21" s="611"/>
      <c r="B21" s="658"/>
      <c r="C21" s="659"/>
      <c r="D21" s="659" t="s">
        <v>1081</v>
      </c>
      <c r="E21" s="659"/>
      <c r="F21" s="659"/>
      <c r="G21" s="659"/>
      <c r="H21" s="659"/>
      <c r="I21" s="659"/>
      <c r="J21" s="659"/>
      <c r="K21" s="698">
        <v>0</v>
      </c>
      <c r="L21" s="667"/>
      <c r="M21" s="669"/>
      <c r="N21" s="659"/>
      <c r="O21" s="660"/>
      <c r="P21" s="611"/>
    </row>
    <row r="22" spans="1:16" ht="12">
      <c r="A22" s="611"/>
      <c r="B22" s="658"/>
      <c r="C22" s="659"/>
      <c r="D22" s="659" t="s">
        <v>1082</v>
      </c>
      <c r="E22" s="659"/>
      <c r="F22" s="659"/>
      <c r="G22" s="659"/>
      <c r="H22" s="659"/>
      <c r="I22" s="659"/>
      <c r="J22" s="659"/>
      <c r="K22" s="698">
        <v>0</v>
      </c>
      <c r="L22" s="667"/>
      <c r="M22" s="669"/>
      <c r="N22" s="659"/>
      <c r="O22" s="660"/>
      <c r="P22" s="611"/>
    </row>
    <row r="23" spans="1:16" ht="15">
      <c r="A23" s="611"/>
      <c r="B23" s="658"/>
      <c r="C23" s="659"/>
      <c r="D23" s="659"/>
      <c r="E23" s="659" t="s">
        <v>1083</v>
      </c>
      <c r="F23" s="659"/>
      <c r="G23" s="659"/>
      <c r="H23" s="659"/>
      <c r="I23" s="659"/>
      <c r="J23" s="659"/>
      <c r="K23" s="670">
        <f>SUM(K18:K22)</f>
        <v>0</v>
      </c>
      <c r="L23" s="667">
        <v>2</v>
      </c>
      <c r="M23" s="671" t="s">
        <v>1076</v>
      </c>
      <c r="N23" s="659"/>
      <c r="O23" s="660"/>
      <c r="P23" s="611"/>
    </row>
    <row r="24" spans="1:16" ht="12">
      <c r="A24" s="611"/>
      <c r="B24" s="658"/>
      <c r="C24" s="659" t="s">
        <v>1084</v>
      </c>
      <c r="D24" s="659"/>
      <c r="E24" s="659"/>
      <c r="F24" s="659"/>
      <c r="G24" s="659"/>
      <c r="H24" s="659"/>
      <c r="I24" s="659"/>
      <c r="J24" s="659"/>
      <c r="K24" s="672"/>
      <c r="L24" s="667"/>
      <c r="M24" s="669"/>
      <c r="N24" s="659"/>
      <c r="O24" s="660"/>
      <c r="P24" s="611"/>
    </row>
    <row r="25" spans="1:16" ht="12">
      <c r="A25" s="611"/>
      <c r="B25" s="658"/>
      <c r="C25" s="659"/>
      <c r="D25" s="659" t="s">
        <v>1085</v>
      </c>
      <c r="E25" s="659"/>
      <c r="F25" s="659"/>
      <c r="G25" s="659"/>
      <c r="H25" s="659"/>
      <c r="I25" s="659"/>
      <c r="J25" s="659"/>
      <c r="K25" s="668">
        <f>CashFlow!$O$90+CashFlow!$O$91</f>
        <v>0</v>
      </c>
      <c r="L25" s="667"/>
      <c r="M25" s="669"/>
      <c r="N25" s="659"/>
      <c r="O25" s="660"/>
      <c r="P25" s="611"/>
    </row>
    <row r="26" spans="1:16" ht="12">
      <c r="A26" s="611"/>
      <c r="B26" s="658"/>
      <c r="C26" s="659"/>
      <c r="D26" s="659" t="s">
        <v>1086</v>
      </c>
      <c r="E26" s="659"/>
      <c r="F26" s="659"/>
      <c r="G26" s="659"/>
      <c r="H26" s="659"/>
      <c r="I26" s="659"/>
      <c r="J26" s="659"/>
      <c r="K26" s="668">
        <f>CashFlow!$O$82+CashFlow!$O$92</f>
        <v>7795</v>
      </c>
      <c r="L26" s="667"/>
      <c r="M26" s="669"/>
      <c r="N26" s="659"/>
      <c r="O26" s="660"/>
      <c r="P26" s="611"/>
    </row>
    <row r="27" spans="1:16" ht="12">
      <c r="A27" s="611"/>
      <c r="B27" s="658"/>
      <c r="C27" s="659"/>
      <c r="D27" s="659" t="s">
        <v>1087</v>
      </c>
      <c r="E27" s="659"/>
      <c r="F27" s="659"/>
      <c r="G27" s="659"/>
      <c r="H27" s="659"/>
      <c r="I27" s="659"/>
      <c r="J27" s="659"/>
      <c r="K27" s="668">
        <f>SUM(CashFlow!O69:O79)+SUM(CashFlow!O83:O88)+SUM(CashFlow!O93:O97)+SUM(CashFlow!O99:O120)</f>
        <v>192700</v>
      </c>
      <c r="L27" s="667"/>
      <c r="M27" s="669"/>
      <c r="N27" s="659"/>
      <c r="O27" s="660"/>
      <c r="P27" s="611"/>
    </row>
    <row r="28" spans="1:16" ht="12">
      <c r="A28" s="611"/>
      <c r="B28" s="658"/>
      <c r="C28" s="659"/>
      <c r="D28" s="659" t="s">
        <v>1088</v>
      </c>
      <c r="E28" s="659"/>
      <c r="F28" s="659"/>
      <c r="G28" s="659"/>
      <c r="H28" s="659"/>
      <c r="I28" s="659"/>
      <c r="J28" s="659"/>
      <c r="K28" s="668">
        <f>CashFlow!$O$129+CashFlow!$O$131</f>
        <v>63760</v>
      </c>
      <c r="L28" s="667"/>
      <c r="M28" s="669"/>
      <c r="N28" s="659"/>
      <c r="O28" s="660"/>
      <c r="P28" s="611"/>
    </row>
    <row r="29" spans="1:16" ht="12">
      <c r="A29" s="611"/>
      <c r="B29" s="658"/>
      <c r="C29" s="659"/>
      <c r="D29" s="659" t="s">
        <v>1089</v>
      </c>
      <c r="E29" s="659"/>
      <c r="F29" s="659"/>
      <c r="G29" s="659"/>
      <c r="H29" s="659"/>
      <c r="I29" s="659"/>
      <c r="J29" s="659"/>
      <c r="K29" s="698">
        <v>0</v>
      </c>
      <c r="L29" s="667"/>
      <c r="M29" s="669"/>
      <c r="N29" s="659"/>
      <c r="O29" s="660"/>
      <c r="P29" s="611"/>
    </row>
    <row r="30" spans="1:16" ht="12">
      <c r="A30" s="611"/>
      <c r="B30" s="658"/>
      <c r="C30" s="659"/>
      <c r="D30" s="659"/>
      <c r="E30" s="659" t="s">
        <v>1090</v>
      </c>
      <c r="F30" s="659"/>
      <c r="G30" s="659"/>
      <c r="H30" s="659"/>
      <c r="I30" s="659"/>
      <c r="J30" s="659"/>
      <c r="K30" s="670">
        <f>-SUM(K25:K29)</f>
        <v>-264255</v>
      </c>
      <c r="L30" s="667">
        <v>3</v>
      </c>
      <c r="M30" s="673"/>
      <c r="N30" s="674"/>
      <c r="O30" s="660"/>
      <c r="P30" s="611"/>
    </row>
    <row r="31" spans="1:16" ht="15">
      <c r="A31" s="611"/>
      <c r="B31" s="658"/>
      <c r="C31" s="659" t="s">
        <v>1091</v>
      </c>
      <c r="D31" s="659"/>
      <c r="E31" s="659"/>
      <c r="F31" s="659"/>
      <c r="G31" s="659"/>
      <c r="H31" s="659"/>
      <c r="I31" s="659"/>
      <c r="J31" s="659"/>
      <c r="K31" s="659"/>
      <c r="L31" s="667">
        <v>4</v>
      </c>
      <c r="M31" s="671" t="s">
        <v>1092</v>
      </c>
      <c r="N31" s="698">
        <v>0</v>
      </c>
      <c r="O31" s="660"/>
      <c r="P31" s="611"/>
    </row>
    <row r="32" spans="1:16" ht="15">
      <c r="A32" s="611"/>
      <c r="B32" s="658"/>
      <c r="C32" s="659" t="s">
        <v>1093</v>
      </c>
      <c r="D32" s="659"/>
      <c r="E32" s="659"/>
      <c r="F32" s="659"/>
      <c r="G32" s="659"/>
      <c r="H32" s="659"/>
      <c r="I32" s="659"/>
      <c r="J32" s="659"/>
      <c r="K32" s="659"/>
      <c r="L32" s="667">
        <v>5</v>
      </c>
      <c r="M32" s="671" t="s">
        <v>1092</v>
      </c>
      <c r="N32" s="698">
        <v>500</v>
      </c>
      <c r="O32" s="660"/>
      <c r="P32" s="611"/>
    </row>
    <row r="33" spans="1:16" ht="15">
      <c r="A33" s="611"/>
      <c r="B33" s="658"/>
      <c r="C33" s="675" t="s">
        <v>1094</v>
      </c>
      <c r="D33" s="659"/>
      <c r="E33" s="659"/>
      <c r="F33" s="659"/>
      <c r="G33" s="659"/>
      <c r="H33" s="659"/>
      <c r="I33" s="659"/>
      <c r="J33" s="659"/>
      <c r="K33" s="659"/>
      <c r="L33" s="667">
        <v>6</v>
      </c>
      <c r="M33" s="671" t="s">
        <v>1095</v>
      </c>
      <c r="N33" s="698">
        <v>0</v>
      </c>
      <c r="O33" s="660"/>
      <c r="P33" s="611"/>
    </row>
    <row r="34" spans="1:16" ht="15">
      <c r="A34" s="611"/>
      <c r="B34" s="658"/>
      <c r="C34" s="659"/>
      <c r="D34" s="659"/>
      <c r="E34" s="659" t="s">
        <v>1096</v>
      </c>
      <c r="F34" s="659"/>
      <c r="G34" s="659"/>
      <c r="H34" s="659"/>
      <c r="I34" s="659"/>
      <c r="J34" s="659"/>
      <c r="K34" s="659"/>
      <c r="L34" s="667">
        <v>7</v>
      </c>
      <c r="M34" s="676"/>
      <c r="N34" s="677"/>
      <c r="O34" s="678">
        <f>K16+K23+K30-N30-N31-N32+N33</f>
        <v>100910</v>
      </c>
      <c r="P34" s="611"/>
    </row>
    <row r="35" spans="1:16" ht="15">
      <c r="A35" s="611"/>
      <c r="B35" s="658"/>
      <c r="C35" s="659" t="s">
        <v>1097</v>
      </c>
      <c r="D35" s="659"/>
      <c r="E35" s="659"/>
      <c r="F35" s="659"/>
      <c r="G35" s="659"/>
      <c r="H35" s="659"/>
      <c r="I35" s="659"/>
      <c r="J35" s="659"/>
      <c r="K35" s="659"/>
      <c r="L35" s="667">
        <v>8</v>
      </c>
      <c r="M35" s="671" t="s">
        <v>1092</v>
      </c>
      <c r="N35" s="698">
        <v>19685</v>
      </c>
      <c r="O35" s="660"/>
      <c r="P35" s="611"/>
    </row>
    <row r="36" spans="1:16" ht="15">
      <c r="A36" s="611"/>
      <c r="B36" s="658"/>
      <c r="C36" s="659" t="s">
        <v>1098</v>
      </c>
      <c r="D36" s="659"/>
      <c r="E36" s="659"/>
      <c r="F36" s="659"/>
      <c r="G36" s="659"/>
      <c r="H36" s="659"/>
      <c r="I36" s="659"/>
      <c r="J36" s="659"/>
      <c r="K36" s="659"/>
      <c r="L36" s="667">
        <v>9</v>
      </c>
      <c r="M36" s="671" t="s">
        <v>1092</v>
      </c>
      <c r="N36" s="698">
        <v>0</v>
      </c>
      <c r="O36" s="660"/>
      <c r="P36" s="611"/>
    </row>
    <row r="37" spans="1:16" ht="15">
      <c r="A37" s="611"/>
      <c r="B37" s="658"/>
      <c r="C37" s="659"/>
      <c r="D37" s="659"/>
      <c r="E37" s="659" t="s">
        <v>1099</v>
      </c>
      <c r="F37" s="659"/>
      <c r="G37" s="659"/>
      <c r="H37" s="659"/>
      <c r="I37" s="659"/>
      <c r="J37" s="659"/>
      <c r="K37" s="659"/>
      <c r="L37" s="667">
        <v>10</v>
      </c>
      <c r="M37" s="676"/>
      <c r="N37" s="677"/>
      <c r="O37" s="678">
        <f>O34-N35-N36</f>
        <v>81225</v>
      </c>
      <c r="P37" s="611"/>
    </row>
    <row r="38" spans="1:16" ht="15">
      <c r="A38" s="611"/>
      <c r="B38" s="664" t="s">
        <v>1100</v>
      </c>
      <c r="C38" s="666"/>
      <c r="D38" s="666"/>
      <c r="E38" s="666"/>
      <c r="F38" s="666"/>
      <c r="G38" s="666"/>
      <c r="H38" s="666"/>
      <c r="I38" s="666"/>
      <c r="J38" s="666"/>
      <c r="K38" s="666"/>
      <c r="L38" s="667"/>
      <c r="M38" s="671"/>
      <c r="N38" s="659"/>
      <c r="O38" s="660"/>
      <c r="P38" s="611"/>
    </row>
    <row r="39" spans="1:16" ht="15">
      <c r="A39" s="611"/>
      <c r="B39" s="658"/>
      <c r="C39" s="659" t="s">
        <v>1101</v>
      </c>
      <c r="D39" s="659"/>
      <c r="E39" s="659"/>
      <c r="F39" s="659"/>
      <c r="G39" s="659"/>
      <c r="H39" s="659"/>
      <c r="I39" s="659"/>
      <c r="J39" s="659"/>
      <c r="K39" s="659"/>
      <c r="L39" s="667"/>
      <c r="M39" s="671"/>
      <c r="N39" s="659"/>
      <c r="O39" s="660"/>
      <c r="P39" s="611"/>
    </row>
    <row r="40" spans="1:16" ht="15">
      <c r="A40" s="611"/>
      <c r="B40" s="658"/>
      <c r="C40" s="659"/>
      <c r="D40" s="659" t="s">
        <v>1102</v>
      </c>
      <c r="E40" s="659"/>
      <c r="F40" s="659"/>
      <c r="G40" s="659"/>
      <c r="H40" s="659"/>
      <c r="I40" s="659"/>
      <c r="J40" s="659"/>
      <c r="K40" s="659"/>
      <c r="L40" s="667">
        <v>11</v>
      </c>
      <c r="M40" s="671" t="s">
        <v>1076</v>
      </c>
      <c r="N40" s="668">
        <f>CashFlow!$O$32</f>
        <v>33075</v>
      </c>
      <c r="O40" s="660"/>
      <c r="P40" s="611"/>
    </row>
    <row r="41" spans="1:16" ht="15">
      <c r="A41" s="611"/>
      <c r="B41" s="658"/>
      <c r="C41" s="659"/>
      <c r="D41" s="659" t="s">
        <v>1103</v>
      </c>
      <c r="E41" s="659"/>
      <c r="F41" s="659"/>
      <c r="G41" s="659"/>
      <c r="H41" s="659"/>
      <c r="I41" s="659"/>
      <c r="J41" s="659"/>
      <c r="K41" s="659"/>
      <c r="L41" s="667">
        <v>12</v>
      </c>
      <c r="M41" s="671" t="s">
        <v>1076</v>
      </c>
      <c r="N41" s="668">
        <f>CashFlow!$O$33</f>
        <v>0</v>
      </c>
      <c r="O41" s="660"/>
      <c r="P41" s="611"/>
    </row>
    <row r="42" spans="1:16" ht="15">
      <c r="A42" s="611"/>
      <c r="B42" s="658"/>
      <c r="C42" s="659"/>
      <c r="D42" s="659" t="s">
        <v>1104</v>
      </c>
      <c r="E42" s="659"/>
      <c r="F42" s="659"/>
      <c r="G42" s="659"/>
      <c r="H42" s="659"/>
      <c r="I42" s="659"/>
      <c r="J42" s="659"/>
      <c r="K42" s="659"/>
      <c r="L42" s="667">
        <v>13</v>
      </c>
      <c r="M42" s="671" t="s">
        <v>1076</v>
      </c>
      <c r="N42" s="668">
        <f>SUM(CashFlow!$O$34:$O$36)</f>
        <v>0</v>
      </c>
      <c r="O42" s="660"/>
      <c r="P42" s="611"/>
    </row>
    <row r="43" spans="1:16" ht="15">
      <c r="A43" s="611"/>
      <c r="B43" s="658"/>
      <c r="C43" s="659"/>
      <c r="D43" s="659" t="s">
        <v>1105</v>
      </c>
      <c r="E43" s="659"/>
      <c r="F43" s="659"/>
      <c r="G43" s="659"/>
      <c r="H43" s="659"/>
      <c r="I43" s="659"/>
      <c r="J43" s="659"/>
      <c r="K43" s="659"/>
      <c r="L43" s="667">
        <v>14</v>
      </c>
      <c r="M43" s="671" t="s">
        <v>1076</v>
      </c>
      <c r="N43" s="698">
        <v>0</v>
      </c>
      <c r="O43" s="660"/>
      <c r="P43" s="611"/>
    </row>
    <row r="44" spans="1:16" ht="15">
      <c r="A44" s="611"/>
      <c r="B44" s="658"/>
      <c r="C44" s="659"/>
      <c r="D44" s="659" t="s">
        <v>1106</v>
      </c>
      <c r="E44" s="659"/>
      <c r="F44" s="659"/>
      <c r="G44" s="659"/>
      <c r="H44" s="659"/>
      <c r="I44" s="659"/>
      <c r="J44" s="659"/>
      <c r="K44" s="659"/>
      <c r="L44" s="667">
        <v>15</v>
      </c>
      <c r="M44" s="671" t="s">
        <v>1076</v>
      </c>
      <c r="N44" s="698">
        <v>0</v>
      </c>
      <c r="O44" s="660"/>
      <c r="P44" s="611"/>
    </row>
    <row r="45" spans="1:16" ht="15">
      <c r="A45" s="611"/>
      <c r="B45" s="658"/>
      <c r="C45" s="659" t="s">
        <v>1107</v>
      </c>
      <c r="D45" s="659"/>
      <c r="E45" s="659"/>
      <c r="F45" s="659"/>
      <c r="G45" s="659"/>
      <c r="H45" s="659"/>
      <c r="I45" s="659"/>
      <c r="J45" s="659"/>
      <c r="K45" s="659"/>
      <c r="L45" s="667"/>
      <c r="M45" s="679"/>
      <c r="N45" s="680"/>
      <c r="O45" s="660"/>
      <c r="P45" s="611"/>
    </row>
    <row r="46" spans="1:16" ht="15">
      <c r="A46" s="611"/>
      <c r="B46" s="658"/>
      <c r="C46" s="659"/>
      <c r="D46" s="659" t="s">
        <v>1108</v>
      </c>
      <c r="E46" s="659"/>
      <c r="F46" s="659"/>
      <c r="G46" s="659"/>
      <c r="H46" s="659"/>
      <c r="I46" s="659"/>
      <c r="J46" s="659"/>
      <c r="K46" s="659"/>
      <c r="L46" s="667">
        <v>16</v>
      </c>
      <c r="M46" s="671" t="s">
        <v>1092</v>
      </c>
      <c r="N46" s="668">
        <f>CashFlow!$O$122</f>
        <v>8000</v>
      </c>
      <c r="O46" s="660"/>
      <c r="P46" s="611"/>
    </row>
    <row r="47" spans="1:16" ht="15">
      <c r="A47" s="611"/>
      <c r="B47" s="658"/>
      <c r="C47" s="659"/>
      <c r="D47" s="659" t="s">
        <v>1104</v>
      </c>
      <c r="E47" s="659"/>
      <c r="F47" s="659"/>
      <c r="G47" s="659"/>
      <c r="H47" s="659"/>
      <c r="I47" s="659"/>
      <c r="J47" s="659"/>
      <c r="K47" s="659"/>
      <c r="L47" s="667">
        <v>17</v>
      </c>
      <c r="M47" s="671" t="s">
        <v>1092</v>
      </c>
      <c r="N47" s="668">
        <f>SUM(CashFlow!$O$123:$O$124)</f>
        <v>0</v>
      </c>
      <c r="O47" s="660"/>
      <c r="P47" s="611"/>
    </row>
    <row r="48" spans="1:16" ht="15">
      <c r="A48" s="611"/>
      <c r="B48" s="658"/>
      <c r="C48" s="659"/>
      <c r="D48" s="659" t="s">
        <v>1109</v>
      </c>
      <c r="E48" s="659"/>
      <c r="F48" s="659"/>
      <c r="G48" s="659"/>
      <c r="H48" s="659"/>
      <c r="I48" s="659"/>
      <c r="J48" s="659"/>
      <c r="K48" s="659"/>
      <c r="L48" s="667">
        <v>18</v>
      </c>
      <c r="M48" s="671" t="s">
        <v>1092</v>
      </c>
      <c r="N48" s="698">
        <v>0</v>
      </c>
      <c r="O48" s="660"/>
      <c r="P48" s="611"/>
    </row>
    <row r="49" spans="1:16" ht="15">
      <c r="A49" s="611"/>
      <c r="B49" s="658"/>
      <c r="C49" s="659"/>
      <c r="D49" s="659" t="s">
        <v>1110</v>
      </c>
      <c r="E49" s="659"/>
      <c r="F49" s="659"/>
      <c r="G49" s="659"/>
      <c r="H49" s="659"/>
      <c r="I49" s="659"/>
      <c r="J49" s="659"/>
      <c r="K49" s="659"/>
      <c r="L49" s="667">
        <v>19</v>
      </c>
      <c r="M49" s="671" t="s">
        <v>1092</v>
      </c>
      <c r="N49" s="698">
        <v>0</v>
      </c>
      <c r="O49" s="660"/>
      <c r="P49" s="611"/>
    </row>
    <row r="50" spans="1:16" ht="15">
      <c r="A50" s="611"/>
      <c r="B50" s="658"/>
      <c r="C50" s="659"/>
      <c r="D50" s="659" t="s">
        <v>1111</v>
      </c>
      <c r="E50" s="659"/>
      <c r="F50" s="659"/>
      <c r="G50" s="659"/>
      <c r="H50" s="659"/>
      <c r="I50" s="659"/>
      <c r="J50" s="659"/>
      <c r="K50" s="659"/>
      <c r="L50" s="667">
        <v>20</v>
      </c>
      <c r="M50" s="671" t="s">
        <v>1092</v>
      </c>
      <c r="N50" s="698">
        <v>0</v>
      </c>
      <c r="O50" s="660"/>
      <c r="P50" s="611"/>
    </row>
    <row r="51" spans="1:16" ht="15">
      <c r="A51" s="611"/>
      <c r="B51" s="658"/>
      <c r="C51" s="659"/>
      <c r="D51" s="659"/>
      <c r="E51" s="659" t="s">
        <v>1112</v>
      </c>
      <c r="F51" s="659"/>
      <c r="G51" s="659"/>
      <c r="H51" s="659"/>
      <c r="I51" s="659"/>
      <c r="J51" s="659"/>
      <c r="K51" s="659"/>
      <c r="L51" s="667">
        <v>21</v>
      </c>
      <c r="M51" s="679"/>
      <c r="N51" s="680"/>
      <c r="O51" s="678">
        <f>SUM(N40:N44)-SUM(N46:N50)</f>
        <v>25075</v>
      </c>
      <c r="P51" s="611"/>
    </row>
    <row r="52" spans="1:16" ht="15">
      <c r="A52" s="611"/>
      <c r="B52" s="664" t="s">
        <v>1113</v>
      </c>
      <c r="C52" s="666"/>
      <c r="D52" s="666"/>
      <c r="E52" s="666"/>
      <c r="F52" s="666"/>
      <c r="G52" s="666"/>
      <c r="H52" s="666"/>
      <c r="I52" s="666"/>
      <c r="J52" s="666"/>
      <c r="K52" s="666"/>
      <c r="L52" s="667"/>
      <c r="M52" s="681"/>
      <c r="N52" s="682"/>
      <c r="O52" s="660"/>
      <c r="P52" s="611"/>
    </row>
    <row r="53" spans="1:16" ht="15">
      <c r="A53" s="611"/>
      <c r="B53" s="658"/>
      <c r="C53" s="659" t="s">
        <v>1114</v>
      </c>
      <c r="D53" s="659"/>
      <c r="E53" s="659"/>
      <c r="F53" s="659"/>
      <c r="G53" s="659"/>
      <c r="H53" s="659"/>
      <c r="I53" s="659"/>
      <c r="J53" s="659"/>
      <c r="K53" s="659"/>
      <c r="L53" s="667">
        <v>22</v>
      </c>
      <c r="M53" s="671" t="s">
        <v>1076</v>
      </c>
      <c r="N53" s="668">
        <f>CashFlow!$O$57</f>
        <v>21000</v>
      </c>
      <c r="O53" s="660"/>
      <c r="P53" s="611"/>
    </row>
    <row r="54" spans="1:16" ht="15">
      <c r="A54" s="611"/>
      <c r="B54" s="658"/>
      <c r="C54" s="659" t="s">
        <v>1115</v>
      </c>
      <c r="D54" s="659"/>
      <c r="E54" s="659"/>
      <c r="F54" s="659"/>
      <c r="G54" s="659"/>
      <c r="H54" s="659"/>
      <c r="I54" s="659"/>
      <c r="J54" s="659"/>
      <c r="K54" s="659"/>
      <c r="L54" s="667">
        <v>23</v>
      </c>
      <c r="M54" s="671" t="s">
        <v>1076</v>
      </c>
      <c r="N54" s="668">
        <f>SUM(CashFlow!$O$58:$O$60)</f>
        <v>0</v>
      </c>
      <c r="O54" s="660"/>
      <c r="P54" s="611"/>
    </row>
    <row r="55" spans="1:16" ht="15">
      <c r="A55" s="611"/>
      <c r="B55" s="658"/>
      <c r="C55" s="659" t="s">
        <v>1116</v>
      </c>
      <c r="D55" s="659"/>
      <c r="E55" s="659"/>
      <c r="F55" s="659"/>
      <c r="G55" s="659"/>
      <c r="H55" s="659"/>
      <c r="I55" s="659"/>
      <c r="J55" s="659"/>
      <c r="K55" s="659"/>
      <c r="L55" s="667">
        <v>24</v>
      </c>
      <c r="M55" s="671" t="s">
        <v>1076</v>
      </c>
      <c r="N55" s="698">
        <v>0</v>
      </c>
      <c r="O55" s="660"/>
      <c r="P55" s="611"/>
    </row>
    <row r="56" spans="1:16" ht="15">
      <c r="A56" s="611"/>
      <c r="B56" s="658"/>
      <c r="C56" s="659" t="s">
        <v>1117</v>
      </c>
      <c r="D56" s="659"/>
      <c r="E56" s="659"/>
      <c r="F56" s="659"/>
      <c r="G56" s="659"/>
      <c r="H56" s="659"/>
      <c r="I56" s="659"/>
      <c r="J56" s="659"/>
      <c r="K56" s="659"/>
      <c r="L56" s="667">
        <v>25</v>
      </c>
      <c r="M56" s="671" t="s">
        <v>1076</v>
      </c>
      <c r="N56" s="698">
        <v>0</v>
      </c>
      <c r="O56" s="660"/>
      <c r="P56" s="611"/>
    </row>
    <row r="57" spans="1:16" ht="15">
      <c r="A57" s="611"/>
      <c r="B57" s="658"/>
      <c r="C57" s="659" t="s">
        <v>1118</v>
      </c>
      <c r="D57" s="659"/>
      <c r="E57" s="659"/>
      <c r="F57" s="659"/>
      <c r="G57" s="659"/>
      <c r="H57" s="659"/>
      <c r="I57" s="659"/>
      <c r="J57" s="659"/>
      <c r="K57" s="659"/>
      <c r="L57" s="667">
        <v>26</v>
      </c>
      <c r="M57" s="671" t="s">
        <v>1092</v>
      </c>
      <c r="N57" s="668">
        <f>CashFlow!$O$130+CashFlow!$O$132</f>
        <v>24000</v>
      </c>
      <c r="O57" s="660"/>
      <c r="P57" s="611"/>
    </row>
    <row r="58" spans="1:16" ht="15">
      <c r="A58" s="611"/>
      <c r="B58" s="658"/>
      <c r="C58" s="659" t="s">
        <v>1119</v>
      </c>
      <c r="D58" s="659"/>
      <c r="E58" s="659"/>
      <c r="F58" s="659"/>
      <c r="G58" s="659" t="s">
        <v>1120</v>
      </c>
      <c r="H58" s="659"/>
      <c r="I58" s="659"/>
      <c r="J58" s="659"/>
      <c r="K58" s="659"/>
      <c r="L58" s="667">
        <v>27</v>
      </c>
      <c r="M58" s="671" t="s">
        <v>1092</v>
      </c>
      <c r="N58" s="668">
        <f>SUM(CashFlow!$O$126:$O$128)</f>
        <v>103189</v>
      </c>
      <c r="O58" s="660"/>
      <c r="P58" s="611"/>
    </row>
    <row r="59" spans="1:16" ht="15">
      <c r="A59" s="611"/>
      <c r="B59" s="658"/>
      <c r="C59" s="659"/>
      <c r="D59" s="659"/>
      <c r="E59" s="659"/>
      <c r="F59" s="659"/>
      <c r="G59" s="659" t="s">
        <v>1121</v>
      </c>
      <c r="H59" s="659"/>
      <c r="I59" s="659"/>
      <c r="J59" s="659"/>
      <c r="K59" s="659"/>
      <c r="L59" s="667">
        <v>28</v>
      </c>
      <c r="M59" s="671" t="s">
        <v>1092</v>
      </c>
      <c r="N59" s="698">
        <v>0</v>
      </c>
      <c r="O59" s="660"/>
      <c r="P59" s="611"/>
    </row>
    <row r="60" spans="1:16" ht="15">
      <c r="A60" s="611"/>
      <c r="B60" s="658"/>
      <c r="C60" s="659" t="s">
        <v>1122</v>
      </c>
      <c r="D60" s="659"/>
      <c r="E60" s="659"/>
      <c r="F60" s="659"/>
      <c r="G60" s="659"/>
      <c r="H60" s="659"/>
      <c r="I60" s="659"/>
      <c r="J60" s="659"/>
      <c r="K60" s="659"/>
      <c r="L60" s="667">
        <v>29</v>
      </c>
      <c r="M60" s="671" t="s">
        <v>1092</v>
      </c>
      <c r="N60" s="698">
        <v>0</v>
      </c>
      <c r="O60" s="660"/>
      <c r="P60" s="611"/>
    </row>
    <row r="61" spans="1:16" ht="15">
      <c r="A61" s="611"/>
      <c r="B61" s="658"/>
      <c r="C61" s="659" t="s">
        <v>1123</v>
      </c>
      <c r="D61" s="659"/>
      <c r="E61" s="659"/>
      <c r="F61" s="659"/>
      <c r="G61" s="659"/>
      <c r="H61" s="659"/>
      <c r="I61" s="659"/>
      <c r="J61" s="659"/>
      <c r="K61" s="659"/>
      <c r="L61" s="667">
        <v>30</v>
      </c>
      <c r="M61" s="671" t="s">
        <v>1092</v>
      </c>
      <c r="N61" s="698">
        <v>0</v>
      </c>
      <c r="O61" s="660"/>
      <c r="P61" s="611"/>
    </row>
    <row r="62" spans="1:16" ht="12">
      <c r="A62" s="611"/>
      <c r="B62" s="658"/>
      <c r="C62" s="659"/>
      <c r="D62" s="659"/>
      <c r="E62" s="659" t="s">
        <v>1124</v>
      </c>
      <c r="F62" s="659"/>
      <c r="G62" s="659"/>
      <c r="H62" s="659"/>
      <c r="I62" s="659"/>
      <c r="J62" s="659"/>
      <c r="K62" s="659"/>
      <c r="L62" s="667">
        <v>31</v>
      </c>
      <c r="M62" s="683"/>
      <c r="N62" s="677"/>
      <c r="O62" s="678">
        <f>SUM(N53:N56)-SUM(N57:N61)</f>
        <v>-106189</v>
      </c>
      <c r="P62" s="611"/>
    </row>
    <row r="63" spans="1:16" ht="12">
      <c r="A63" s="611"/>
      <c r="B63" s="658" t="s">
        <v>1125</v>
      </c>
      <c r="C63" s="659"/>
      <c r="D63" s="659"/>
      <c r="E63" s="659"/>
      <c r="F63" s="659"/>
      <c r="G63" s="659"/>
      <c r="H63" s="659"/>
      <c r="I63" s="659"/>
      <c r="J63" s="659"/>
      <c r="K63" s="659"/>
      <c r="L63" s="667">
        <v>32</v>
      </c>
      <c r="M63" s="684"/>
      <c r="N63" s="685"/>
      <c r="O63" s="678">
        <f>O37+O51+O62</f>
        <v>111</v>
      </c>
      <c r="P63" s="611"/>
    </row>
    <row r="64" spans="1:16" ht="12">
      <c r="A64" s="611"/>
      <c r="B64" s="686" t="s">
        <v>230</v>
      </c>
      <c r="C64" s="659"/>
      <c r="D64" s="659"/>
      <c r="E64" s="659"/>
      <c r="F64" s="659"/>
      <c r="G64" s="659"/>
      <c r="H64" s="659"/>
      <c r="I64" s="659"/>
      <c r="J64" s="659"/>
      <c r="K64" s="659"/>
      <c r="L64" s="667">
        <v>33</v>
      </c>
      <c r="M64" s="683"/>
      <c r="N64" s="677"/>
      <c r="O64" s="668">
        <f>BeginSchedules!$J$18</f>
        <v>34200</v>
      </c>
      <c r="P64" s="611"/>
    </row>
    <row r="65" spans="1:16" ht="12">
      <c r="A65" s="611"/>
      <c r="B65" s="687"/>
      <c r="C65" s="688"/>
      <c r="D65" s="688"/>
      <c r="E65" s="688"/>
      <c r="F65" s="688"/>
      <c r="G65" s="688"/>
      <c r="H65" s="688"/>
      <c r="I65" s="688"/>
      <c r="J65" s="688"/>
      <c r="K65" s="688"/>
      <c r="L65" s="667"/>
      <c r="M65" s="689"/>
      <c r="N65" s="688"/>
      <c r="O65" s="690"/>
      <c r="P65" s="611"/>
    </row>
    <row r="66" spans="1:16" ht="12">
      <c r="A66" s="611"/>
      <c r="B66" s="658" t="s">
        <v>1126</v>
      </c>
      <c r="C66" s="659"/>
      <c r="D66" s="659"/>
      <c r="E66" s="659"/>
      <c r="F66" s="659"/>
      <c r="G66" s="659"/>
      <c r="H66" s="659"/>
      <c r="I66" s="659"/>
      <c r="J66" s="659"/>
      <c r="K66" s="659"/>
      <c r="L66" s="667">
        <v>34</v>
      </c>
      <c r="M66" s="684"/>
      <c r="N66" s="685"/>
      <c r="O66" s="678">
        <f>O63+O64</f>
        <v>34311</v>
      </c>
      <c r="P66" s="611"/>
    </row>
    <row r="67" spans="1:16" ht="12">
      <c r="A67" s="611"/>
      <c r="B67" s="658" t="s">
        <v>1128</v>
      </c>
      <c r="C67" s="659"/>
      <c r="D67" s="659"/>
      <c r="E67" s="659"/>
      <c r="F67" s="659"/>
      <c r="G67" s="659"/>
      <c r="H67" s="659"/>
      <c r="I67" s="659"/>
      <c r="J67" s="659"/>
      <c r="K67" s="659"/>
      <c r="L67" s="667">
        <v>35</v>
      </c>
      <c r="M67" s="683"/>
      <c r="N67" s="677"/>
      <c r="O67" s="668">
        <f>EndSchedules!$J$18</f>
        <v>34314</v>
      </c>
      <c r="P67" s="611"/>
    </row>
    <row r="68" spans="1:16" ht="12">
      <c r="A68" s="611"/>
      <c r="B68" s="691" t="s">
        <v>1127</v>
      </c>
      <c r="C68" s="692"/>
      <c r="D68" s="692"/>
      <c r="E68" s="692"/>
      <c r="F68" s="692"/>
      <c r="G68" s="692"/>
      <c r="H68" s="692"/>
      <c r="I68" s="692"/>
      <c r="J68" s="692"/>
      <c r="K68" s="692"/>
      <c r="L68" s="693">
        <v>36</v>
      </c>
      <c r="M68" s="694"/>
      <c r="N68" s="695"/>
      <c r="O68" s="696">
        <f>O66-O67</f>
        <v>-3</v>
      </c>
      <c r="P68" s="611"/>
    </row>
    <row r="69" spans="1:16" ht="12">
      <c r="A69" s="611"/>
      <c r="B69" s="611"/>
      <c r="C69" s="611"/>
      <c r="D69" s="611"/>
      <c r="E69" s="611"/>
      <c r="F69" s="611"/>
      <c r="G69" s="611"/>
      <c r="H69" s="611"/>
      <c r="I69" s="611"/>
      <c r="J69" s="611"/>
      <c r="K69" s="611"/>
      <c r="L69" s="697"/>
      <c r="M69" s="611"/>
      <c r="N69" s="611"/>
      <c r="O69" s="611"/>
      <c r="P69" s="611"/>
    </row>
    <row r="70" spans="1:16" ht="12">
      <c r="A70" s="611"/>
      <c r="B70" s="611"/>
      <c r="C70" s="611"/>
      <c r="D70" s="611"/>
      <c r="E70" s="611"/>
      <c r="F70" s="611"/>
      <c r="G70" s="611"/>
      <c r="H70" s="611"/>
      <c r="I70" s="611"/>
      <c r="J70" s="611"/>
      <c r="K70" s="611"/>
      <c r="L70" s="611"/>
      <c r="M70" s="611"/>
      <c r="N70" s="611"/>
      <c r="O70" s="611"/>
      <c r="P70" s="611"/>
    </row>
  </sheetData>
  <sheetProtection sheet="1" objects="1" scenarios="1"/>
  <mergeCells count="3">
    <mergeCell ref="E4:G4"/>
    <mergeCell ref="L3:O3"/>
    <mergeCell ref="L4:O4"/>
  </mergeCells>
  <printOptions/>
  <pageMargins left="0.75" right="0.75" top="1" bottom="1" header="0.5" footer="0.5"/>
  <pageSetup fitToHeight="1" fitToWidth="1" orientation="portrait" scale="65" r:id="rId1"/>
</worksheet>
</file>

<file path=xl/worksheets/sheet12.xml><?xml version="1.0" encoding="utf-8"?>
<worksheet xmlns="http://schemas.openxmlformats.org/spreadsheetml/2006/main" xmlns:r="http://schemas.openxmlformats.org/officeDocument/2006/relationships">
  <sheetPr codeName="Sheet12" transitionEvaluation="1">
    <pageSetUpPr fitToPage="1"/>
  </sheetPr>
  <dimension ref="A2:L122"/>
  <sheetViews>
    <sheetView showGridLines="0" workbookViewId="0" topLeftCell="D1">
      <selection activeCell="A1" sqref="A1"/>
    </sheetView>
  </sheetViews>
  <sheetFormatPr defaultColWidth="9.7109375" defaultRowHeight="12.75"/>
  <cols>
    <col min="1" max="1" width="2.7109375" style="0" customWidth="1"/>
    <col min="9" max="10" width="11.7109375" style="0" customWidth="1"/>
    <col min="11" max="11" width="3.7109375" style="0" customWidth="1"/>
  </cols>
  <sheetData>
    <row r="2" spans="1:11" ht="12">
      <c r="A2" s="552"/>
      <c r="B2" s="552"/>
      <c r="C2" s="552"/>
      <c r="D2" s="552"/>
      <c r="E2" s="552"/>
      <c r="F2" s="552"/>
      <c r="G2" s="552"/>
      <c r="H2" s="552"/>
      <c r="I2" s="552"/>
      <c r="J2" s="552"/>
      <c r="K2" s="552"/>
    </row>
    <row r="3" spans="1:11" ht="12">
      <c r="A3" s="552"/>
      <c r="B3" s="552"/>
      <c r="C3" s="552"/>
      <c r="D3" s="552"/>
      <c r="E3" s="552"/>
      <c r="F3" s="552"/>
      <c r="G3" s="552"/>
      <c r="H3" s="552"/>
      <c r="I3" s="552"/>
      <c r="J3" s="552"/>
      <c r="K3" s="552"/>
    </row>
    <row r="4" spans="1:11" ht="18">
      <c r="A4" s="552"/>
      <c r="B4" s="444" t="s">
        <v>1129</v>
      </c>
      <c r="C4" s="552"/>
      <c r="D4" s="552"/>
      <c r="E4" s="552"/>
      <c r="F4" s="552"/>
      <c r="G4" s="552"/>
      <c r="H4" s="552"/>
      <c r="I4" s="552"/>
      <c r="J4" s="552"/>
      <c r="K4" s="552"/>
    </row>
    <row r="5" spans="1:11" ht="15.75" customHeight="1" thickBot="1">
      <c r="A5" s="552"/>
      <c r="B5" s="699" t="s">
        <v>254</v>
      </c>
      <c r="C5" s="552" t="str">
        <f>BeginSchedules!$D$3</f>
        <v>Case Farm Ranch</v>
      </c>
      <c r="D5" s="700"/>
      <c r="E5" s="552"/>
      <c r="F5" s="552"/>
      <c r="G5" s="414" t="s">
        <v>208</v>
      </c>
      <c r="H5" s="709">
        <v>1996</v>
      </c>
      <c r="I5" s="552"/>
      <c r="J5" s="552"/>
      <c r="K5" s="552"/>
    </row>
    <row r="6" spans="1:11" ht="12.75" thickTop="1">
      <c r="A6" s="552"/>
      <c r="B6" s="415" t="s">
        <v>1130</v>
      </c>
      <c r="C6" s="416"/>
      <c r="D6" s="416"/>
      <c r="E6" s="416"/>
      <c r="F6" s="416"/>
      <c r="G6" s="416"/>
      <c r="H6" s="416"/>
      <c r="I6" s="417" t="s">
        <v>311</v>
      </c>
      <c r="J6" s="418" t="s">
        <v>122</v>
      </c>
      <c r="K6" s="552"/>
    </row>
    <row r="7" spans="1:11" ht="12.75" thickBot="1">
      <c r="A7" s="552"/>
      <c r="B7" s="419" t="s">
        <v>1131</v>
      </c>
      <c r="C7" s="420"/>
      <c r="D7" s="420"/>
      <c r="E7" s="420"/>
      <c r="F7" s="420"/>
      <c r="G7" s="420"/>
      <c r="H7" s="420"/>
      <c r="I7" s="421" t="s">
        <v>293</v>
      </c>
      <c r="J7" s="422" t="s">
        <v>127</v>
      </c>
      <c r="K7" s="552"/>
    </row>
    <row r="8" spans="1:11" ht="12">
      <c r="A8" s="552"/>
      <c r="B8" s="423" t="s">
        <v>1132</v>
      </c>
      <c r="C8" s="552"/>
      <c r="D8" s="552"/>
      <c r="E8" s="552"/>
      <c r="F8" s="552"/>
      <c r="G8" s="552"/>
      <c r="H8" s="552"/>
      <c r="I8" s="424"/>
      <c r="J8" s="121"/>
      <c r="K8" s="552"/>
    </row>
    <row r="9" spans="1:12" ht="12">
      <c r="A9" s="552"/>
      <c r="B9" s="46" t="s">
        <v>1133</v>
      </c>
      <c r="C9" s="552"/>
      <c r="D9" s="552"/>
      <c r="E9" s="552"/>
      <c r="F9" s="552"/>
      <c r="G9" s="552"/>
      <c r="H9" s="552">
        <v>1</v>
      </c>
      <c r="I9" s="701">
        <f>IncomeState!$G$70</f>
        <v>57858.21800000001</v>
      </c>
      <c r="J9" s="702">
        <f>IncomeState!$G$70</f>
        <v>57858.21800000001</v>
      </c>
      <c r="K9" s="552"/>
      <c r="L9" s="425" t="s">
        <v>1134</v>
      </c>
    </row>
    <row r="10" spans="1:11" ht="12">
      <c r="A10" s="552"/>
      <c r="B10" s="46" t="s">
        <v>1135</v>
      </c>
      <c r="C10" s="552"/>
      <c r="D10" s="552"/>
      <c r="E10" s="552"/>
      <c r="F10" s="552"/>
      <c r="G10" s="552"/>
      <c r="H10" s="552"/>
      <c r="I10" s="426"/>
      <c r="J10" s="427"/>
      <c r="K10" s="552"/>
    </row>
    <row r="11" spans="1:12" ht="12">
      <c r="A11" s="552"/>
      <c r="B11" s="23"/>
      <c r="C11" s="3" t="s">
        <v>1136</v>
      </c>
      <c r="D11" s="1"/>
      <c r="E11" s="1"/>
      <c r="F11" s="1"/>
      <c r="G11" s="1"/>
      <c r="H11" s="552">
        <v>2</v>
      </c>
      <c r="I11" s="701">
        <f>SUM(CashFlow!O136:O140)</f>
        <v>19685</v>
      </c>
      <c r="J11" s="701">
        <f>SUM(CashFlow!O136:O140)</f>
        <v>19685</v>
      </c>
      <c r="K11" s="552"/>
      <c r="L11" s="425" t="s">
        <v>1137</v>
      </c>
    </row>
    <row r="12" spans="1:11" ht="12">
      <c r="A12" s="552"/>
      <c r="B12" s="23"/>
      <c r="C12" s="703" t="s">
        <v>1138</v>
      </c>
      <c r="D12" s="552"/>
      <c r="E12" s="552"/>
      <c r="F12" s="552"/>
      <c r="G12" s="552"/>
      <c r="H12" s="552">
        <v>3</v>
      </c>
      <c r="I12" s="428">
        <v>0</v>
      </c>
      <c r="J12" s="429">
        <v>0</v>
      </c>
      <c r="K12" s="552"/>
    </row>
    <row r="13" spans="1:11" ht="12">
      <c r="A13" s="552"/>
      <c r="B13" s="23"/>
      <c r="C13" s="703" t="s">
        <v>1139</v>
      </c>
      <c r="D13" s="552"/>
      <c r="E13" s="552"/>
      <c r="F13" s="552"/>
      <c r="G13" s="552"/>
      <c r="H13" s="552">
        <v>4</v>
      </c>
      <c r="I13" s="428">
        <v>0</v>
      </c>
      <c r="J13" s="429">
        <v>0</v>
      </c>
      <c r="K13" s="552"/>
    </row>
    <row r="14" spans="1:12" ht="12">
      <c r="A14" s="552"/>
      <c r="B14" s="423" t="s">
        <v>1140</v>
      </c>
      <c r="C14" s="552"/>
      <c r="D14" s="552"/>
      <c r="E14" s="552"/>
      <c r="F14" s="552"/>
      <c r="G14" s="552"/>
      <c r="H14" s="552">
        <v>5</v>
      </c>
      <c r="I14" s="430">
        <f>I9-I11-I12-I13</f>
        <v>38173.21800000001</v>
      </c>
      <c r="J14" s="431">
        <f>J9-J11-J12-J13</f>
        <v>38173.21800000001</v>
      </c>
      <c r="K14" s="552"/>
      <c r="L14" s="425" t="s">
        <v>1141</v>
      </c>
    </row>
    <row r="15" spans="1:11" ht="12">
      <c r="A15" s="552"/>
      <c r="B15" s="23"/>
      <c r="C15" s="552"/>
      <c r="D15" s="552"/>
      <c r="E15" s="552"/>
      <c r="F15" s="552"/>
      <c r="G15" s="552"/>
      <c r="H15" s="552"/>
      <c r="I15" s="72"/>
      <c r="J15" s="76"/>
      <c r="K15" s="552"/>
    </row>
    <row r="16" spans="1:11" ht="12">
      <c r="A16" s="552"/>
      <c r="B16" s="423" t="s">
        <v>1142</v>
      </c>
      <c r="C16" s="552"/>
      <c r="D16" s="552"/>
      <c r="E16" s="552"/>
      <c r="F16" s="552"/>
      <c r="G16" s="552"/>
      <c r="H16" s="552"/>
      <c r="I16" s="72"/>
      <c r="J16" s="76"/>
      <c r="K16" s="552"/>
    </row>
    <row r="17" spans="1:11" ht="12">
      <c r="A17" s="552"/>
      <c r="B17" s="46" t="s">
        <v>1143</v>
      </c>
      <c r="C17" s="552"/>
      <c r="D17" s="552"/>
      <c r="E17" s="552"/>
      <c r="F17" s="552"/>
      <c r="G17" s="552"/>
      <c r="H17" s="552"/>
      <c r="I17" s="72"/>
      <c r="J17" s="76"/>
      <c r="K17" s="552"/>
    </row>
    <row r="18" spans="1:11" ht="12">
      <c r="A18" s="552"/>
      <c r="B18" s="23"/>
      <c r="C18" s="703" t="s">
        <v>326</v>
      </c>
      <c r="D18" s="552"/>
      <c r="E18" s="552"/>
      <c r="F18" s="606"/>
      <c r="G18" s="606"/>
      <c r="H18" s="552">
        <v>6</v>
      </c>
      <c r="I18" s="428">
        <v>0</v>
      </c>
      <c r="J18" s="429">
        <v>0</v>
      </c>
      <c r="K18" s="552"/>
    </row>
    <row r="19" spans="1:11" ht="12">
      <c r="A19" s="552"/>
      <c r="B19" s="23"/>
      <c r="C19" s="703" t="s">
        <v>1144</v>
      </c>
      <c r="D19" s="552"/>
      <c r="E19" s="552"/>
      <c r="F19" s="606"/>
      <c r="G19" s="606"/>
      <c r="H19" s="552">
        <v>7</v>
      </c>
      <c r="I19" s="428">
        <v>0</v>
      </c>
      <c r="J19" s="429">
        <v>0</v>
      </c>
      <c r="K19" s="552"/>
    </row>
    <row r="20" spans="1:11" ht="12">
      <c r="A20" s="552"/>
      <c r="B20" s="23"/>
      <c r="C20" s="703" t="s">
        <v>1145</v>
      </c>
      <c r="D20" s="552"/>
      <c r="E20" s="552"/>
      <c r="F20" s="606"/>
      <c r="G20" s="606"/>
      <c r="H20" s="552">
        <v>8</v>
      </c>
      <c r="I20" s="428">
        <v>0</v>
      </c>
      <c r="J20" s="429">
        <v>0</v>
      </c>
      <c r="K20" s="552"/>
    </row>
    <row r="21" spans="1:11" ht="12">
      <c r="A21" s="552"/>
      <c r="B21" s="23"/>
      <c r="C21" s="703" t="s">
        <v>1146</v>
      </c>
      <c r="D21" s="552"/>
      <c r="E21" s="552"/>
      <c r="F21" s="606"/>
      <c r="G21" s="606"/>
      <c r="H21" s="552">
        <v>9</v>
      </c>
      <c r="I21" s="428">
        <v>0</v>
      </c>
      <c r="J21" s="429">
        <v>0</v>
      </c>
      <c r="K21" s="552"/>
    </row>
    <row r="22" spans="1:11" ht="12">
      <c r="A22" s="552"/>
      <c r="B22" s="23"/>
      <c r="C22" s="703" t="s">
        <v>1147</v>
      </c>
      <c r="D22" s="552"/>
      <c r="E22" s="552"/>
      <c r="F22" s="708"/>
      <c r="G22" s="606"/>
      <c r="H22" s="552">
        <v>10</v>
      </c>
      <c r="I22" s="428">
        <v>0</v>
      </c>
      <c r="J22" s="429">
        <v>0</v>
      </c>
      <c r="K22" s="552"/>
    </row>
    <row r="23" spans="1:11" ht="12">
      <c r="A23" s="552"/>
      <c r="B23" s="23"/>
      <c r="C23" s="703" t="s">
        <v>1148</v>
      </c>
      <c r="D23" s="552"/>
      <c r="E23" s="552"/>
      <c r="F23" s="606"/>
      <c r="G23" s="606"/>
      <c r="H23" s="552">
        <v>11</v>
      </c>
      <c r="I23" s="428">
        <v>0</v>
      </c>
      <c r="J23" s="429">
        <v>0</v>
      </c>
      <c r="K23" s="552"/>
    </row>
    <row r="24" spans="1:11" ht="12">
      <c r="A24" s="552"/>
      <c r="B24" s="23"/>
      <c r="C24" s="703" t="s">
        <v>1149</v>
      </c>
      <c r="D24" s="552"/>
      <c r="E24" s="552"/>
      <c r="F24" s="606"/>
      <c r="G24" s="606"/>
      <c r="H24" s="552">
        <v>12</v>
      </c>
      <c r="I24" s="428">
        <v>0</v>
      </c>
      <c r="J24" s="429">
        <v>0</v>
      </c>
      <c r="K24" s="552"/>
    </row>
    <row r="25" spans="1:11" ht="12">
      <c r="A25" s="552"/>
      <c r="B25" s="23"/>
      <c r="C25" s="703" t="s">
        <v>1149</v>
      </c>
      <c r="D25" s="552"/>
      <c r="E25" s="552"/>
      <c r="F25" s="606"/>
      <c r="G25" s="606"/>
      <c r="H25" s="552">
        <v>13</v>
      </c>
      <c r="I25" s="428">
        <v>0</v>
      </c>
      <c r="J25" s="429">
        <v>0</v>
      </c>
      <c r="K25" s="552"/>
    </row>
    <row r="26" spans="1:11" ht="12">
      <c r="A26" s="552"/>
      <c r="B26" s="23"/>
      <c r="C26" s="703" t="s">
        <v>1149</v>
      </c>
      <c r="D26" s="552"/>
      <c r="E26" s="552"/>
      <c r="F26" s="606"/>
      <c r="G26" s="606"/>
      <c r="H26" s="552">
        <v>14</v>
      </c>
      <c r="I26" s="428">
        <v>0</v>
      </c>
      <c r="J26" s="429">
        <v>0</v>
      </c>
      <c r="K26" s="552"/>
    </row>
    <row r="27" spans="1:12" ht="12">
      <c r="A27" s="552"/>
      <c r="B27" s="23"/>
      <c r="C27" s="552"/>
      <c r="D27" s="432" t="s">
        <v>1150</v>
      </c>
      <c r="E27" s="552"/>
      <c r="F27" s="552"/>
      <c r="G27" s="552"/>
      <c r="H27" s="552">
        <v>15</v>
      </c>
      <c r="I27" s="433">
        <f>SUM(I18:I26)</f>
        <v>0</v>
      </c>
      <c r="J27" s="434">
        <f>SUM(J18:J26)</f>
        <v>0</v>
      </c>
      <c r="K27" s="552"/>
      <c r="L27" s="425" t="s">
        <v>1151</v>
      </c>
    </row>
    <row r="28" spans="1:11" ht="12">
      <c r="A28" s="552"/>
      <c r="B28" s="23"/>
      <c r="C28" s="552"/>
      <c r="D28" s="552"/>
      <c r="E28" s="552"/>
      <c r="F28" s="552"/>
      <c r="G28" s="552"/>
      <c r="H28" s="552"/>
      <c r="I28" s="72"/>
      <c r="J28" s="76"/>
      <c r="K28" s="552"/>
    </row>
    <row r="29" spans="1:11" ht="12">
      <c r="A29" s="552"/>
      <c r="B29" s="46" t="s">
        <v>1152</v>
      </c>
      <c r="C29" s="552"/>
      <c r="D29" s="552"/>
      <c r="E29" s="552"/>
      <c r="F29" s="552"/>
      <c r="G29" s="552"/>
      <c r="H29" s="552"/>
      <c r="I29" s="72"/>
      <c r="J29" s="76"/>
      <c r="K29" s="552"/>
    </row>
    <row r="30" spans="1:11" ht="12">
      <c r="A30" s="552"/>
      <c r="B30" s="23"/>
      <c r="C30" s="703" t="s">
        <v>326</v>
      </c>
      <c r="D30" s="552"/>
      <c r="E30" s="552"/>
      <c r="F30" s="606"/>
      <c r="G30" s="606"/>
      <c r="H30" s="552">
        <v>16</v>
      </c>
      <c r="I30" s="428">
        <v>0</v>
      </c>
      <c r="J30" s="429">
        <v>0</v>
      </c>
      <c r="K30" s="552"/>
    </row>
    <row r="31" spans="1:11" ht="12">
      <c r="A31" s="552"/>
      <c r="B31" s="23"/>
      <c r="C31" s="703" t="s">
        <v>1144</v>
      </c>
      <c r="D31" s="552"/>
      <c r="E31" s="552"/>
      <c r="F31" s="606"/>
      <c r="G31" s="606"/>
      <c r="H31" s="552">
        <v>17</v>
      </c>
      <c r="I31" s="428">
        <v>0</v>
      </c>
      <c r="J31" s="429">
        <v>0</v>
      </c>
      <c r="K31" s="552"/>
    </row>
    <row r="32" spans="1:11" ht="12">
      <c r="A32" s="552"/>
      <c r="B32" s="23"/>
      <c r="C32" s="703" t="s">
        <v>1145</v>
      </c>
      <c r="D32" s="552"/>
      <c r="E32" s="552"/>
      <c r="F32" s="606"/>
      <c r="G32" s="606"/>
      <c r="H32" s="552">
        <v>18</v>
      </c>
      <c r="I32" s="428">
        <v>0</v>
      </c>
      <c r="J32" s="429">
        <v>0</v>
      </c>
      <c r="K32" s="552"/>
    </row>
    <row r="33" spans="1:11" ht="12">
      <c r="A33" s="552"/>
      <c r="B33" s="23"/>
      <c r="C33" s="703" t="s">
        <v>1146</v>
      </c>
      <c r="D33" s="552"/>
      <c r="E33" s="552"/>
      <c r="F33" s="606"/>
      <c r="G33" s="606"/>
      <c r="H33" s="552">
        <v>19</v>
      </c>
      <c r="I33" s="428">
        <v>0</v>
      </c>
      <c r="J33" s="429">
        <v>0</v>
      </c>
      <c r="K33" s="552"/>
    </row>
    <row r="34" spans="1:11" ht="12">
      <c r="A34" s="552"/>
      <c r="B34" s="23"/>
      <c r="C34" s="703" t="s">
        <v>1147</v>
      </c>
      <c r="D34" s="552"/>
      <c r="E34" s="552"/>
      <c r="F34" s="606"/>
      <c r="G34" s="606"/>
      <c r="H34" s="552">
        <v>20</v>
      </c>
      <c r="I34" s="428">
        <v>0</v>
      </c>
      <c r="J34" s="429">
        <v>0</v>
      </c>
      <c r="K34" s="552"/>
    </row>
    <row r="35" spans="1:11" ht="12">
      <c r="A35" s="552"/>
      <c r="B35" s="23"/>
      <c r="C35" s="703" t="s">
        <v>1148</v>
      </c>
      <c r="D35" s="552"/>
      <c r="E35" s="552"/>
      <c r="F35" s="606"/>
      <c r="G35" s="606"/>
      <c r="H35" s="552">
        <v>21</v>
      </c>
      <c r="I35" s="428">
        <v>0</v>
      </c>
      <c r="J35" s="429">
        <v>0</v>
      </c>
      <c r="K35" s="552"/>
    </row>
    <row r="36" spans="1:11" ht="12">
      <c r="A36" s="552"/>
      <c r="B36" s="23"/>
      <c r="C36" s="703" t="s">
        <v>1149</v>
      </c>
      <c r="D36" s="552"/>
      <c r="E36" s="552"/>
      <c r="F36" s="606"/>
      <c r="G36" s="606"/>
      <c r="H36" s="552">
        <v>22</v>
      </c>
      <c r="I36" s="428">
        <v>0</v>
      </c>
      <c r="J36" s="429">
        <v>0</v>
      </c>
      <c r="K36" s="552"/>
    </row>
    <row r="37" spans="1:11" ht="12">
      <c r="A37" s="552"/>
      <c r="B37" s="23"/>
      <c r="C37" s="703" t="s">
        <v>1149</v>
      </c>
      <c r="D37" s="552"/>
      <c r="E37" s="552"/>
      <c r="F37" s="606"/>
      <c r="G37" s="606"/>
      <c r="H37" s="552">
        <v>23</v>
      </c>
      <c r="I37" s="428">
        <v>0</v>
      </c>
      <c r="J37" s="429">
        <v>0</v>
      </c>
      <c r="K37" s="552"/>
    </row>
    <row r="38" spans="1:11" ht="12">
      <c r="A38" s="552"/>
      <c r="B38" s="23"/>
      <c r="C38" s="703" t="s">
        <v>1149</v>
      </c>
      <c r="D38" s="435"/>
      <c r="E38" s="552"/>
      <c r="F38" s="606"/>
      <c r="G38" s="606"/>
      <c r="H38" s="552">
        <v>24</v>
      </c>
      <c r="I38" s="428">
        <v>0</v>
      </c>
      <c r="J38" s="429">
        <v>0</v>
      </c>
      <c r="K38" s="552"/>
    </row>
    <row r="39" spans="1:12" ht="12">
      <c r="A39" s="552"/>
      <c r="B39" s="23"/>
      <c r="C39" s="552"/>
      <c r="D39" s="432" t="s">
        <v>1153</v>
      </c>
      <c r="E39" s="552"/>
      <c r="F39" s="552"/>
      <c r="G39" s="552"/>
      <c r="H39" s="552">
        <v>25</v>
      </c>
      <c r="I39" s="430">
        <f>-SUM(I30:I38)</f>
        <v>0</v>
      </c>
      <c r="J39" s="431">
        <f>-SUM(J30:J38)</f>
        <v>0</v>
      </c>
      <c r="K39" s="552"/>
      <c r="L39" s="425" t="s">
        <v>1154</v>
      </c>
    </row>
    <row r="40" spans="1:11" ht="12">
      <c r="A40" s="552"/>
      <c r="B40" s="23"/>
      <c r="C40" s="552"/>
      <c r="D40" s="552"/>
      <c r="E40" s="552"/>
      <c r="F40" s="552"/>
      <c r="G40" s="552"/>
      <c r="H40" s="552"/>
      <c r="I40" s="72"/>
      <c r="J40" s="76"/>
      <c r="K40" s="552"/>
    </row>
    <row r="41" spans="1:11" ht="15">
      <c r="A41" s="552"/>
      <c r="B41" s="436" t="s">
        <v>1155</v>
      </c>
      <c r="C41" s="552"/>
      <c r="D41" s="552"/>
      <c r="E41" s="552"/>
      <c r="F41" s="552"/>
      <c r="G41" s="552"/>
      <c r="H41" s="552"/>
      <c r="I41" s="72"/>
      <c r="J41" s="76"/>
      <c r="K41" s="552"/>
    </row>
    <row r="42" spans="1:12" ht="15">
      <c r="A42" s="552"/>
      <c r="B42" s="436" t="s">
        <v>1156</v>
      </c>
      <c r="C42" s="552"/>
      <c r="D42" s="552"/>
      <c r="E42" s="552"/>
      <c r="F42" s="552"/>
      <c r="G42" s="552"/>
      <c r="H42" s="552">
        <v>26</v>
      </c>
      <c r="I42" s="430">
        <f>I27+I39</f>
        <v>0</v>
      </c>
      <c r="J42" s="431">
        <f>J27+J39</f>
        <v>0</v>
      </c>
      <c r="K42" s="552"/>
      <c r="L42" s="425" t="s">
        <v>1157</v>
      </c>
    </row>
    <row r="43" spans="1:11" ht="12">
      <c r="A43" s="552"/>
      <c r="B43" s="23"/>
      <c r="C43" s="552"/>
      <c r="D43" s="552"/>
      <c r="E43" s="552"/>
      <c r="F43" s="552"/>
      <c r="G43" s="552"/>
      <c r="H43" s="552"/>
      <c r="I43" s="72"/>
      <c r="J43" s="76"/>
      <c r="K43" s="552"/>
    </row>
    <row r="44" spans="1:11" ht="12">
      <c r="A44" s="552"/>
      <c r="B44" s="46" t="s">
        <v>1158</v>
      </c>
      <c r="C44" s="552"/>
      <c r="D44" s="552"/>
      <c r="E44" s="552"/>
      <c r="F44" s="552"/>
      <c r="G44" s="552"/>
      <c r="H44" s="552"/>
      <c r="I44" s="72"/>
      <c r="J44" s="76"/>
      <c r="K44" s="552"/>
    </row>
    <row r="45" spans="1:12" ht="12">
      <c r="A45" s="552"/>
      <c r="B45" s="23"/>
      <c r="C45" s="703" t="s">
        <v>1159</v>
      </c>
      <c r="D45" s="552"/>
      <c r="E45" s="552"/>
      <c r="F45" s="552"/>
      <c r="G45" s="552"/>
      <c r="H45" s="552">
        <v>27</v>
      </c>
      <c r="I45" s="426"/>
      <c r="J45" s="431">
        <f>ValuationEquity!I47</f>
        <v>30841.55999999994</v>
      </c>
      <c r="K45" s="552"/>
      <c r="L45" s="425" t="s">
        <v>1160</v>
      </c>
    </row>
    <row r="46" spans="1:11" ht="12">
      <c r="A46" s="552"/>
      <c r="B46" s="23"/>
      <c r="C46" s="703" t="s">
        <v>1161</v>
      </c>
      <c r="D46" s="552"/>
      <c r="E46" s="552"/>
      <c r="F46" s="552"/>
      <c r="G46" s="552"/>
      <c r="H46" s="552">
        <v>28</v>
      </c>
      <c r="I46" s="426"/>
      <c r="J46" s="429">
        <v>0</v>
      </c>
      <c r="K46" s="552"/>
    </row>
    <row r="47" spans="1:11" ht="12">
      <c r="A47" s="552"/>
      <c r="B47" s="23"/>
      <c r="C47" s="703" t="s">
        <v>1162</v>
      </c>
      <c r="D47" s="552"/>
      <c r="E47" s="552"/>
      <c r="F47" s="552"/>
      <c r="G47" s="552"/>
      <c r="H47" s="552">
        <v>29</v>
      </c>
      <c r="I47" s="426"/>
      <c r="J47" s="429">
        <v>0</v>
      </c>
      <c r="K47" s="552"/>
    </row>
    <row r="48" spans="1:12" ht="15">
      <c r="A48" s="552"/>
      <c r="B48" s="436" t="s">
        <v>1163</v>
      </c>
      <c r="C48" s="552"/>
      <c r="D48" s="552"/>
      <c r="E48" s="552"/>
      <c r="F48" s="552"/>
      <c r="G48" s="552"/>
      <c r="H48" s="552">
        <v>30</v>
      </c>
      <c r="I48" s="437"/>
      <c r="J48" s="434">
        <f>SUM(J45:J47)</f>
        <v>30841.55999999994</v>
      </c>
      <c r="K48" s="552"/>
      <c r="L48" s="425" t="s">
        <v>1164</v>
      </c>
    </row>
    <row r="49" spans="1:11" ht="12">
      <c r="A49" s="552"/>
      <c r="B49" s="23"/>
      <c r="C49" s="552"/>
      <c r="D49" s="552"/>
      <c r="E49" s="552"/>
      <c r="F49" s="552"/>
      <c r="G49" s="552"/>
      <c r="H49" s="552"/>
      <c r="I49" s="72"/>
      <c r="J49" s="76"/>
      <c r="K49" s="552"/>
    </row>
    <row r="50" spans="1:11" ht="12">
      <c r="A50" s="552"/>
      <c r="B50" s="46" t="s">
        <v>1165</v>
      </c>
      <c r="C50" s="552"/>
      <c r="D50" s="552"/>
      <c r="E50" s="552"/>
      <c r="F50" s="552"/>
      <c r="G50" s="552"/>
      <c r="H50" s="552"/>
      <c r="I50" s="72"/>
      <c r="J50" s="76"/>
      <c r="K50" s="552"/>
    </row>
    <row r="51" spans="1:11" ht="12.75" thickBot="1">
      <c r="A51" s="552"/>
      <c r="B51" s="23"/>
      <c r="C51" s="552"/>
      <c r="D51" s="552"/>
      <c r="E51" s="552"/>
      <c r="F51" s="552"/>
      <c r="G51" s="552"/>
      <c r="H51" s="552"/>
      <c r="I51" s="72"/>
      <c r="J51" s="76"/>
      <c r="K51" s="552"/>
    </row>
    <row r="52" spans="1:12" ht="12.75" thickBot="1">
      <c r="A52" s="552"/>
      <c r="B52" s="423" t="s">
        <v>1166</v>
      </c>
      <c r="C52" s="552"/>
      <c r="D52" s="552"/>
      <c r="E52" s="552"/>
      <c r="F52" s="552"/>
      <c r="G52" s="552"/>
      <c r="H52" s="552">
        <v>31</v>
      </c>
      <c r="I52" s="704">
        <f>BeginBalSheet!$N$57</f>
        <v>1127148.081</v>
      </c>
      <c r="J52" s="705">
        <f>BeginBalSheet!$O$57</f>
        <v>1603443.841</v>
      </c>
      <c r="K52" s="552"/>
      <c r="L52" s="425" t="s">
        <v>1167</v>
      </c>
    </row>
    <row r="53" spans="1:11" ht="12">
      <c r="A53" s="552"/>
      <c r="B53" s="46" t="s">
        <v>1168</v>
      </c>
      <c r="C53" s="552"/>
      <c r="D53" s="552"/>
      <c r="E53" s="552"/>
      <c r="F53" s="552"/>
      <c r="G53" s="552"/>
      <c r="H53" s="552"/>
      <c r="I53" s="72"/>
      <c r="J53" s="76"/>
      <c r="K53" s="552"/>
    </row>
    <row r="54" spans="1:12" ht="12">
      <c r="A54" s="552"/>
      <c r="B54" s="23"/>
      <c r="C54" s="703" t="s">
        <v>1132</v>
      </c>
      <c r="D54" s="552"/>
      <c r="E54" s="552"/>
      <c r="F54" s="552"/>
      <c r="G54" s="552"/>
      <c r="H54" s="552">
        <v>32</v>
      </c>
      <c r="I54" s="430">
        <f>I14</f>
        <v>38173.21800000001</v>
      </c>
      <c r="J54" s="431">
        <f>J14</f>
        <v>38173.21800000001</v>
      </c>
      <c r="K54" s="552"/>
      <c r="L54" s="425" t="s">
        <v>1169</v>
      </c>
    </row>
    <row r="55" spans="1:12" ht="12">
      <c r="A55" s="552"/>
      <c r="B55" s="23"/>
      <c r="C55" s="703" t="s">
        <v>1170</v>
      </c>
      <c r="D55" s="552"/>
      <c r="E55" s="552"/>
      <c r="F55" s="552"/>
      <c r="G55" s="552"/>
      <c r="H55" s="552">
        <v>33</v>
      </c>
      <c r="I55" s="430">
        <f>I42</f>
        <v>0</v>
      </c>
      <c r="J55" s="431">
        <f>J42</f>
        <v>0</v>
      </c>
      <c r="K55" s="552"/>
      <c r="L55" s="425" t="s">
        <v>1171</v>
      </c>
    </row>
    <row r="56" spans="1:12" ht="12">
      <c r="A56" s="552"/>
      <c r="B56" s="23"/>
      <c r="C56" s="703" t="s">
        <v>1172</v>
      </c>
      <c r="D56" s="552"/>
      <c r="E56" s="552"/>
      <c r="F56" s="552"/>
      <c r="G56" s="552"/>
      <c r="H56" s="552">
        <v>34</v>
      </c>
      <c r="I56" s="438"/>
      <c r="J56" s="431">
        <f>J48</f>
        <v>30841.55999999994</v>
      </c>
      <c r="K56" s="552"/>
      <c r="L56" s="425" t="s">
        <v>1173</v>
      </c>
    </row>
    <row r="57" spans="1:12" ht="15">
      <c r="A57" s="552"/>
      <c r="B57" s="436" t="s">
        <v>1174</v>
      </c>
      <c r="C57" s="552"/>
      <c r="D57" s="552"/>
      <c r="E57" s="552"/>
      <c r="F57" s="552"/>
      <c r="G57" s="552"/>
      <c r="H57" s="552">
        <v>35</v>
      </c>
      <c r="I57" s="433">
        <f>I52+SUM(I54:I56)</f>
        <v>1165321.299</v>
      </c>
      <c r="J57" s="434">
        <f>J52+SUM(J54:J56)</f>
        <v>1672458.619</v>
      </c>
      <c r="K57" s="552"/>
      <c r="L57" s="425" t="s">
        <v>1175</v>
      </c>
    </row>
    <row r="58" spans="1:12" ht="12">
      <c r="A58" s="552"/>
      <c r="B58" s="423" t="s">
        <v>1176</v>
      </c>
      <c r="C58" s="552"/>
      <c r="D58" s="552"/>
      <c r="E58" s="552"/>
      <c r="F58" s="552"/>
      <c r="G58" s="552"/>
      <c r="H58" s="552">
        <v>36</v>
      </c>
      <c r="I58" s="706">
        <f>EndBalSheet!$N$57</f>
        <v>1165324.299</v>
      </c>
      <c r="J58" s="707">
        <f>EndBalSheet!$O$57</f>
        <v>1672461.619</v>
      </c>
      <c r="K58" s="552"/>
      <c r="L58" s="425" t="s">
        <v>1177</v>
      </c>
    </row>
    <row r="59" spans="1:11" ht="12">
      <c r="A59" s="552"/>
      <c r="B59" s="23"/>
      <c r="C59" s="552"/>
      <c r="D59" s="552"/>
      <c r="E59" s="552"/>
      <c r="F59" s="552"/>
      <c r="G59" s="552"/>
      <c r="H59" s="552"/>
      <c r="I59" s="439"/>
      <c r="J59" s="440"/>
      <c r="K59" s="552"/>
    </row>
    <row r="60" spans="1:12" ht="15.75" thickBot="1">
      <c r="A60" s="552"/>
      <c r="B60" s="441" t="s">
        <v>1178</v>
      </c>
      <c r="C60" s="21"/>
      <c r="D60" s="21"/>
      <c r="E60" s="21"/>
      <c r="F60" s="21"/>
      <c r="G60" s="21"/>
      <c r="H60" s="21">
        <v>37</v>
      </c>
      <c r="I60" s="442">
        <f>I57-I58</f>
        <v>-3</v>
      </c>
      <c r="J60" s="443">
        <f>J57-J58</f>
        <v>-3</v>
      </c>
      <c r="K60" s="552"/>
      <c r="L60" s="425" t="s">
        <v>1179</v>
      </c>
    </row>
    <row r="61" spans="1:11" ht="12.75" thickTop="1">
      <c r="A61" s="552"/>
      <c r="B61" s="552"/>
      <c r="C61" s="552"/>
      <c r="D61" s="552"/>
      <c r="E61" s="552"/>
      <c r="F61" s="552"/>
      <c r="G61" s="552"/>
      <c r="H61" s="552"/>
      <c r="I61" s="552"/>
      <c r="J61" s="552"/>
      <c r="K61" s="552"/>
    </row>
    <row r="65" ht="18">
      <c r="D65" s="444" t="s">
        <v>1180</v>
      </c>
    </row>
    <row r="67" ht="18" thickBot="1">
      <c r="D67" s="230" t="s">
        <v>1129</v>
      </c>
    </row>
    <row r="68" spans="2:10" ht="12.75" thickTop="1">
      <c r="B68" s="13"/>
      <c r="C68" s="14"/>
      <c r="D68" s="14"/>
      <c r="E68" s="14"/>
      <c r="F68" s="14"/>
      <c r="G68" s="14"/>
      <c r="H68" s="14"/>
      <c r="I68" s="417" t="s">
        <v>311</v>
      </c>
      <c r="J68" s="418" t="s">
        <v>122</v>
      </c>
    </row>
    <row r="69" spans="2:10" ht="12.75" thickBot="1">
      <c r="B69" s="445"/>
      <c r="C69" s="446"/>
      <c r="D69" s="446"/>
      <c r="E69" s="446"/>
      <c r="F69" s="446"/>
      <c r="G69" s="446"/>
      <c r="H69" s="446"/>
      <c r="I69" s="421" t="s">
        <v>293</v>
      </c>
      <c r="J69" s="422" t="s">
        <v>127</v>
      </c>
    </row>
    <row r="70" spans="2:10" ht="12">
      <c r="B70" s="423" t="s">
        <v>1132</v>
      </c>
      <c r="I70" s="447"/>
      <c r="J70" s="448"/>
    </row>
    <row r="71" spans="2:12" ht="12">
      <c r="B71" s="46" t="s">
        <v>1133</v>
      </c>
      <c r="H71">
        <v>1</v>
      </c>
      <c r="I71" s="449"/>
      <c r="J71" s="450"/>
      <c r="L71" s="425" t="s">
        <v>1134</v>
      </c>
    </row>
    <row r="72" spans="2:10" ht="12">
      <c r="B72" s="46" t="s">
        <v>1135</v>
      </c>
      <c r="I72" s="451"/>
      <c r="J72" s="452"/>
    </row>
    <row r="73" spans="2:12" ht="12">
      <c r="B73" s="453"/>
      <c r="C73" s="454" t="s">
        <v>1181</v>
      </c>
      <c r="D73" s="455"/>
      <c r="E73" s="455"/>
      <c r="F73" s="455"/>
      <c r="G73" s="455"/>
      <c r="H73">
        <v>2</v>
      </c>
      <c r="I73" s="449"/>
      <c r="J73" s="429"/>
      <c r="L73" s="425" t="s">
        <v>1137</v>
      </c>
    </row>
    <row r="74" spans="2:10" ht="12">
      <c r="B74" s="23"/>
      <c r="C74" s="425" t="s">
        <v>1138</v>
      </c>
      <c r="H74">
        <v>3</v>
      </c>
      <c r="I74" s="428"/>
      <c r="J74" s="429"/>
    </row>
    <row r="75" spans="2:10" ht="12">
      <c r="B75" s="23"/>
      <c r="C75" s="425" t="s">
        <v>1139</v>
      </c>
      <c r="H75">
        <v>4</v>
      </c>
      <c r="I75" s="428"/>
      <c r="J75" s="429"/>
    </row>
    <row r="76" spans="2:12" ht="12">
      <c r="B76" s="423" t="s">
        <v>1140</v>
      </c>
      <c r="H76">
        <v>5</v>
      </c>
      <c r="I76" s="456"/>
      <c r="J76" s="457"/>
      <c r="L76" s="425" t="s">
        <v>1141</v>
      </c>
    </row>
    <row r="77" spans="2:10" ht="12">
      <c r="B77" s="23"/>
      <c r="I77" s="72"/>
      <c r="J77" s="76"/>
    </row>
    <row r="78" spans="2:10" ht="12">
      <c r="B78" s="423" t="s">
        <v>1142</v>
      </c>
      <c r="I78" s="72"/>
      <c r="J78" s="76"/>
    </row>
    <row r="79" spans="2:10" ht="12">
      <c r="B79" s="46" t="s">
        <v>1143</v>
      </c>
      <c r="I79" s="72"/>
      <c r="J79" s="76"/>
    </row>
    <row r="80" spans="2:10" ht="12">
      <c r="B80" s="23"/>
      <c r="C80" s="425" t="s">
        <v>326</v>
      </c>
      <c r="H80">
        <v>6</v>
      </c>
      <c r="I80" s="428"/>
      <c r="J80" s="429"/>
    </row>
    <row r="81" spans="2:10" ht="12">
      <c r="B81" s="23"/>
      <c r="C81" s="425" t="s">
        <v>1144</v>
      </c>
      <c r="H81">
        <v>7</v>
      </c>
      <c r="I81" s="428"/>
      <c r="J81" s="429"/>
    </row>
    <row r="82" spans="2:10" ht="12">
      <c r="B82" s="23"/>
      <c r="C82" s="425" t="s">
        <v>1145</v>
      </c>
      <c r="H82">
        <v>8</v>
      </c>
      <c r="I82" s="428"/>
      <c r="J82" s="429"/>
    </row>
    <row r="83" spans="2:10" ht="12">
      <c r="B83" s="23"/>
      <c r="C83" s="425" t="s">
        <v>1146</v>
      </c>
      <c r="H83">
        <v>9</v>
      </c>
      <c r="I83" s="428"/>
      <c r="J83" s="429"/>
    </row>
    <row r="84" spans="2:10" ht="12">
      <c r="B84" s="23"/>
      <c r="C84" s="425" t="s">
        <v>0</v>
      </c>
      <c r="H84">
        <v>10</v>
      </c>
      <c r="I84" s="428"/>
      <c r="J84" s="429"/>
    </row>
    <row r="85" spans="2:10" ht="12">
      <c r="B85" s="23"/>
      <c r="C85" s="425" t="s">
        <v>1148</v>
      </c>
      <c r="H85">
        <v>11</v>
      </c>
      <c r="I85" s="428"/>
      <c r="J85" s="429"/>
    </row>
    <row r="86" spans="2:10" ht="12">
      <c r="B86" s="23"/>
      <c r="C86" s="425" t="s">
        <v>1149</v>
      </c>
      <c r="H86">
        <v>12</v>
      </c>
      <c r="I86" s="428"/>
      <c r="J86" s="429"/>
    </row>
    <row r="87" spans="2:10" ht="12">
      <c r="B87" s="23"/>
      <c r="C87" s="425" t="s">
        <v>1149</v>
      </c>
      <c r="H87">
        <v>13</v>
      </c>
      <c r="I87" s="428"/>
      <c r="J87" s="429"/>
    </row>
    <row r="88" spans="2:10" ht="12">
      <c r="B88" s="23"/>
      <c r="C88" s="432" t="s">
        <v>475</v>
      </c>
      <c r="H88">
        <v>14</v>
      </c>
      <c r="I88" s="428"/>
      <c r="J88" s="429"/>
    </row>
    <row r="89" spans="2:12" ht="12">
      <c r="B89" s="23"/>
      <c r="D89" s="432" t="s">
        <v>1150</v>
      </c>
      <c r="H89">
        <v>15</v>
      </c>
      <c r="I89" s="458"/>
      <c r="J89" s="459"/>
      <c r="L89" s="425" t="s">
        <v>1151</v>
      </c>
    </row>
    <row r="90" spans="2:10" ht="12">
      <c r="B90" s="23"/>
      <c r="I90" s="72"/>
      <c r="J90" s="76"/>
    </row>
    <row r="91" spans="2:10" ht="12">
      <c r="B91" s="46" t="s">
        <v>1152</v>
      </c>
      <c r="I91" s="72"/>
      <c r="J91" s="76"/>
    </row>
    <row r="92" spans="2:10" ht="12">
      <c r="B92" s="23"/>
      <c r="C92" s="425" t="s">
        <v>326</v>
      </c>
      <c r="H92">
        <v>16</v>
      </c>
      <c r="I92" s="428"/>
      <c r="J92" s="429"/>
    </row>
    <row r="93" spans="2:10" ht="12">
      <c r="B93" s="23"/>
      <c r="C93" s="425" t="s">
        <v>1144</v>
      </c>
      <c r="H93">
        <v>17</v>
      </c>
      <c r="I93" s="428"/>
      <c r="J93" s="429"/>
    </row>
    <row r="94" spans="2:10" ht="12">
      <c r="B94" s="23"/>
      <c r="C94" s="425" t="s">
        <v>1145</v>
      </c>
      <c r="H94">
        <v>18</v>
      </c>
      <c r="I94" s="428"/>
      <c r="J94" s="429"/>
    </row>
    <row r="95" spans="2:10" ht="12">
      <c r="B95" s="23"/>
      <c r="C95" s="425" t="s">
        <v>1146</v>
      </c>
      <c r="H95">
        <v>19</v>
      </c>
      <c r="I95" s="428"/>
      <c r="J95" s="429"/>
    </row>
    <row r="96" spans="2:10" ht="12">
      <c r="B96" s="23"/>
      <c r="C96" s="425" t="s">
        <v>0</v>
      </c>
      <c r="H96">
        <v>20</v>
      </c>
      <c r="I96" s="428"/>
      <c r="J96" s="429"/>
    </row>
    <row r="97" spans="2:10" ht="12">
      <c r="B97" s="23"/>
      <c r="C97" s="425" t="s">
        <v>1148</v>
      </c>
      <c r="H97">
        <v>21</v>
      </c>
      <c r="I97" s="428"/>
      <c r="J97" s="429"/>
    </row>
    <row r="98" spans="2:10" ht="12">
      <c r="B98" s="23"/>
      <c r="C98" s="425" t="s">
        <v>1149</v>
      </c>
      <c r="H98">
        <v>22</v>
      </c>
      <c r="I98" s="428"/>
      <c r="J98" s="429"/>
    </row>
    <row r="99" spans="2:10" ht="12">
      <c r="B99" s="23"/>
      <c r="C99" s="425" t="s">
        <v>1149</v>
      </c>
      <c r="H99">
        <v>23</v>
      </c>
      <c r="I99" s="428"/>
      <c r="J99" s="429"/>
    </row>
    <row r="100" spans="2:10" ht="12">
      <c r="B100" s="23"/>
      <c r="C100" s="432" t="s">
        <v>475</v>
      </c>
      <c r="D100" s="435"/>
      <c r="H100">
        <v>24</v>
      </c>
      <c r="I100" s="428"/>
      <c r="J100" s="429"/>
    </row>
    <row r="101" spans="2:12" ht="12">
      <c r="B101" s="23"/>
      <c r="D101" s="432" t="s">
        <v>1153</v>
      </c>
      <c r="H101">
        <v>25</v>
      </c>
      <c r="I101" s="458"/>
      <c r="J101" s="459"/>
      <c r="L101" s="425" t="s">
        <v>1154</v>
      </c>
    </row>
    <row r="102" spans="2:10" ht="12">
      <c r="B102" s="23"/>
      <c r="I102" s="72"/>
      <c r="J102" s="76"/>
    </row>
    <row r="103" spans="2:10" ht="15">
      <c r="B103" s="436" t="s">
        <v>1155</v>
      </c>
      <c r="I103" s="72"/>
      <c r="J103" s="76"/>
    </row>
    <row r="104" spans="2:12" ht="15">
      <c r="B104" s="436" t="s">
        <v>1156</v>
      </c>
      <c r="H104">
        <v>26</v>
      </c>
      <c r="I104" s="458"/>
      <c r="J104" s="459"/>
      <c r="L104" s="425" t="s">
        <v>1157</v>
      </c>
    </row>
    <row r="105" spans="2:10" ht="12">
      <c r="B105" s="23"/>
      <c r="I105" s="72"/>
      <c r="J105" s="76"/>
    </row>
    <row r="106" spans="2:10" ht="12">
      <c r="B106" s="46" t="s">
        <v>1158</v>
      </c>
      <c r="I106" s="72"/>
      <c r="J106" s="76"/>
    </row>
    <row r="107" spans="2:12" ht="12">
      <c r="B107" s="23"/>
      <c r="C107" s="425" t="s">
        <v>1159</v>
      </c>
      <c r="H107">
        <v>27</v>
      </c>
      <c r="I107" s="451"/>
      <c r="J107" s="457"/>
      <c r="L107" s="425" t="s">
        <v>1160</v>
      </c>
    </row>
    <row r="108" spans="2:10" ht="12">
      <c r="B108" s="23"/>
      <c r="C108" s="425" t="s">
        <v>1161</v>
      </c>
      <c r="H108">
        <v>28</v>
      </c>
      <c r="I108" s="451"/>
      <c r="J108" s="429"/>
    </row>
    <row r="109" spans="2:10" ht="12">
      <c r="B109" s="23"/>
      <c r="C109" s="425" t="s">
        <v>1162</v>
      </c>
      <c r="H109">
        <v>29</v>
      </c>
      <c r="I109" s="451"/>
      <c r="J109" s="429"/>
    </row>
    <row r="110" spans="2:12" ht="15">
      <c r="B110" s="436" t="s">
        <v>1163</v>
      </c>
      <c r="H110">
        <v>30</v>
      </c>
      <c r="I110" s="460"/>
      <c r="J110" s="459"/>
      <c r="L110" s="425" t="s">
        <v>1164</v>
      </c>
    </row>
    <row r="111" spans="2:10" ht="12">
      <c r="B111" s="23"/>
      <c r="I111" s="72"/>
      <c r="J111" s="76"/>
    </row>
    <row r="112" spans="2:10" ht="12">
      <c r="B112" s="46" t="s">
        <v>1165</v>
      </c>
      <c r="I112" s="72"/>
      <c r="J112" s="76"/>
    </row>
    <row r="113" spans="2:10" ht="12.75" thickBot="1">
      <c r="B113" s="23"/>
      <c r="I113" s="72"/>
      <c r="J113" s="76"/>
    </row>
    <row r="114" spans="2:12" ht="12.75" thickBot="1">
      <c r="B114" s="423" t="s">
        <v>1166</v>
      </c>
      <c r="H114">
        <v>31</v>
      </c>
      <c r="I114" s="461"/>
      <c r="J114" s="462"/>
      <c r="L114" s="425" t="s">
        <v>1167</v>
      </c>
    </row>
    <row r="115" spans="2:10" ht="12">
      <c r="B115" s="46" t="s">
        <v>1168</v>
      </c>
      <c r="I115" s="72"/>
      <c r="J115" s="76"/>
    </row>
    <row r="116" spans="2:12" ht="12">
      <c r="B116" s="23"/>
      <c r="C116" s="425" t="s">
        <v>1132</v>
      </c>
      <c r="H116">
        <v>32</v>
      </c>
      <c r="I116" s="456"/>
      <c r="J116" s="457"/>
      <c r="L116" s="425" t="s">
        <v>1169</v>
      </c>
    </row>
    <row r="117" spans="2:12" ht="12">
      <c r="B117" s="23"/>
      <c r="C117" s="425" t="s">
        <v>1170</v>
      </c>
      <c r="H117">
        <v>33</v>
      </c>
      <c r="I117" s="456"/>
      <c r="J117" s="457"/>
      <c r="L117" s="425" t="s">
        <v>1171</v>
      </c>
    </row>
    <row r="118" spans="2:12" ht="12">
      <c r="B118" s="23"/>
      <c r="C118" s="425" t="s">
        <v>1172</v>
      </c>
      <c r="H118">
        <v>34</v>
      </c>
      <c r="I118" s="463"/>
      <c r="J118" s="457"/>
      <c r="L118" s="425" t="s">
        <v>1173</v>
      </c>
    </row>
    <row r="119" spans="2:12" ht="15">
      <c r="B119" s="436" t="s">
        <v>1174</v>
      </c>
      <c r="H119">
        <v>35</v>
      </c>
      <c r="I119" s="464"/>
      <c r="J119" s="465"/>
      <c r="L119" s="425" t="s">
        <v>1175</v>
      </c>
    </row>
    <row r="120" spans="2:12" ht="12">
      <c r="B120" s="423" t="s">
        <v>1176</v>
      </c>
      <c r="H120">
        <v>36</v>
      </c>
      <c r="I120" s="466"/>
      <c r="J120" s="467"/>
      <c r="L120" s="425" t="s">
        <v>1177</v>
      </c>
    </row>
    <row r="121" spans="2:10" ht="12">
      <c r="B121" s="23"/>
      <c r="I121" s="439"/>
      <c r="J121" s="440"/>
    </row>
    <row r="122" spans="2:12" ht="15.75" thickBot="1">
      <c r="B122" s="441" t="s">
        <v>1178</v>
      </c>
      <c r="C122" s="21"/>
      <c r="D122" s="21"/>
      <c r="E122" s="21"/>
      <c r="F122" s="21"/>
      <c r="G122" s="21"/>
      <c r="H122" s="21">
        <v>37</v>
      </c>
      <c r="I122" s="468"/>
      <c r="J122" s="469"/>
      <c r="L122" s="425" t="s">
        <v>1179</v>
      </c>
    </row>
    <row r="123" ht="12.75" thickTop="1"/>
  </sheetData>
  <sheetProtection sheet="1" objects="1" scenarios="1"/>
  <printOptions horizontalCentered="1"/>
  <pageMargins left="0.4" right="0.4" top="0.333" bottom="0.333" header="0.5" footer="0.5"/>
  <pageSetup fitToHeight="1" fitToWidth="1" orientation="portrait" r:id="rId1"/>
</worksheet>
</file>

<file path=xl/worksheets/sheet13.xml><?xml version="1.0" encoding="utf-8"?>
<worksheet xmlns="http://schemas.openxmlformats.org/spreadsheetml/2006/main" xmlns:r="http://schemas.openxmlformats.org/officeDocument/2006/relationships">
  <sheetPr codeName="Sheet13" transitionEvaluation="1"/>
  <dimension ref="A1:K97"/>
  <sheetViews>
    <sheetView showGridLines="0" workbookViewId="0" topLeftCell="A1">
      <selection activeCell="A1" sqref="A1"/>
    </sheetView>
  </sheetViews>
  <sheetFormatPr defaultColWidth="9.7109375" defaultRowHeight="12.75"/>
  <cols>
    <col min="1" max="1" width="2.28125" style="0" customWidth="1"/>
    <col min="7" max="7" width="3.7109375" style="0" customWidth="1"/>
    <col min="8" max="9" width="11.7109375" style="0" customWidth="1"/>
    <col min="10" max="10" width="3.7109375" style="0" customWidth="1"/>
  </cols>
  <sheetData>
    <row r="1" spans="1:10" ht="12">
      <c r="A1" s="552"/>
      <c r="B1" s="552"/>
      <c r="C1" s="552"/>
      <c r="D1" s="552"/>
      <c r="E1" s="552"/>
      <c r="F1" s="552"/>
      <c r="G1" s="552"/>
      <c r="H1" s="552"/>
      <c r="I1" s="552"/>
      <c r="J1" s="552"/>
    </row>
    <row r="2" spans="1:10" ht="12">
      <c r="A2" s="552"/>
      <c r="B2" s="552"/>
      <c r="C2" s="552"/>
      <c r="D2" s="552"/>
      <c r="E2" s="552"/>
      <c r="F2" s="552"/>
      <c r="G2" s="552"/>
      <c r="H2" s="552"/>
      <c r="I2" s="552"/>
      <c r="J2" s="552"/>
    </row>
    <row r="3" spans="1:10" ht="12">
      <c r="A3" s="552"/>
      <c r="B3" s="552"/>
      <c r="C3" s="552"/>
      <c r="D3" s="552"/>
      <c r="E3" s="552"/>
      <c r="F3" s="552"/>
      <c r="G3" s="552"/>
      <c r="H3" s="552"/>
      <c r="I3" s="552"/>
      <c r="J3" s="552"/>
    </row>
    <row r="4" spans="1:10" ht="20.25">
      <c r="A4" s="552"/>
      <c r="B4" s="551" t="s">
        <v>389</v>
      </c>
      <c r="C4" s="552"/>
      <c r="D4" s="552"/>
      <c r="E4" s="552"/>
      <c r="F4" s="552"/>
      <c r="G4" s="552"/>
      <c r="H4" s="552"/>
      <c r="I4" s="552"/>
      <c r="J4" s="552"/>
    </row>
    <row r="5" spans="1:10" ht="12.75" thickBot="1">
      <c r="A5" s="552"/>
      <c r="B5" s="699" t="s">
        <v>254</v>
      </c>
      <c r="C5" s="552" t="str">
        <f>OwnerEquity!$C$5</f>
        <v>Case Farm Ranch</v>
      </c>
      <c r="D5" s="552"/>
      <c r="E5" s="552"/>
      <c r="F5" s="552"/>
      <c r="G5" s="710" t="s">
        <v>255</v>
      </c>
      <c r="H5" s="552">
        <f>OwnerEquity!$H$5</f>
        <v>1996</v>
      </c>
      <c r="I5" s="552"/>
      <c r="J5" s="552"/>
    </row>
    <row r="6" spans="1:10" ht="15.75" thickTop="1">
      <c r="A6" s="552"/>
      <c r="B6" s="471" t="s">
        <v>1</v>
      </c>
      <c r="C6" s="14"/>
      <c r="D6" s="14"/>
      <c r="E6" s="14"/>
      <c r="F6" s="14"/>
      <c r="G6" s="14"/>
      <c r="H6" s="14"/>
      <c r="I6" s="36"/>
      <c r="J6" s="552"/>
    </row>
    <row r="7" spans="1:10" ht="12">
      <c r="A7" s="552"/>
      <c r="B7" s="46" t="s">
        <v>2</v>
      </c>
      <c r="C7" s="552"/>
      <c r="D7" s="552"/>
      <c r="E7" s="552"/>
      <c r="F7" s="552"/>
      <c r="G7" s="552"/>
      <c r="H7" s="552"/>
      <c r="I7" s="55"/>
      <c r="J7" s="552"/>
    </row>
    <row r="8" spans="1:10" ht="12">
      <c r="A8" s="552"/>
      <c r="B8" s="23"/>
      <c r="C8" s="703" t="s">
        <v>3</v>
      </c>
      <c r="D8" s="552"/>
      <c r="E8" s="552"/>
      <c r="F8" s="552"/>
      <c r="G8" s="552"/>
      <c r="H8" s="552"/>
      <c r="I8" s="55"/>
      <c r="J8" s="552"/>
    </row>
    <row r="9" spans="1:11" ht="12">
      <c r="A9" s="552"/>
      <c r="B9" s="23"/>
      <c r="C9" s="552"/>
      <c r="D9" s="703" t="s">
        <v>636</v>
      </c>
      <c r="E9" s="552"/>
      <c r="F9" s="552"/>
      <c r="G9" s="552">
        <v>1</v>
      </c>
      <c r="H9" s="701">
        <f>BeginBalSheet!$H$36</f>
        <v>334497</v>
      </c>
      <c r="I9" s="55"/>
      <c r="J9" s="552"/>
      <c r="K9" s="425" t="s">
        <v>1167</v>
      </c>
    </row>
    <row r="10" spans="1:11" ht="12">
      <c r="A10" s="552"/>
      <c r="B10" s="23"/>
      <c r="C10" s="552"/>
      <c r="D10" s="703" t="s">
        <v>4</v>
      </c>
      <c r="E10" s="552"/>
      <c r="F10" s="552"/>
      <c r="G10" s="552">
        <v>2</v>
      </c>
      <c r="H10" s="701">
        <f>BeginBalSheet!$G$36</f>
        <v>334497</v>
      </c>
      <c r="I10" s="55"/>
      <c r="J10" s="552"/>
      <c r="K10" s="425" t="s">
        <v>1167</v>
      </c>
    </row>
    <row r="11" spans="1:11" ht="12">
      <c r="A11" s="552"/>
      <c r="B11" s="23"/>
      <c r="C11" s="552"/>
      <c r="D11" s="703" t="s">
        <v>5</v>
      </c>
      <c r="E11" s="552"/>
      <c r="F11" s="552"/>
      <c r="G11" s="552">
        <v>3</v>
      </c>
      <c r="H11" s="1"/>
      <c r="I11" s="472">
        <f>H9-H10</f>
        <v>0</v>
      </c>
      <c r="J11" s="552"/>
      <c r="K11" s="425" t="s">
        <v>6</v>
      </c>
    </row>
    <row r="12" spans="1:10" ht="12">
      <c r="A12" s="552"/>
      <c r="B12" s="23"/>
      <c r="C12" s="552"/>
      <c r="D12" s="552"/>
      <c r="E12" s="552"/>
      <c r="F12" s="552"/>
      <c r="G12" s="552"/>
      <c r="H12" s="1"/>
      <c r="I12" s="55"/>
      <c r="J12" s="552"/>
    </row>
    <row r="13" spans="1:10" ht="12">
      <c r="A13" s="552"/>
      <c r="B13" s="23"/>
      <c r="C13" s="703" t="s">
        <v>7</v>
      </c>
      <c r="D13" s="552"/>
      <c r="E13" s="552"/>
      <c r="F13" s="552"/>
      <c r="G13" s="552"/>
      <c r="H13" s="1"/>
      <c r="I13" s="55"/>
      <c r="J13" s="552"/>
    </row>
    <row r="14" spans="1:11" ht="12">
      <c r="A14" s="552"/>
      <c r="B14" s="23"/>
      <c r="C14" s="552"/>
      <c r="D14" s="703" t="s">
        <v>636</v>
      </c>
      <c r="E14" s="552"/>
      <c r="F14" s="552"/>
      <c r="G14" s="552">
        <v>4</v>
      </c>
      <c r="H14" s="701">
        <f>BeginBalSheet!$H$57</f>
        <v>2620500</v>
      </c>
      <c r="I14" s="55"/>
      <c r="J14" s="552"/>
      <c r="K14" s="425" t="s">
        <v>1167</v>
      </c>
    </row>
    <row r="15" spans="1:11" ht="12">
      <c r="A15" s="552"/>
      <c r="B15" s="23"/>
      <c r="C15" s="552"/>
      <c r="D15" s="703" t="s">
        <v>4</v>
      </c>
      <c r="E15" s="552"/>
      <c r="F15" s="552"/>
      <c r="G15" s="552">
        <v>5</v>
      </c>
      <c r="H15" s="701">
        <f>BeginBalSheet!$G$57</f>
        <v>1559332</v>
      </c>
      <c r="I15" s="55"/>
      <c r="J15" s="552"/>
      <c r="K15" s="425" t="s">
        <v>1167</v>
      </c>
    </row>
    <row r="16" spans="1:11" ht="12">
      <c r="A16" s="552"/>
      <c r="B16" s="23"/>
      <c r="C16" s="552"/>
      <c r="D16" s="703" t="s">
        <v>5</v>
      </c>
      <c r="E16" s="552"/>
      <c r="F16" s="552"/>
      <c r="G16" s="552">
        <v>6</v>
      </c>
      <c r="H16" s="552"/>
      <c r="I16" s="473">
        <f>H14-H15</f>
        <v>1061168</v>
      </c>
      <c r="J16" s="552"/>
      <c r="K16" s="425" t="s">
        <v>8</v>
      </c>
    </row>
    <row r="17" spans="1:10" ht="12">
      <c r="A17" s="552"/>
      <c r="B17" s="23"/>
      <c r="C17" s="552"/>
      <c r="D17" s="552"/>
      <c r="E17" s="552"/>
      <c r="F17" s="552"/>
      <c r="G17" s="552"/>
      <c r="H17" s="552"/>
      <c r="I17" s="474"/>
      <c r="J17" s="552"/>
    </row>
    <row r="18" spans="1:11" ht="12">
      <c r="A18" s="552"/>
      <c r="B18" s="23"/>
      <c r="C18" s="703" t="s">
        <v>9</v>
      </c>
      <c r="D18" s="552"/>
      <c r="E18" s="552"/>
      <c r="F18" s="552"/>
      <c r="G18" s="552">
        <v>7</v>
      </c>
      <c r="H18" s="552"/>
      <c r="I18" s="429">
        <v>0</v>
      </c>
      <c r="J18" s="552"/>
      <c r="K18" s="425" t="s">
        <v>1167</v>
      </c>
    </row>
    <row r="19" spans="1:10" ht="12">
      <c r="A19" s="552"/>
      <c r="B19" s="23"/>
      <c r="C19" s="552"/>
      <c r="D19" s="552"/>
      <c r="E19" s="552"/>
      <c r="F19" s="552"/>
      <c r="G19" s="552"/>
      <c r="H19" s="552"/>
      <c r="I19" s="474"/>
      <c r="J19" s="552"/>
    </row>
    <row r="20" spans="1:11" ht="12">
      <c r="A20" s="552"/>
      <c r="B20" s="23"/>
      <c r="C20" s="703" t="s">
        <v>672</v>
      </c>
      <c r="D20" s="552"/>
      <c r="E20" s="552"/>
      <c r="F20" s="552"/>
      <c r="G20" s="552">
        <v>8</v>
      </c>
      <c r="H20" s="552"/>
      <c r="I20" s="702">
        <f>BeginBalSheet!$O$52</f>
        <v>584872.24</v>
      </c>
      <c r="J20" s="552"/>
      <c r="K20" s="425" t="s">
        <v>1167</v>
      </c>
    </row>
    <row r="21" spans="1:10" ht="12">
      <c r="A21" s="552"/>
      <c r="B21" s="23"/>
      <c r="C21" s="552"/>
      <c r="D21" s="552"/>
      <c r="E21" s="552"/>
      <c r="F21" s="552"/>
      <c r="G21" s="552"/>
      <c r="H21" s="552"/>
      <c r="I21" s="474"/>
      <c r="J21" s="552"/>
    </row>
    <row r="22" spans="1:11" ht="12">
      <c r="A22" s="552"/>
      <c r="B22" s="23"/>
      <c r="C22" s="432" t="s">
        <v>10</v>
      </c>
      <c r="D22" s="552"/>
      <c r="E22" s="552"/>
      <c r="F22" s="552"/>
      <c r="G22" s="552">
        <v>9</v>
      </c>
      <c r="H22" s="552"/>
      <c r="I22" s="473">
        <f>I11+I16-I18-I20</f>
        <v>476295.76</v>
      </c>
      <c r="J22" s="552"/>
      <c r="K22" s="425" t="s">
        <v>11</v>
      </c>
    </row>
    <row r="23" spans="1:10" ht="12">
      <c r="A23" s="552"/>
      <c r="B23" s="23"/>
      <c r="C23" s="552"/>
      <c r="D23" s="552"/>
      <c r="E23" s="552"/>
      <c r="F23" s="552"/>
      <c r="G23" s="552"/>
      <c r="H23" s="552"/>
      <c r="I23" s="55"/>
      <c r="J23" s="552"/>
    </row>
    <row r="24" spans="1:10" ht="15">
      <c r="A24" s="552"/>
      <c r="B24" s="436" t="s">
        <v>12</v>
      </c>
      <c r="C24" s="552"/>
      <c r="D24" s="552"/>
      <c r="E24" s="552"/>
      <c r="F24" s="552"/>
      <c r="G24" s="552"/>
      <c r="H24" s="552"/>
      <c r="I24" s="55"/>
      <c r="J24" s="552"/>
    </row>
    <row r="25" spans="1:10" ht="12">
      <c r="A25" s="552"/>
      <c r="B25" s="46" t="s">
        <v>13</v>
      </c>
      <c r="C25" s="552"/>
      <c r="D25" s="552"/>
      <c r="E25" s="552"/>
      <c r="F25" s="552"/>
      <c r="G25" s="552"/>
      <c r="H25" s="552"/>
      <c r="I25" s="55"/>
      <c r="J25" s="552"/>
    </row>
    <row r="26" spans="1:10" ht="12">
      <c r="A26" s="552"/>
      <c r="B26" s="23"/>
      <c r="C26" s="703" t="s">
        <v>3</v>
      </c>
      <c r="D26" s="552"/>
      <c r="E26" s="552"/>
      <c r="F26" s="552"/>
      <c r="G26" s="552"/>
      <c r="H26" s="552"/>
      <c r="I26" s="55"/>
      <c r="J26" s="552"/>
    </row>
    <row r="27" spans="1:11" ht="12">
      <c r="A27" s="552"/>
      <c r="B27" s="23"/>
      <c r="C27" s="552"/>
      <c r="D27" s="703" t="s">
        <v>636</v>
      </c>
      <c r="E27" s="552"/>
      <c r="F27" s="552"/>
      <c r="G27" s="552">
        <v>10</v>
      </c>
      <c r="H27" s="701">
        <f>EndBalSheet!$H$36</f>
        <v>290234</v>
      </c>
      <c r="I27" s="55"/>
      <c r="J27" s="552"/>
      <c r="K27" s="425" t="s">
        <v>14</v>
      </c>
    </row>
    <row r="28" spans="1:11" ht="12">
      <c r="A28" s="552"/>
      <c r="B28" s="23"/>
      <c r="C28" s="552"/>
      <c r="D28" s="703" t="s">
        <v>4</v>
      </c>
      <c r="E28" s="552"/>
      <c r="F28" s="552"/>
      <c r="G28" s="552">
        <v>11</v>
      </c>
      <c r="H28" s="701">
        <f>EndBalSheet!$G$36</f>
        <v>290234</v>
      </c>
      <c r="I28" s="55"/>
      <c r="J28" s="552"/>
      <c r="K28" s="425" t="s">
        <v>14</v>
      </c>
    </row>
    <row r="29" spans="1:11" ht="12">
      <c r="A29" s="552"/>
      <c r="B29" s="23"/>
      <c r="C29" s="552"/>
      <c r="D29" s="703" t="s">
        <v>5</v>
      </c>
      <c r="E29" s="552"/>
      <c r="F29" s="552"/>
      <c r="G29" s="552">
        <v>12</v>
      </c>
      <c r="H29" s="552"/>
      <c r="I29" s="473">
        <f>H27-H28</f>
        <v>0</v>
      </c>
      <c r="J29" s="552"/>
      <c r="K29" s="425" t="s">
        <v>15</v>
      </c>
    </row>
    <row r="30" spans="1:10" ht="12">
      <c r="A30" s="552"/>
      <c r="B30" s="23"/>
      <c r="C30" s="552"/>
      <c r="D30" s="552"/>
      <c r="E30" s="552"/>
      <c r="F30" s="552"/>
      <c r="G30" s="552"/>
      <c r="H30" s="552"/>
      <c r="I30" s="55"/>
      <c r="J30" s="552"/>
    </row>
    <row r="31" spans="1:10" ht="12">
      <c r="A31" s="552"/>
      <c r="B31" s="23"/>
      <c r="C31" s="703" t="s">
        <v>7</v>
      </c>
      <c r="D31" s="552"/>
      <c r="E31" s="552"/>
      <c r="F31" s="552"/>
      <c r="G31" s="552"/>
      <c r="H31" s="552"/>
      <c r="I31" s="55"/>
      <c r="J31" s="552"/>
    </row>
    <row r="32" spans="1:11" ht="12">
      <c r="A32" s="552"/>
      <c r="B32" s="23"/>
      <c r="C32" s="552"/>
      <c r="D32" s="703" t="s">
        <v>636</v>
      </c>
      <c r="E32" s="552"/>
      <c r="F32" s="552"/>
      <c r="G32" s="552">
        <v>13</v>
      </c>
      <c r="H32" s="701">
        <f>EndBalSheet!$H$57</f>
        <v>2628500</v>
      </c>
      <c r="I32" s="55"/>
      <c r="J32" s="552"/>
      <c r="K32" s="425" t="s">
        <v>14</v>
      </c>
    </row>
    <row r="33" spans="1:11" ht="12">
      <c r="A33" s="552"/>
      <c r="B33" s="23"/>
      <c r="C33" s="552"/>
      <c r="D33" s="703" t="s">
        <v>4</v>
      </c>
      <c r="E33" s="552"/>
      <c r="F33" s="552"/>
      <c r="G33" s="552">
        <v>14</v>
      </c>
      <c r="H33" s="701">
        <f>EndBalSheet!$G$57</f>
        <v>1513224</v>
      </c>
      <c r="I33" s="55"/>
      <c r="J33" s="552"/>
      <c r="K33" s="425" t="s">
        <v>14</v>
      </c>
    </row>
    <row r="34" spans="1:11" ht="12">
      <c r="A34" s="552"/>
      <c r="B34" s="23"/>
      <c r="C34" s="552"/>
      <c r="D34" s="703" t="s">
        <v>5</v>
      </c>
      <c r="E34" s="552"/>
      <c r="F34" s="552"/>
      <c r="G34" s="552">
        <v>15</v>
      </c>
      <c r="H34" s="552"/>
      <c r="I34" s="473">
        <f>H32-H33</f>
        <v>1115276</v>
      </c>
      <c r="J34" s="552"/>
      <c r="K34" s="425" t="s">
        <v>16</v>
      </c>
    </row>
    <row r="35" spans="1:10" ht="12">
      <c r="A35" s="552"/>
      <c r="B35" s="23"/>
      <c r="C35" s="552"/>
      <c r="D35" s="552"/>
      <c r="E35" s="552"/>
      <c r="F35" s="552"/>
      <c r="G35" s="552"/>
      <c r="H35" s="552"/>
      <c r="I35" s="55"/>
      <c r="J35" s="552"/>
    </row>
    <row r="36" spans="1:11" ht="12">
      <c r="A36" s="552"/>
      <c r="B36" s="23"/>
      <c r="C36" s="703" t="s">
        <v>9</v>
      </c>
      <c r="D36" s="552"/>
      <c r="E36" s="552"/>
      <c r="F36" s="552"/>
      <c r="G36" s="552">
        <v>16</v>
      </c>
      <c r="H36" s="552"/>
      <c r="I36" s="429">
        <v>0</v>
      </c>
      <c r="J36" s="552"/>
      <c r="K36" s="425" t="s">
        <v>14</v>
      </c>
    </row>
    <row r="37" spans="1:10" ht="12">
      <c r="A37" s="552"/>
      <c r="B37" s="23"/>
      <c r="C37" s="552"/>
      <c r="D37" s="552"/>
      <c r="E37" s="552"/>
      <c r="F37" s="552"/>
      <c r="G37" s="552"/>
      <c r="H37" s="552"/>
      <c r="I37" s="55"/>
      <c r="J37" s="552"/>
    </row>
    <row r="38" spans="1:11" ht="12">
      <c r="A38" s="552"/>
      <c r="B38" s="23"/>
      <c r="C38" s="703" t="s">
        <v>672</v>
      </c>
      <c r="D38" s="552"/>
      <c r="E38" s="552"/>
      <c r="F38" s="552"/>
      <c r="G38" s="552">
        <v>17</v>
      </c>
      <c r="H38" s="552"/>
      <c r="I38" s="702">
        <f>EndBalSheet!$O$52</f>
        <v>608138.68</v>
      </c>
      <c r="J38" s="552"/>
      <c r="K38" s="425" t="s">
        <v>14</v>
      </c>
    </row>
    <row r="39" spans="1:10" ht="12">
      <c r="A39" s="552"/>
      <c r="B39" s="23"/>
      <c r="C39" s="552"/>
      <c r="D39" s="552"/>
      <c r="E39" s="552"/>
      <c r="F39" s="552"/>
      <c r="G39" s="552"/>
      <c r="H39" s="552"/>
      <c r="I39" s="55"/>
      <c r="J39" s="552"/>
    </row>
    <row r="40" spans="1:11" ht="12">
      <c r="A40" s="552"/>
      <c r="B40" s="23"/>
      <c r="C40" s="432" t="s">
        <v>17</v>
      </c>
      <c r="D40" s="552"/>
      <c r="E40" s="552"/>
      <c r="F40" s="552"/>
      <c r="G40" s="552">
        <v>18</v>
      </c>
      <c r="H40" s="552"/>
      <c r="I40" s="473">
        <f>I29+I34-I36-I38</f>
        <v>507137.31999999995</v>
      </c>
      <c r="J40" s="552"/>
      <c r="K40" s="425" t="s">
        <v>18</v>
      </c>
    </row>
    <row r="41" spans="1:10" ht="12">
      <c r="A41" s="552"/>
      <c r="B41" s="23"/>
      <c r="C41" s="552"/>
      <c r="D41" s="552"/>
      <c r="E41" s="552"/>
      <c r="F41" s="552"/>
      <c r="G41" s="552"/>
      <c r="H41" s="552"/>
      <c r="I41" s="55"/>
      <c r="J41" s="552"/>
    </row>
    <row r="42" spans="1:10" ht="15">
      <c r="A42" s="552"/>
      <c r="B42" s="436" t="s">
        <v>19</v>
      </c>
      <c r="C42" s="552"/>
      <c r="D42" s="552"/>
      <c r="E42" s="552"/>
      <c r="F42" s="552"/>
      <c r="G42" s="552"/>
      <c r="H42" s="552"/>
      <c r="I42" s="55"/>
      <c r="J42" s="552"/>
    </row>
    <row r="43" spans="1:11" ht="12">
      <c r="A43" s="552"/>
      <c r="B43" s="23"/>
      <c r="C43" s="703" t="s">
        <v>17</v>
      </c>
      <c r="D43" s="552"/>
      <c r="E43" s="552"/>
      <c r="F43" s="552"/>
      <c r="G43" s="552">
        <v>19</v>
      </c>
      <c r="H43" s="552"/>
      <c r="I43" s="473">
        <f>I40</f>
        <v>507137.31999999995</v>
      </c>
      <c r="J43" s="552"/>
      <c r="K43" s="425" t="s">
        <v>20</v>
      </c>
    </row>
    <row r="44" spans="1:10" ht="12">
      <c r="A44" s="552"/>
      <c r="B44" s="23"/>
      <c r="C44" s="703" t="s">
        <v>21</v>
      </c>
      <c r="D44" s="552"/>
      <c r="E44" s="552"/>
      <c r="F44" s="552"/>
      <c r="G44" s="552"/>
      <c r="H44" s="552"/>
      <c r="I44" s="55"/>
      <c r="J44" s="552"/>
    </row>
    <row r="45" spans="1:11" ht="12">
      <c r="A45" s="552"/>
      <c r="B45" s="23"/>
      <c r="C45" s="703" t="s">
        <v>10</v>
      </c>
      <c r="D45" s="552"/>
      <c r="E45" s="552"/>
      <c r="F45" s="552"/>
      <c r="G45" s="552">
        <v>20</v>
      </c>
      <c r="H45" s="552"/>
      <c r="I45" s="473">
        <f>I22</f>
        <v>476295.76</v>
      </c>
      <c r="J45" s="552"/>
      <c r="K45" s="425" t="s">
        <v>22</v>
      </c>
    </row>
    <row r="46" spans="1:10" ht="12">
      <c r="A46" s="552"/>
      <c r="B46" s="23"/>
      <c r="C46" s="552"/>
      <c r="D46" s="552"/>
      <c r="E46" s="552"/>
      <c r="F46" s="552"/>
      <c r="G46" s="552"/>
      <c r="H46" s="552"/>
      <c r="I46" s="55"/>
      <c r="J46" s="552"/>
    </row>
    <row r="47" spans="1:11" ht="15.75" thickBot="1">
      <c r="A47" s="552"/>
      <c r="B47" s="441" t="s">
        <v>23</v>
      </c>
      <c r="C47" s="21"/>
      <c r="D47" s="21"/>
      <c r="E47" s="21"/>
      <c r="F47" s="21"/>
      <c r="G47" s="21">
        <v>21</v>
      </c>
      <c r="H47" s="21"/>
      <c r="I47" s="475">
        <f>I43-I45</f>
        <v>30841.55999999994</v>
      </c>
      <c r="J47" s="552"/>
      <c r="K47" s="425" t="s">
        <v>24</v>
      </c>
    </row>
    <row r="48" spans="1:10" ht="12.75" thickTop="1">
      <c r="A48" s="552"/>
      <c r="B48" s="552"/>
      <c r="C48" s="552"/>
      <c r="D48" s="552"/>
      <c r="E48" s="552"/>
      <c r="F48" s="552"/>
      <c r="G48" s="552"/>
      <c r="H48" s="552"/>
      <c r="I48" s="552"/>
      <c r="J48" s="552"/>
    </row>
    <row r="53" ht="18">
      <c r="D53" s="444" t="s">
        <v>1180</v>
      </c>
    </row>
    <row r="55" ht="20.25" thickBot="1">
      <c r="D55" s="470" t="s">
        <v>470</v>
      </c>
    </row>
    <row r="56" spans="2:9" ht="15.75" thickTop="1">
      <c r="B56" s="471" t="s">
        <v>1</v>
      </c>
      <c r="C56" s="14"/>
      <c r="D56" s="14"/>
      <c r="E56" s="14"/>
      <c r="F56" s="14"/>
      <c r="G56" s="14"/>
      <c r="H56" s="14"/>
      <c r="I56" s="36"/>
    </row>
    <row r="57" spans="2:9" ht="12">
      <c r="B57" s="46" t="s">
        <v>2</v>
      </c>
      <c r="I57" s="55"/>
    </row>
    <row r="58" spans="2:9" ht="12">
      <c r="B58" s="23"/>
      <c r="C58" s="425" t="s">
        <v>3</v>
      </c>
      <c r="I58" s="55"/>
    </row>
    <row r="59" spans="2:11" ht="12">
      <c r="B59" s="23"/>
      <c r="D59" s="425" t="s">
        <v>636</v>
      </c>
      <c r="G59">
        <v>1</v>
      </c>
      <c r="H59" s="476"/>
      <c r="I59" s="55"/>
      <c r="K59" s="425" t="s">
        <v>1167</v>
      </c>
    </row>
    <row r="60" spans="2:11" ht="12">
      <c r="B60" s="23"/>
      <c r="D60" s="425" t="s">
        <v>4</v>
      </c>
      <c r="G60">
        <v>2</v>
      </c>
      <c r="H60" s="476"/>
      <c r="I60" s="55"/>
      <c r="K60" s="425" t="s">
        <v>1167</v>
      </c>
    </row>
    <row r="61" spans="2:11" ht="12">
      <c r="B61" s="23"/>
      <c r="D61" s="425" t="s">
        <v>5</v>
      </c>
      <c r="G61">
        <v>3</v>
      </c>
      <c r="I61" s="472"/>
      <c r="K61" s="425" t="s">
        <v>6</v>
      </c>
    </row>
    <row r="62" spans="2:9" ht="12">
      <c r="B62" s="23"/>
      <c r="I62" s="55"/>
    </row>
    <row r="63" spans="2:9" ht="12">
      <c r="B63" s="23"/>
      <c r="C63" s="425" t="s">
        <v>7</v>
      </c>
      <c r="I63" s="55"/>
    </row>
    <row r="64" spans="2:11" ht="12">
      <c r="B64" s="23"/>
      <c r="D64" s="425" t="s">
        <v>636</v>
      </c>
      <c r="G64">
        <v>4</v>
      </c>
      <c r="H64" s="476"/>
      <c r="I64" s="55"/>
      <c r="K64" s="425" t="s">
        <v>1167</v>
      </c>
    </row>
    <row r="65" spans="2:11" ht="12">
      <c r="B65" s="23"/>
      <c r="D65" s="425" t="s">
        <v>4</v>
      </c>
      <c r="G65">
        <v>5</v>
      </c>
      <c r="H65" s="476"/>
      <c r="I65" s="55"/>
      <c r="K65" s="425" t="s">
        <v>1167</v>
      </c>
    </row>
    <row r="66" spans="2:11" ht="12">
      <c r="B66" s="23"/>
      <c r="D66" s="425" t="s">
        <v>5</v>
      </c>
      <c r="G66">
        <v>6</v>
      </c>
      <c r="I66" s="472"/>
      <c r="K66" s="425" t="s">
        <v>8</v>
      </c>
    </row>
    <row r="67" spans="2:9" ht="12">
      <c r="B67" s="23"/>
      <c r="I67" s="55"/>
    </row>
    <row r="68" spans="2:11" ht="12">
      <c r="B68" s="23"/>
      <c r="C68" s="425" t="s">
        <v>9</v>
      </c>
      <c r="G68">
        <v>7</v>
      </c>
      <c r="I68" s="477"/>
      <c r="K68" s="425" t="s">
        <v>1167</v>
      </c>
    </row>
    <row r="69" spans="2:9" ht="12">
      <c r="B69" s="23"/>
      <c r="I69" s="55"/>
    </row>
    <row r="70" spans="2:11" ht="12">
      <c r="B70" s="23"/>
      <c r="C70" s="425" t="s">
        <v>672</v>
      </c>
      <c r="G70">
        <v>8</v>
      </c>
      <c r="I70" s="477"/>
      <c r="K70" s="425" t="s">
        <v>1167</v>
      </c>
    </row>
    <row r="71" spans="2:9" ht="12">
      <c r="B71" s="23"/>
      <c r="I71" s="55"/>
    </row>
    <row r="72" spans="2:11" ht="12">
      <c r="B72" s="23"/>
      <c r="C72" s="432" t="s">
        <v>10</v>
      </c>
      <c r="G72">
        <v>9</v>
      </c>
      <c r="I72" s="472"/>
      <c r="K72" s="425" t="s">
        <v>11</v>
      </c>
    </row>
    <row r="73" spans="2:9" ht="12">
      <c r="B73" s="23"/>
      <c r="I73" s="55"/>
    </row>
    <row r="74" spans="2:9" ht="15">
      <c r="B74" s="436" t="s">
        <v>12</v>
      </c>
      <c r="I74" s="55"/>
    </row>
    <row r="75" spans="2:9" ht="12">
      <c r="B75" s="46" t="s">
        <v>13</v>
      </c>
      <c r="I75" s="55"/>
    </row>
    <row r="76" spans="2:9" ht="12">
      <c r="B76" s="23"/>
      <c r="C76" s="425" t="s">
        <v>3</v>
      </c>
      <c r="I76" s="55"/>
    </row>
    <row r="77" spans="2:11" ht="12">
      <c r="B77" s="23"/>
      <c r="D77" s="425" t="s">
        <v>636</v>
      </c>
      <c r="G77">
        <v>10</v>
      </c>
      <c r="H77" s="476"/>
      <c r="I77" s="55"/>
      <c r="K77" s="425" t="s">
        <v>14</v>
      </c>
    </row>
    <row r="78" spans="2:11" ht="12">
      <c r="B78" s="23"/>
      <c r="D78" s="425" t="s">
        <v>4</v>
      </c>
      <c r="G78">
        <v>11</v>
      </c>
      <c r="H78" s="476"/>
      <c r="I78" s="55"/>
      <c r="K78" s="425" t="s">
        <v>14</v>
      </c>
    </row>
    <row r="79" spans="2:11" ht="12">
      <c r="B79" s="23"/>
      <c r="D79" s="425" t="s">
        <v>5</v>
      </c>
      <c r="G79">
        <v>12</v>
      </c>
      <c r="I79" s="472"/>
      <c r="K79" s="425" t="s">
        <v>15</v>
      </c>
    </row>
    <row r="80" spans="2:9" ht="12">
      <c r="B80" s="23"/>
      <c r="I80" s="55"/>
    </row>
    <row r="81" spans="2:9" ht="12">
      <c r="B81" s="23"/>
      <c r="C81" s="425" t="s">
        <v>7</v>
      </c>
      <c r="I81" s="55"/>
    </row>
    <row r="82" spans="2:11" ht="12">
      <c r="B82" s="23"/>
      <c r="D82" s="425" t="s">
        <v>636</v>
      </c>
      <c r="G82">
        <v>13</v>
      </c>
      <c r="H82" s="476"/>
      <c r="I82" s="55"/>
      <c r="K82" s="425" t="s">
        <v>14</v>
      </c>
    </row>
    <row r="83" spans="2:11" ht="12">
      <c r="B83" s="23"/>
      <c r="D83" s="425" t="s">
        <v>4</v>
      </c>
      <c r="G83">
        <v>14</v>
      </c>
      <c r="H83" s="476"/>
      <c r="I83" s="55"/>
      <c r="K83" s="425" t="s">
        <v>14</v>
      </c>
    </row>
    <row r="84" spans="2:11" ht="12">
      <c r="B84" s="23"/>
      <c r="D84" s="425" t="s">
        <v>5</v>
      </c>
      <c r="G84">
        <v>15</v>
      </c>
      <c r="I84" s="472"/>
      <c r="K84" s="425" t="s">
        <v>16</v>
      </c>
    </row>
    <row r="85" spans="2:9" ht="12">
      <c r="B85" s="23"/>
      <c r="I85" s="55"/>
    </row>
    <row r="86" spans="2:11" ht="12">
      <c r="B86" s="23"/>
      <c r="C86" s="425" t="s">
        <v>9</v>
      </c>
      <c r="G86">
        <v>16</v>
      </c>
      <c r="I86" s="477"/>
      <c r="K86" s="425" t="s">
        <v>14</v>
      </c>
    </row>
    <row r="87" spans="2:9" ht="12">
      <c r="B87" s="23"/>
      <c r="I87" s="55"/>
    </row>
    <row r="88" spans="2:11" ht="12">
      <c r="B88" s="23"/>
      <c r="C88" s="425" t="s">
        <v>672</v>
      </c>
      <c r="G88">
        <v>17</v>
      </c>
      <c r="I88" s="477"/>
      <c r="K88" s="425" t="s">
        <v>14</v>
      </c>
    </row>
    <row r="89" spans="2:9" ht="12">
      <c r="B89" s="23"/>
      <c r="I89" s="55"/>
    </row>
    <row r="90" spans="2:11" ht="12">
      <c r="B90" s="23"/>
      <c r="C90" s="432" t="s">
        <v>17</v>
      </c>
      <c r="G90">
        <v>18</v>
      </c>
      <c r="I90" s="472"/>
      <c r="K90" s="425" t="s">
        <v>18</v>
      </c>
    </row>
    <row r="91" spans="2:9" ht="12">
      <c r="B91" s="23"/>
      <c r="I91" s="55"/>
    </row>
    <row r="92" spans="2:9" ht="15">
      <c r="B92" s="436" t="s">
        <v>19</v>
      </c>
      <c r="I92" s="55"/>
    </row>
    <row r="93" spans="2:11" ht="12">
      <c r="B93" s="23"/>
      <c r="C93" s="425" t="s">
        <v>17</v>
      </c>
      <c r="G93">
        <v>19</v>
      </c>
      <c r="I93" s="472"/>
      <c r="K93" s="425" t="s">
        <v>20</v>
      </c>
    </row>
    <row r="94" spans="2:9" ht="12">
      <c r="B94" s="23"/>
      <c r="C94" s="425" t="s">
        <v>21</v>
      </c>
      <c r="I94" s="55"/>
    </row>
    <row r="95" spans="2:11" ht="12">
      <c r="B95" s="23"/>
      <c r="C95" s="425" t="s">
        <v>10</v>
      </c>
      <c r="G95">
        <v>20</v>
      </c>
      <c r="I95" s="472"/>
      <c r="K95" s="425" t="s">
        <v>22</v>
      </c>
    </row>
    <row r="96" spans="2:9" ht="12">
      <c r="B96" s="23"/>
      <c r="I96" s="55"/>
    </row>
    <row r="97" spans="2:11" ht="15.75" thickBot="1">
      <c r="B97" s="441" t="s">
        <v>23</v>
      </c>
      <c r="C97" s="21"/>
      <c r="D97" s="21"/>
      <c r="E97" s="21"/>
      <c r="F97" s="21"/>
      <c r="G97" s="21">
        <v>21</v>
      </c>
      <c r="H97" s="21"/>
      <c r="I97" s="478"/>
      <c r="K97" s="425" t="s">
        <v>24</v>
      </c>
    </row>
    <row r="98" ht="12.75" thickTop="1"/>
  </sheetData>
  <sheetProtection sheet="1" objects="1" scenarios="1"/>
  <printOptions/>
  <pageMargins left="0.4" right="0.4" top="0.333" bottom="0.333" header="0.5" footer="0.5"/>
  <pageSetup orientation="portrait" r:id="rId1"/>
</worksheet>
</file>

<file path=xl/worksheets/sheet14.xml><?xml version="1.0" encoding="utf-8"?>
<worksheet xmlns="http://schemas.openxmlformats.org/spreadsheetml/2006/main" xmlns:r="http://schemas.openxmlformats.org/officeDocument/2006/relationships">
  <sheetPr codeName="Sheet14" transitionEvaluation="1">
    <pageSetUpPr fitToPage="1"/>
  </sheetPr>
  <dimension ref="A1:L94"/>
  <sheetViews>
    <sheetView showGridLines="0" zoomScale="90" zoomScaleNormal="90" workbookViewId="0" topLeftCell="A1">
      <selection activeCell="A1" sqref="A1"/>
    </sheetView>
  </sheetViews>
  <sheetFormatPr defaultColWidth="9.7109375" defaultRowHeight="12.75"/>
  <cols>
    <col min="7" max="7" width="13.7109375" style="0" customWidth="1"/>
    <col min="8" max="8" width="11.28125" style="0" customWidth="1"/>
    <col min="9" max="9" width="13.7109375" style="0" customWidth="1"/>
    <col min="10" max="10" width="14.7109375" style="0" customWidth="1"/>
  </cols>
  <sheetData>
    <row r="1" spans="1:12" ht="20.25" customHeight="1">
      <c r="A1" s="552"/>
      <c r="B1" s="552"/>
      <c r="C1" s="552"/>
      <c r="D1" s="552"/>
      <c r="E1" s="552"/>
      <c r="F1" s="552"/>
      <c r="G1" s="552"/>
      <c r="H1" s="552"/>
      <c r="I1" s="552"/>
      <c r="J1" s="552"/>
      <c r="K1" s="552"/>
      <c r="L1" s="552"/>
    </row>
    <row r="2" spans="1:12" ht="18">
      <c r="A2" s="444" t="s">
        <v>25</v>
      </c>
      <c r="B2" s="552"/>
      <c r="C2" s="552"/>
      <c r="D2" s="552"/>
      <c r="E2" s="552"/>
      <c r="F2" s="552"/>
      <c r="G2" s="552"/>
      <c r="H2" s="552"/>
      <c r="I2" s="552"/>
      <c r="J2" s="552"/>
      <c r="K2" s="552"/>
      <c r="L2" s="552"/>
    </row>
    <row r="3" spans="1:12" ht="12">
      <c r="A3" s="552"/>
      <c r="B3" s="711" t="s">
        <v>254</v>
      </c>
      <c r="C3" s="712" t="str">
        <f>BeginSchedules!$D$3</f>
        <v>Case Farm Ranch</v>
      </c>
      <c r="D3" s="552"/>
      <c r="E3" s="552"/>
      <c r="F3" s="552"/>
      <c r="G3" s="552"/>
      <c r="H3" s="712" t="s">
        <v>256</v>
      </c>
      <c r="I3" s="712">
        <f>OwnerEquity!$H$5</f>
        <v>1996</v>
      </c>
      <c r="J3" s="552"/>
      <c r="K3" s="552"/>
      <c r="L3" s="552"/>
    </row>
    <row r="4" spans="1:12" ht="15.75" thickBot="1">
      <c r="A4" s="446"/>
      <c r="B4" s="446"/>
      <c r="C4" s="479" t="s">
        <v>26</v>
      </c>
      <c r="D4" s="446"/>
      <c r="E4" s="446"/>
      <c r="F4" s="446"/>
      <c r="G4" s="480"/>
      <c r="H4" s="480"/>
      <c r="I4" s="480"/>
      <c r="J4" s="480"/>
      <c r="K4" s="552"/>
      <c r="L4" s="552"/>
    </row>
    <row r="5" spans="1:12" ht="18" thickBot="1">
      <c r="A5" s="481" t="s">
        <v>27</v>
      </c>
      <c r="B5" s="95"/>
      <c r="C5" s="95"/>
      <c r="D5" s="95"/>
      <c r="E5" s="95"/>
      <c r="F5" s="95"/>
      <c r="G5" s="95"/>
      <c r="H5" s="482" t="s">
        <v>28</v>
      </c>
      <c r="I5" s="95"/>
      <c r="J5" s="95"/>
      <c r="K5" s="552"/>
      <c r="L5" s="552"/>
    </row>
    <row r="6" spans="1:12" ht="15.75" thickBot="1">
      <c r="A6" s="414" t="s">
        <v>29</v>
      </c>
      <c r="B6" s="552"/>
      <c r="C6" s="552"/>
      <c r="D6" s="552"/>
      <c r="E6" s="552"/>
      <c r="F6" s="552"/>
      <c r="G6" s="483" t="s">
        <v>30</v>
      </c>
      <c r="H6" s="484"/>
      <c r="I6" s="483" t="s">
        <v>31</v>
      </c>
      <c r="J6" s="484"/>
      <c r="K6" s="552"/>
      <c r="L6" s="552"/>
    </row>
    <row r="7" spans="1:12" ht="12">
      <c r="A7" s="435"/>
      <c r="B7" s="703" t="s">
        <v>32</v>
      </c>
      <c r="C7" s="552"/>
      <c r="D7" s="607"/>
      <c r="E7" s="552"/>
      <c r="F7" s="552"/>
      <c r="G7" s="485">
        <f>BeginBalSheet!$G$36</f>
        <v>334497</v>
      </c>
      <c r="H7" s="486"/>
      <c r="I7" s="487">
        <f>EndBalSheet!$G$36</f>
        <v>290234</v>
      </c>
      <c r="J7" s="552"/>
      <c r="K7" s="552"/>
      <c r="L7" s="552"/>
    </row>
    <row r="8" spans="1:12" ht="12">
      <c r="A8" s="435"/>
      <c r="B8" s="703" t="s">
        <v>33</v>
      </c>
      <c r="C8" s="552"/>
      <c r="D8" s="552"/>
      <c r="E8" s="552"/>
      <c r="F8" s="552"/>
      <c r="G8" s="485">
        <f>BeginBalSheet!$N$36</f>
        <v>299637.919</v>
      </c>
      <c r="H8" s="920">
        <f>G7/IF(G8&lt;=0,1,G8)</f>
        <v>1.116337348478248</v>
      </c>
      <c r="I8" s="487">
        <f>EndBalSheet!$N$36</f>
        <v>281359.701</v>
      </c>
      <c r="J8" s="921">
        <f>I7/IF(I8&lt;=0,1,I8)</f>
        <v>1.0315407607004814</v>
      </c>
      <c r="K8" s="552"/>
      <c r="L8" s="552"/>
    </row>
    <row r="9" spans="1:12" ht="15">
      <c r="A9" s="414" t="s">
        <v>34</v>
      </c>
      <c r="B9" s="552"/>
      <c r="C9" s="552"/>
      <c r="D9" s="552"/>
      <c r="E9" s="552"/>
      <c r="F9" s="552"/>
      <c r="G9" s="490"/>
      <c r="H9" s="491"/>
      <c r="I9" s="492"/>
      <c r="J9" s="435"/>
      <c r="K9" s="552"/>
      <c r="L9" s="552"/>
    </row>
    <row r="10" spans="1:12" ht="12">
      <c r="A10" s="552"/>
      <c r="B10" s="703" t="s">
        <v>35</v>
      </c>
      <c r="C10" s="552"/>
      <c r="D10" s="552"/>
      <c r="E10" s="552"/>
      <c r="F10" s="552"/>
      <c r="G10" s="485">
        <f>G7</f>
        <v>334497</v>
      </c>
      <c r="H10" s="491"/>
      <c r="I10" s="487">
        <f>I7</f>
        <v>290234</v>
      </c>
      <c r="J10" s="435"/>
      <c r="K10" s="552"/>
      <c r="L10" s="552"/>
    </row>
    <row r="11" spans="1:12" ht="12">
      <c r="A11" s="552"/>
      <c r="B11" s="703" t="s">
        <v>36</v>
      </c>
      <c r="C11" s="552"/>
      <c r="D11" s="552"/>
      <c r="E11" s="552"/>
      <c r="F11" s="552"/>
      <c r="G11" s="485">
        <f>G8</f>
        <v>299637.919</v>
      </c>
      <c r="H11" s="493">
        <f>G10-G11</f>
        <v>34859.081000000006</v>
      </c>
      <c r="I11" s="487">
        <f>I8</f>
        <v>281359.701</v>
      </c>
      <c r="J11" s="494">
        <f>I10-I11</f>
        <v>8874.298999999999</v>
      </c>
      <c r="K11" s="552"/>
      <c r="L11" s="552"/>
    </row>
    <row r="12" spans="1:12" ht="18" thickBot="1">
      <c r="A12" s="481" t="s">
        <v>37</v>
      </c>
      <c r="B12" s="95"/>
      <c r="C12" s="95"/>
      <c r="D12" s="95"/>
      <c r="E12" s="95"/>
      <c r="F12" s="95"/>
      <c r="G12" s="95"/>
      <c r="H12" s="95"/>
      <c r="I12" s="95"/>
      <c r="J12" s="95"/>
      <c r="K12" s="552"/>
      <c r="L12" s="552"/>
    </row>
    <row r="13" spans="1:12" ht="15.75" thickBot="1">
      <c r="A13" s="414" t="s">
        <v>38</v>
      </c>
      <c r="B13" s="552"/>
      <c r="C13" s="552"/>
      <c r="D13" s="552"/>
      <c r="E13" s="552"/>
      <c r="F13" s="552"/>
      <c r="G13" s="483" t="s">
        <v>30</v>
      </c>
      <c r="H13" s="484"/>
      <c r="I13" s="483" t="s">
        <v>31</v>
      </c>
      <c r="J13" s="484"/>
      <c r="K13" s="552"/>
      <c r="L13" s="552"/>
    </row>
    <row r="14" spans="1:12" ht="12">
      <c r="A14" s="435"/>
      <c r="B14" s="703" t="s">
        <v>39</v>
      </c>
      <c r="C14" s="552"/>
      <c r="D14" s="552"/>
      <c r="E14" s="552"/>
      <c r="F14" s="552"/>
      <c r="G14" s="485">
        <f>BeginBalSheet!$N$53</f>
        <v>766680.919</v>
      </c>
      <c r="H14" s="486"/>
      <c r="I14" s="487">
        <f>EndBalSheet!$N$53</f>
        <v>638133.701</v>
      </c>
      <c r="J14" s="552"/>
      <c r="K14" s="552"/>
      <c r="L14" s="552"/>
    </row>
    <row r="15" spans="1:12" ht="12">
      <c r="A15" s="435"/>
      <c r="B15" s="703" t="s">
        <v>40</v>
      </c>
      <c r="C15" s="552"/>
      <c r="D15" s="552"/>
      <c r="E15" s="552"/>
      <c r="F15" s="552"/>
      <c r="G15" s="485">
        <f>BeginBalSheet!$G$58</f>
        <v>1893829</v>
      </c>
      <c r="H15" s="922">
        <f>G14/IF(G15&lt;=0,1,G15)</f>
        <v>0.4048311220284408</v>
      </c>
      <c r="I15" s="487">
        <f>EndBalSheet!$G$58</f>
        <v>1803458</v>
      </c>
      <c r="J15" s="923">
        <f>I14/IF(I15&lt;=0,1,I15)</f>
        <v>0.35383895882244</v>
      </c>
      <c r="K15" s="552"/>
      <c r="L15" s="552"/>
    </row>
    <row r="16" spans="1:12" ht="15">
      <c r="A16" s="414" t="s">
        <v>41</v>
      </c>
      <c r="B16" s="552"/>
      <c r="C16" s="552"/>
      <c r="D16" s="552"/>
      <c r="E16" s="552"/>
      <c r="F16" s="552"/>
      <c r="G16" s="490"/>
      <c r="H16" s="495"/>
      <c r="I16" s="497"/>
      <c r="J16" s="496"/>
      <c r="K16" s="552"/>
      <c r="L16" s="552"/>
    </row>
    <row r="17" spans="1:12" ht="12">
      <c r="A17" s="435"/>
      <c r="B17" s="703" t="s">
        <v>42</v>
      </c>
      <c r="C17" s="552"/>
      <c r="D17" s="552"/>
      <c r="E17" s="552"/>
      <c r="F17" s="552"/>
      <c r="G17" s="485">
        <f>BeginBalSheet!$N$57</f>
        <v>1127148.081</v>
      </c>
      <c r="H17" s="495"/>
      <c r="I17" s="487">
        <f>EndBalSheet!$N$57</f>
        <v>1165324.299</v>
      </c>
      <c r="J17" s="496"/>
      <c r="K17" s="552"/>
      <c r="L17" s="552"/>
    </row>
    <row r="18" spans="1:12" ht="12">
      <c r="A18" s="435"/>
      <c r="B18" s="703" t="s">
        <v>40</v>
      </c>
      <c r="C18" s="552"/>
      <c r="D18" s="552"/>
      <c r="E18" s="552"/>
      <c r="F18" s="552"/>
      <c r="G18" s="485">
        <f>G15</f>
        <v>1893829</v>
      </c>
      <c r="H18" s="922">
        <f>G17/IF(G18&lt;=0,1,G18)</f>
        <v>0.5951688779715593</v>
      </c>
      <c r="I18" s="487">
        <f>I15</f>
        <v>1803458</v>
      </c>
      <c r="J18" s="923">
        <f>I17/IF(I18&lt;=0,1,I18)</f>
        <v>0.64616104117756</v>
      </c>
      <c r="K18" s="552"/>
      <c r="L18" s="552"/>
    </row>
    <row r="19" spans="1:12" ht="15">
      <c r="A19" s="414" t="s">
        <v>43</v>
      </c>
      <c r="B19" s="552"/>
      <c r="C19" s="552"/>
      <c r="D19" s="552"/>
      <c r="E19" s="552"/>
      <c r="F19" s="552"/>
      <c r="G19" s="498"/>
      <c r="H19" s="495"/>
      <c r="I19" s="497"/>
      <c r="J19" s="496"/>
      <c r="K19" s="552"/>
      <c r="L19" s="552"/>
    </row>
    <row r="20" spans="1:12" ht="12">
      <c r="A20" s="552"/>
      <c r="B20" s="703" t="s">
        <v>39</v>
      </c>
      <c r="C20" s="552"/>
      <c r="D20" s="552"/>
      <c r="E20" s="552"/>
      <c r="F20" s="552"/>
      <c r="G20" s="485">
        <f>G14</f>
        <v>766680.919</v>
      </c>
      <c r="H20" s="495"/>
      <c r="I20" s="487">
        <f>I14</f>
        <v>638133.701</v>
      </c>
      <c r="J20" s="496"/>
      <c r="K20" s="552"/>
      <c r="L20" s="552"/>
    </row>
    <row r="21" spans="1:12" ht="12">
      <c r="A21" s="552"/>
      <c r="B21" s="703" t="s">
        <v>44</v>
      </c>
      <c r="C21" s="552"/>
      <c r="D21" s="552"/>
      <c r="E21" s="552"/>
      <c r="F21" s="552"/>
      <c r="G21" s="485">
        <f>G17</f>
        <v>1127148.081</v>
      </c>
      <c r="H21" s="922">
        <f>G20/IF(G21&lt;=0,1,G21)</f>
        <v>0.6801953815330144</v>
      </c>
      <c r="I21" s="487">
        <f>I17</f>
        <v>1165324.299</v>
      </c>
      <c r="J21" s="923">
        <f>I20/IF(I21&lt;=0,1,I21)</f>
        <v>0.5476018148318041</v>
      </c>
      <c r="K21" s="552"/>
      <c r="L21" s="552"/>
    </row>
    <row r="22" spans="1:12" ht="19.5">
      <c r="A22" s="499" t="s">
        <v>45</v>
      </c>
      <c r="B22" s="95"/>
      <c r="C22" s="95"/>
      <c r="D22" s="95"/>
      <c r="E22" s="95"/>
      <c r="F22" s="95"/>
      <c r="G22" s="95"/>
      <c r="H22" s="95"/>
      <c r="I22" s="95"/>
      <c r="J22" s="95"/>
      <c r="K22" s="552"/>
      <c r="L22" s="552"/>
    </row>
    <row r="23" spans="1:12" ht="15">
      <c r="A23" s="414" t="s">
        <v>46</v>
      </c>
      <c r="B23" s="552"/>
      <c r="C23" s="552"/>
      <c r="D23" s="552"/>
      <c r="E23" s="552"/>
      <c r="F23" s="552"/>
      <c r="G23" s="552"/>
      <c r="H23" s="552"/>
      <c r="I23" s="552"/>
      <c r="J23" s="552"/>
      <c r="K23" s="552"/>
      <c r="L23" s="552"/>
    </row>
    <row r="24" spans="1:12" ht="15">
      <c r="A24" s="500"/>
      <c r="B24" s="703" t="s">
        <v>47</v>
      </c>
      <c r="C24" s="552"/>
      <c r="D24" s="552"/>
      <c r="E24" s="552"/>
      <c r="F24" s="552"/>
      <c r="G24" s="552"/>
      <c r="H24" s="552"/>
      <c r="I24" s="485">
        <f>IncomeState!$G$55</f>
        <v>39676</v>
      </c>
      <c r="J24" s="552"/>
      <c r="K24" s="552"/>
      <c r="L24" s="552"/>
    </row>
    <row r="25" spans="1:12" ht="15">
      <c r="A25" s="500"/>
      <c r="B25" s="703" t="s">
        <v>48</v>
      </c>
      <c r="C25" s="552"/>
      <c r="D25" s="552"/>
      <c r="E25" s="552"/>
      <c r="F25" s="552"/>
      <c r="G25" s="552"/>
      <c r="H25" s="552"/>
      <c r="I25" s="485">
        <f>IncomeState!$G$36+IncomeState!$G$49</f>
        <v>63284</v>
      </c>
      <c r="J25" s="552"/>
      <c r="K25" s="552"/>
      <c r="L25" s="552"/>
    </row>
    <row r="26" spans="1:12" ht="15">
      <c r="A26" s="500"/>
      <c r="B26" s="703" t="s">
        <v>49</v>
      </c>
      <c r="C26" s="552"/>
      <c r="D26" s="552"/>
      <c r="E26" s="552"/>
      <c r="F26" s="552"/>
      <c r="G26" s="552"/>
      <c r="H26" s="552"/>
      <c r="I26" s="713">
        <v>25000</v>
      </c>
      <c r="J26" s="552"/>
      <c r="K26" s="552"/>
      <c r="L26" s="552"/>
    </row>
    <row r="27" spans="1:12" ht="15">
      <c r="A27" s="500"/>
      <c r="B27" s="703" t="s">
        <v>50</v>
      </c>
      <c r="C27" s="552"/>
      <c r="D27" s="552"/>
      <c r="E27" s="552"/>
      <c r="F27" s="552"/>
      <c r="G27" s="552"/>
      <c r="H27" s="552"/>
      <c r="I27" s="485">
        <f>(G15+I15)/2</f>
        <v>1848643.5</v>
      </c>
      <c r="J27" s="496">
        <f>(I24+I25-I26)/IF(I27&lt;=0,1,I27)</f>
        <v>0.042171462480462024</v>
      </c>
      <c r="K27" s="552"/>
      <c r="L27" s="552"/>
    </row>
    <row r="28" spans="1:12" ht="15">
      <c r="A28" s="500"/>
      <c r="B28" s="552"/>
      <c r="C28" s="552"/>
      <c r="D28" s="552"/>
      <c r="E28" s="552"/>
      <c r="F28" s="552"/>
      <c r="G28" s="552"/>
      <c r="H28" s="552"/>
      <c r="I28" s="498"/>
      <c r="J28" s="552"/>
      <c r="K28" s="552"/>
      <c r="L28" s="552"/>
    </row>
    <row r="29" spans="1:12" ht="15">
      <c r="A29" s="414" t="s">
        <v>51</v>
      </c>
      <c r="B29" s="552"/>
      <c r="C29" s="552"/>
      <c r="D29" s="552"/>
      <c r="E29" s="552"/>
      <c r="F29" s="552"/>
      <c r="G29" s="552"/>
      <c r="H29" s="552"/>
      <c r="I29" s="498"/>
      <c r="J29" s="552"/>
      <c r="K29" s="552"/>
      <c r="L29" s="552"/>
    </row>
    <row r="30" spans="1:12" ht="15">
      <c r="A30" s="500"/>
      <c r="B30" s="703" t="s">
        <v>47</v>
      </c>
      <c r="C30" s="552"/>
      <c r="D30" s="552"/>
      <c r="E30" s="552"/>
      <c r="F30" s="552"/>
      <c r="G30" s="552"/>
      <c r="H30" s="552"/>
      <c r="I30" s="485">
        <f>I24</f>
        <v>39676</v>
      </c>
      <c r="J30" s="552"/>
      <c r="K30" s="552"/>
      <c r="L30" s="552"/>
    </row>
    <row r="31" spans="1:12" ht="15">
      <c r="A31" s="500"/>
      <c r="B31" s="703" t="s">
        <v>49</v>
      </c>
      <c r="C31" s="552"/>
      <c r="D31" s="552"/>
      <c r="E31" s="552"/>
      <c r="F31" s="552"/>
      <c r="G31" s="552"/>
      <c r="H31" s="552"/>
      <c r="I31" s="485">
        <f>I26</f>
        <v>25000</v>
      </c>
      <c r="J31" s="552"/>
      <c r="K31" s="552"/>
      <c r="L31" s="552"/>
    </row>
    <row r="32" spans="1:12" ht="15">
      <c r="A32" s="500"/>
      <c r="B32" s="703" t="s">
        <v>52</v>
      </c>
      <c r="C32" s="552"/>
      <c r="D32" s="552"/>
      <c r="E32" s="552"/>
      <c r="F32" s="552"/>
      <c r="G32" s="552"/>
      <c r="H32" s="552"/>
      <c r="I32" s="485">
        <f>(G21+I21)/2</f>
        <v>1146236.19</v>
      </c>
      <c r="J32" s="496">
        <f>(I30-I31)/IF(I32&lt;=0,1,I32)</f>
        <v>0.012803643898209148</v>
      </c>
      <c r="K32" s="552"/>
      <c r="L32" s="552"/>
    </row>
    <row r="33" spans="1:12" ht="15">
      <c r="A33" s="500"/>
      <c r="B33" s="552"/>
      <c r="C33" s="552"/>
      <c r="D33" s="552"/>
      <c r="E33" s="552"/>
      <c r="F33" s="552"/>
      <c r="G33" s="552"/>
      <c r="H33" s="552"/>
      <c r="I33" s="498"/>
      <c r="J33" s="552"/>
      <c r="K33" s="552"/>
      <c r="L33" s="552"/>
    </row>
    <row r="34" spans="1:12" ht="15">
      <c r="A34" s="414" t="s">
        <v>53</v>
      </c>
      <c r="B34" s="552"/>
      <c r="C34" s="552"/>
      <c r="D34" s="552"/>
      <c r="E34" s="552"/>
      <c r="F34" s="552"/>
      <c r="G34" s="552"/>
      <c r="H34" s="552"/>
      <c r="I34" s="498"/>
      <c r="J34" s="552"/>
      <c r="K34" s="552"/>
      <c r="L34" s="552"/>
    </row>
    <row r="35" spans="1:12" ht="15">
      <c r="A35" s="500"/>
      <c r="B35" s="703" t="s">
        <v>47</v>
      </c>
      <c r="C35" s="552"/>
      <c r="D35" s="552"/>
      <c r="E35" s="552"/>
      <c r="F35" s="552"/>
      <c r="G35" s="552"/>
      <c r="H35" s="552"/>
      <c r="I35" s="485">
        <f>I24</f>
        <v>39676</v>
      </c>
      <c r="J35" s="552"/>
      <c r="K35" s="552"/>
      <c r="L35" s="552"/>
    </row>
    <row r="36" spans="1:12" ht="15">
      <c r="A36" s="500"/>
      <c r="B36" s="703" t="s">
        <v>48</v>
      </c>
      <c r="C36" s="552"/>
      <c r="D36" s="552"/>
      <c r="E36" s="552"/>
      <c r="F36" s="552"/>
      <c r="G36" s="552"/>
      <c r="H36" s="552"/>
      <c r="I36" s="485">
        <f>I25</f>
        <v>63284</v>
      </c>
      <c r="J36" s="552"/>
      <c r="K36" s="552"/>
      <c r="L36" s="552"/>
    </row>
    <row r="37" spans="1:12" ht="15">
      <c r="A37" s="500"/>
      <c r="B37" s="703" t="s">
        <v>49</v>
      </c>
      <c r="C37" s="552"/>
      <c r="D37" s="552"/>
      <c r="E37" s="552"/>
      <c r="F37" s="552"/>
      <c r="G37" s="552"/>
      <c r="H37" s="552"/>
      <c r="I37" s="485">
        <f>I31</f>
        <v>25000</v>
      </c>
      <c r="J37" s="552"/>
      <c r="K37" s="552"/>
      <c r="L37" s="552"/>
    </row>
    <row r="38" spans="1:12" ht="15">
      <c r="A38" s="500"/>
      <c r="B38" s="703" t="s">
        <v>54</v>
      </c>
      <c r="C38" s="552"/>
      <c r="D38" s="552"/>
      <c r="E38" s="552"/>
      <c r="F38" s="552"/>
      <c r="G38" s="552"/>
      <c r="H38" s="552"/>
      <c r="I38" s="485">
        <f>IncomeState!$G$28</f>
        <v>342048</v>
      </c>
      <c r="J38" s="496">
        <f>(I35+I36-I37)/IF(I38&lt;=0,1,I38)</f>
        <v>0.2279212274300683</v>
      </c>
      <c r="K38" s="552"/>
      <c r="L38" s="552"/>
    </row>
    <row r="39" spans="1:12" ht="15">
      <c r="A39" s="500"/>
      <c r="B39" s="552"/>
      <c r="C39" s="552"/>
      <c r="D39" s="552"/>
      <c r="E39" s="552"/>
      <c r="F39" s="552"/>
      <c r="G39" s="552"/>
      <c r="H39" s="552"/>
      <c r="I39" s="552"/>
      <c r="J39" s="552"/>
      <c r="K39" s="552"/>
      <c r="L39" s="552"/>
    </row>
    <row r="40" spans="1:12" ht="15">
      <c r="A40" s="414" t="s">
        <v>55</v>
      </c>
      <c r="B40" s="552"/>
      <c r="C40" s="552"/>
      <c r="D40" s="552"/>
      <c r="E40" s="552"/>
      <c r="F40" s="552"/>
      <c r="G40" s="552"/>
      <c r="H40" s="552"/>
      <c r="I40" s="552"/>
      <c r="J40" s="552"/>
      <c r="K40" s="552"/>
      <c r="L40" s="552"/>
    </row>
    <row r="41" spans="1:12" ht="12">
      <c r="A41" s="435"/>
      <c r="B41" s="703" t="s">
        <v>56</v>
      </c>
      <c r="C41" s="552"/>
      <c r="D41" s="552"/>
      <c r="E41" s="552"/>
      <c r="F41" s="552"/>
      <c r="G41" s="552"/>
      <c r="H41" s="552"/>
      <c r="I41" s="552"/>
      <c r="J41" s="552"/>
      <c r="K41" s="552"/>
      <c r="L41" s="552"/>
    </row>
    <row r="42" spans="1:12" ht="12">
      <c r="A42" s="552"/>
      <c r="B42" s="703" t="s">
        <v>57</v>
      </c>
      <c r="C42" s="552"/>
      <c r="D42" s="552"/>
      <c r="E42" s="552"/>
      <c r="F42" s="552"/>
      <c r="G42" s="552"/>
      <c r="H42" s="552"/>
      <c r="I42" s="552"/>
      <c r="J42" s="501">
        <f>IncomeState!$G$60</f>
        <v>39676</v>
      </c>
      <c r="K42" s="552"/>
      <c r="L42" s="552"/>
    </row>
    <row r="43" spans="1:12" ht="12">
      <c r="A43" s="552"/>
      <c r="B43" s="552"/>
      <c r="C43" s="552"/>
      <c r="D43" s="552"/>
      <c r="E43" s="552"/>
      <c r="F43" s="552"/>
      <c r="G43" s="552"/>
      <c r="H43" s="552"/>
      <c r="I43" s="552"/>
      <c r="J43" s="552"/>
      <c r="K43" s="552"/>
      <c r="L43" s="552"/>
    </row>
    <row r="44" spans="1:12" ht="18">
      <c r="A44" s="481" t="s">
        <v>58</v>
      </c>
      <c r="B44" s="95"/>
      <c r="C44" s="95"/>
      <c r="D44" s="95"/>
      <c r="E44" s="95"/>
      <c r="F44" s="95"/>
      <c r="G44" s="95"/>
      <c r="H44" s="95"/>
      <c r="I44" s="482" t="s">
        <v>28</v>
      </c>
      <c r="J44" s="95"/>
      <c r="K44" s="552"/>
      <c r="L44" s="552"/>
    </row>
    <row r="45" spans="1:12" ht="15">
      <c r="A45" s="414" t="s">
        <v>59</v>
      </c>
      <c r="B45" s="552"/>
      <c r="C45" s="552"/>
      <c r="D45" s="552"/>
      <c r="E45" s="552"/>
      <c r="F45" s="552"/>
      <c r="G45" s="552"/>
      <c r="H45" s="552"/>
      <c r="I45" s="552"/>
      <c r="J45" s="552"/>
      <c r="K45" s="552"/>
      <c r="L45" s="552"/>
    </row>
    <row r="46" spans="1:12" ht="15">
      <c r="A46" s="500"/>
      <c r="B46" s="703" t="s">
        <v>47</v>
      </c>
      <c r="C46" s="552"/>
      <c r="D46" s="552"/>
      <c r="E46" s="552"/>
      <c r="F46" s="552"/>
      <c r="G46" s="552"/>
      <c r="H46" s="552"/>
      <c r="I46" s="485">
        <f>I24</f>
        <v>39676</v>
      </c>
      <c r="J46" s="552"/>
      <c r="K46" s="552"/>
      <c r="L46" s="552"/>
    </row>
    <row r="47" spans="1:12" ht="15">
      <c r="A47" s="500"/>
      <c r="B47" s="703" t="s">
        <v>60</v>
      </c>
      <c r="C47" s="552"/>
      <c r="D47" s="552"/>
      <c r="E47" s="552"/>
      <c r="F47" s="552"/>
      <c r="G47" s="552"/>
      <c r="H47" s="552"/>
      <c r="I47" s="713">
        <v>0</v>
      </c>
      <c r="J47" s="552"/>
      <c r="K47" s="552"/>
      <c r="L47" s="552"/>
    </row>
    <row r="48" spans="1:12" ht="15">
      <c r="A48" s="500"/>
      <c r="B48" s="703" t="s">
        <v>61</v>
      </c>
      <c r="C48" s="552"/>
      <c r="D48" s="552"/>
      <c r="E48" s="552"/>
      <c r="F48" s="552"/>
      <c r="G48" s="552"/>
      <c r="H48" s="552"/>
      <c r="I48" s="485">
        <f>IncomeState!$G$38</f>
        <v>54108</v>
      </c>
      <c r="J48" s="607"/>
      <c r="K48" s="552"/>
      <c r="L48" s="552"/>
    </row>
    <row r="49" spans="1:12" ht="15.75" thickBot="1">
      <c r="A49" s="500"/>
      <c r="B49" s="703" t="s">
        <v>62</v>
      </c>
      <c r="C49" s="552"/>
      <c r="D49" s="552"/>
      <c r="E49" s="502"/>
      <c r="F49" s="446"/>
      <c r="G49" s="446"/>
      <c r="H49" s="503"/>
      <c r="I49" s="485">
        <f>CashFlow!$O$129</f>
        <v>60040</v>
      </c>
      <c r="J49" s="552"/>
      <c r="K49" s="552"/>
      <c r="L49" s="552"/>
    </row>
    <row r="50" spans="1:12" ht="15">
      <c r="A50" s="500"/>
      <c r="B50" s="703" t="s">
        <v>63</v>
      </c>
      <c r="C50" s="552"/>
      <c r="D50" s="552"/>
      <c r="E50" s="504"/>
      <c r="F50" s="505"/>
      <c r="G50" s="505"/>
      <c r="H50" s="506"/>
      <c r="I50" s="93"/>
      <c r="J50" s="552"/>
      <c r="K50" s="552"/>
      <c r="L50" s="552"/>
    </row>
    <row r="51" spans="1:12" ht="15">
      <c r="A51" s="500"/>
      <c r="B51" s="703" t="s">
        <v>64</v>
      </c>
      <c r="C51" s="552"/>
      <c r="D51" s="552"/>
      <c r="E51" s="552"/>
      <c r="F51" s="552"/>
      <c r="G51" s="552"/>
      <c r="H51" s="552"/>
      <c r="I51" s="507">
        <f>IncomeState!$G$69</f>
        <v>-18182.218000000008</v>
      </c>
      <c r="J51" s="552"/>
      <c r="K51" s="552"/>
      <c r="L51" s="552"/>
    </row>
    <row r="52" spans="1:12" ht="15">
      <c r="A52" s="500"/>
      <c r="B52" s="703" t="s">
        <v>65</v>
      </c>
      <c r="C52" s="552"/>
      <c r="D52" s="552"/>
      <c r="E52" s="552"/>
      <c r="F52" s="552"/>
      <c r="G52" s="552"/>
      <c r="H52" s="552"/>
      <c r="I52" s="485">
        <f>SUM(CashFlow!O136:O140)</f>
        <v>19685</v>
      </c>
      <c r="J52" s="501">
        <f>SUM(I46:I50)-I51-I52</f>
        <v>152321.218</v>
      </c>
      <c r="K52" s="552"/>
      <c r="L52" s="552"/>
    </row>
    <row r="53" spans="1:12" ht="15">
      <c r="A53" s="500"/>
      <c r="B53" s="703" t="s">
        <v>66</v>
      </c>
      <c r="C53" s="552"/>
      <c r="D53" s="552"/>
      <c r="E53" s="552"/>
      <c r="F53" s="552"/>
      <c r="G53" s="552"/>
      <c r="H53" s="552"/>
      <c r="I53" s="93"/>
      <c r="J53" s="508"/>
      <c r="K53" s="552"/>
      <c r="L53" s="552"/>
    </row>
    <row r="54" spans="1:12" ht="15">
      <c r="A54" s="500"/>
      <c r="B54" s="703" t="s">
        <v>67</v>
      </c>
      <c r="C54" s="552"/>
      <c r="D54" s="552"/>
      <c r="E54" s="552"/>
      <c r="F54" s="552"/>
      <c r="G54" s="552"/>
      <c r="H54" s="552"/>
      <c r="I54" s="485">
        <f>SUM(CashFlow!O128:O129)</f>
        <v>163229</v>
      </c>
      <c r="J54" s="508"/>
      <c r="K54" s="552"/>
      <c r="L54" s="552"/>
    </row>
    <row r="55" spans="1:12" ht="15">
      <c r="A55" s="500"/>
      <c r="B55" s="703" t="s">
        <v>68</v>
      </c>
      <c r="C55" s="552"/>
      <c r="D55" s="552"/>
      <c r="E55" s="552"/>
      <c r="F55" s="552"/>
      <c r="G55" s="552"/>
      <c r="H55" s="552"/>
      <c r="I55" s="713">
        <v>0</v>
      </c>
      <c r="J55" s="501">
        <f>I54+I55</f>
        <v>163229</v>
      </c>
      <c r="K55" s="552"/>
      <c r="L55" s="552"/>
    </row>
    <row r="56" spans="1:12" ht="15">
      <c r="A56" s="500"/>
      <c r="B56" s="552"/>
      <c r="C56" s="552"/>
      <c r="D56" s="552"/>
      <c r="E56" s="552"/>
      <c r="F56" s="552"/>
      <c r="G56" s="552"/>
      <c r="H56" s="414" t="s">
        <v>69</v>
      </c>
      <c r="I56" s="552"/>
      <c r="J56" s="489">
        <f>J52/IF(J55&lt;=0,1,J55)</f>
        <v>0.9331749750350734</v>
      </c>
      <c r="K56" s="552"/>
      <c r="L56" s="552"/>
    </row>
    <row r="57" spans="1:12" ht="15">
      <c r="A57" s="414" t="s">
        <v>70</v>
      </c>
      <c r="B57" s="552"/>
      <c r="C57" s="552"/>
      <c r="D57" s="552"/>
      <c r="E57" s="552"/>
      <c r="F57" s="552"/>
      <c r="G57" s="552"/>
      <c r="H57" s="552"/>
      <c r="I57" s="552"/>
      <c r="J57" s="552"/>
      <c r="K57" s="552"/>
      <c r="L57" s="552"/>
    </row>
    <row r="58" spans="1:12" ht="12">
      <c r="A58" s="552"/>
      <c r="B58" s="703" t="s">
        <v>1049</v>
      </c>
      <c r="C58" s="552"/>
      <c r="D58" s="552"/>
      <c r="E58" s="552"/>
      <c r="F58" s="552"/>
      <c r="G58" s="552"/>
      <c r="H58" s="552"/>
      <c r="I58" s="485">
        <f>I24</f>
        <v>39676</v>
      </c>
      <c r="J58" s="552"/>
      <c r="K58" s="552"/>
      <c r="L58" s="552"/>
    </row>
    <row r="59" spans="1:12" ht="12">
      <c r="A59" s="552"/>
      <c r="B59" s="703" t="s">
        <v>71</v>
      </c>
      <c r="C59" s="552"/>
      <c r="D59" s="552"/>
      <c r="E59" s="552"/>
      <c r="F59" s="552"/>
      <c r="G59" s="552"/>
      <c r="H59" s="552"/>
      <c r="I59" s="714">
        <v>0</v>
      </c>
      <c r="J59" s="552"/>
      <c r="K59" s="552"/>
      <c r="L59" s="552"/>
    </row>
    <row r="60" spans="1:12" ht="12">
      <c r="A60" s="552"/>
      <c r="B60" s="703" t="s">
        <v>61</v>
      </c>
      <c r="C60" s="552"/>
      <c r="D60" s="552"/>
      <c r="E60" s="552"/>
      <c r="F60" s="552"/>
      <c r="G60" s="552"/>
      <c r="H60" s="552"/>
      <c r="I60" s="485">
        <f>I48</f>
        <v>54108</v>
      </c>
      <c r="J60" s="552"/>
      <c r="K60" s="552"/>
      <c r="L60" s="552"/>
    </row>
    <row r="61" spans="1:12" ht="12">
      <c r="A61" s="552"/>
      <c r="B61" s="703" t="s">
        <v>64</v>
      </c>
      <c r="C61" s="552"/>
      <c r="D61" s="552"/>
      <c r="E61" s="552"/>
      <c r="F61" s="552"/>
      <c r="G61" s="552"/>
      <c r="H61" s="552"/>
      <c r="I61" s="485">
        <f>IncomeState!$G$69</f>
        <v>-18182.218000000008</v>
      </c>
      <c r="J61" s="552"/>
      <c r="K61" s="552"/>
      <c r="L61" s="552"/>
    </row>
    <row r="62" spans="1:12" ht="12">
      <c r="A62" s="552"/>
      <c r="B62" s="703" t="s">
        <v>65</v>
      </c>
      <c r="C62" s="552"/>
      <c r="D62" s="552"/>
      <c r="E62" s="552"/>
      <c r="F62" s="552"/>
      <c r="G62" s="552"/>
      <c r="H62" s="552"/>
      <c r="I62" s="485">
        <f>SUM(CashFlow!$O$136:$O140)</f>
        <v>19685</v>
      </c>
      <c r="J62" s="552"/>
      <c r="K62" s="552"/>
      <c r="L62" s="552"/>
    </row>
    <row r="63" spans="1:12" ht="12">
      <c r="A63" s="552"/>
      <c r="B63" s="703" t="s">
        <v>72</v>
      </c>
      <c r="C63" s="552"/>
      <c r="D63" s="552"/>
      <c r="E63" s="552"/>
      <c r="F63" s="552"/>
      <c r="G63" s="552"/>
      <c r="H63" s="552"/>
      <c r="I63" s="485">
        <f>I58+I59+I60-I61-I62</f>
        <v>92281.21800000001</v>
      </c>
      <c r="J63" s="552"/>
      <c r="K63" s="552"/>
      <c r="L63" s="552"/>
    </row>
    <row r="64" spans="1:12" ht="12">
      <c r="A64" s="552"/>
      <c r="B64" s="703" t="s">
        <v>73</v>
      </c>
      <c r="C64" s="552"/>
      <c r="D64" s="552"/>
      <c r="E64" s="552"/>
      <c r="F64" s="552"/>
      <c r="G64" s="552"/>
      <c r="H64" s="552"/>
      <c r="I64" s="713">
        <v>0</v>
      </c>
      <c r="J64" s="552"/>
      <c r="K64" s="552"/>
      <c r="L64" s="552"/>
    </row>
    <row r="65" spans="1:12" ht="12">
      <c r="A65" s="552"/>
      <c r="B65" s="703" t="s">
        <v>74</v>
      </c>
      <c r="C65" s="552"/>
      <c r="D65" s="552"/>
      <c r="E65" s="552"/>
      <c r="F65" s="552"/>
      <c r="G65" s="552"/>
      <c r="H65" s="552"/>
      <c r="I65" s="485">
        <f>CashFlow!$O$128</f>
        <v>103189</v>
      </c>
      <c r="J65" s="552"/>
      <c r="K65" s="552"/>
      <c r="L65" s="552"/>
    </row>
    <row r="66" spans="1:12" ht="12">
      <c r="A66" s="552"/>
      <c r="B66" s="703" t="s">
        <v>75</v>
      </c>
      <c r="C66" s="552"/>
      <c r="D66" s="552"/>
      <c r="E66" s="552"/>
      <c r="F66" s="552"/>
      <c r="G66" s="552"/>
      <c r="H66" s="552"/>
      <c r="I66" s="713">
        <v>0</v>
      </c>
      <c r="J66" s="552"/>
      <c r="K66" s="552"/>
      <c r="L66" s="552"/>
    </row>
    <row r="67" spans="1:12" ht="12">
      <c r="A67" s="552"/>
      <c r="B67" s="703" t="s">
        <v>81</v>
      </c>
      <c r="C67" s="552"/>
      <c r="D67" s="552"/>
      <c r="E67" s="552"/>
      <c r="F67" s="552"/>
      <c r="G67" s="552"/>
      <c r="H67" s="552"/>
      <c r="I67" s="713">
        <v>0</v>
      </c>
      <c r="J67" s="552"/>
      <c r="K67" s="552"/>
      <c r="L67" s="552"/>
    </row>
    <row r="68" spans="1:12" ht="12">
      <c r="A68" s="552"/>
      <c r="B68" s="703" t="s">
        <v>82</v>
      </c>
      <c r="C68" s="552"/>
      <c r="D68" s="552"/>
      <c r="E68" s="552"/>
      <c r="F68" s="552"/>
      <c r="G68" s="552"/>
      <c r="H68" s="552"/>
      <c r="I68" s="552"/>
      <c r="J68" s="501">
        <f>I63-SUM(I64:I67)</f>
        <v>-10907.781999999992</v>
      </c>
      <c r="K68" s="552"/>
      <c r="L68" s="552"/>
    </row>
    <row r="69" spans="1:12" ht="12">
      <c r="A69" s="552"/>
      <c r="B69" s="552"/>
      <c r="C69" s="552"/>
      <c r="D69" s="552"/>
      <c r="E69" s="552"/>
      <c r="F69" s="552"/>
      <c r="G69" s="552"/>
      <c r="H69" s="552"/>
      <c r="I69" s="552"/>
      <c r="J69" s="552"/>
      <c r="K69" s="552"/>
      <c r="L69" s="552"/>
    </row>
    <row r="70" spans="1:12" ht="12">
      <c r="A70" s="552"/>
      <c r="B70" s="703" t="s">
        <v>83</v>
      </c>
      <c r="C70" s="552"/>
      <c r="D70" s="552"/>
      <c r="E70" s="552"/>
      <c r="F70" s="552"/>
      <c r="G70" s="552"/>
      <c r="H70" s="552"/>
      <c r="I70" s="552"/>
      <c r="J70" s="552"/>
      <c r="K70" s="552"/>
      <c r="L70" s="552"/>
    </row>
    <row r="71" spans="1:12" ht="12">
      <c r="A71" s="552"/>
      <c r="B71" s="552"/>
      <c r="C71" s="552"/>
      <c r="D71" s="552"/>
      <c r="E71" s="552"/>
      <c r="F71" s="552"/>
      <c r="G71" s="552"/>
      <c r="H71" s="552"/>
      <c r="I71" s="552"/>
      <c r="J71" s="552"/>
      <c r="K71" s="552"/>
      <c r="L71" s="552"/>
    </row>
    <row r="72" spans="1:12" ht="18">
      <c r="A72" s="481" t="s">
        <v>84</v>
      </c>
      <c r="B72" s="95"/>
      <c r="C72" s="95"/>
      <c r="D72" s="95"/>
      <c r="E72" s="95"/>
      <c r="F72" s="95"/>
      <c r="G72" s="95"/>
      <c r="H72" s="95"/>
      <c r="I72" s="95"/>
      <c r="J72" s="95"/>
      <c r="K72" s="552"/>
      <c r="L72" s="552"/>
    </row>
    <row r="73" spans="1:12" ht="15">
      <c r="A73" s="414" t="s">
        <v>85</v>
      </c>
      <c r="B73" s="552"/>
      <c r="C73" s="552"/>
      <c r="D73" s="552"/>
      <c r="E73" s="552"/>
      <c r="F73" s="552"/>
      <c r="G73" s="552"/>
      <c r="H73" s="552"/>
      <c r="I73" s="552"/>
      <c r="J73" s="552"/>
      <c r="K73" s="552"/>
      <c r="L73" s="552"/>
    </row>
    <row r="74" spans="1:12" ht="15">
      <c r="A74" s="500"/>
      <c r="B74" s="703" t="s">
        <v>86</v>
      </c>
      <c r="C74" s="552"/>
      <c r="D74" s="552"/>
      <c r="E74" s="552"/>
      <c r="F74" s="552"/>
      <c r="G74" s="552"/>
      <c r="H74" s="552"/>
      <c r="I74" s="485">
        <f>I38</f>
        <v>342048</v>
      </c>
      <c r="J74" s="552"/>
      <c r="K74" s="552"/>
      <c r="L74" s="552"/>
    </row>
    <row r="75" spans="1:12" ht="15">
      <c r="A75" s="500"/>
      <c r="B75" s="703" t="s">
        <v>87</v>
      </c>
      <c r="C75" s="552"/>
      <c r="D75" s="552"/>
      <c r="E75" s="552"/>
      <c r="F75" s="552"/>
      <c r="G75" s="552"/>
      <c r="H75" s="552"/>
      <c r="I75" s="485">
        <f>I27</f>
        <v>1848643.5</v>
      </c>
      <c r="J75" s="509">
        <f>I74/IF(I75&lt;=0,1,I75)</f>
        <v>0.18502648022725854</v>
      </c>
      <c r="K75" s="552"/>
      <c r="L75" s="552"/>
    </row>
    <row r="76" spans="1:12" ht="15">
      <c r="A76" s="414" t="s">
        <v>88</v>
      </c>
      <c r="B76" s="552"/>
      <c r="C76" s="552"/>
      <c r="D76" s="552"/>
      <c r="E76" s="552"/>
      <c r="F76" s="552"/>
      <c r="G76" s="552"/>
      <c r="H76" s="552"/>
      <c r="I76" s="498"/>
      <c r="J76" s="496"/>
      <c r="K76" s="552"/>
      <c r="L76" s="552"/>
    </row>
    <row r="77" spans="1:12" ht="15">
      <c r="A77" s="500"/>
      <c r="B77" s="703" t="s">
        <v>89</v>
      </c>
      <c r="C77" s="552"/>
      <c r="D77" s="552"/>
      <c r="E77" s="552"/>
      <c r="F77" s="552"/>
      <c r="G77" s="552"/>
      <c r="H77" s="552"/>
      <c r="I77" s="485">
        <f>IncomeState!$G$54-I25</f>
        <v>239088</v>
      </c>
      <c r="J77" s="496"/>
      <c r="K77" s="552"/>
      <c r="L77" s="552"/>
    </row>
    <row r="78" spans="1:12" ht="15">
      <c r="A78" s="500"/>
      <c r="B78" s="703" t="s">
        <v>90</v>
      </c>
      <c r="C78" s="552"/>
      <c r="D78" s="552"/>
      <c r="E78" s="552"/>
      <c r="F78" s="552"/>
      <c r="G78" s="552"/>
      <c r="H78" s="552"/>
      <c r="I78" s="485">
        <f>+I48</f>
        <v>54108</v>
      </c>
      <c r="J78" s="496"/>
      <c r="K78" s="552"/>
      <c r="L78" s="552"/>
    </row>
    <row r="79" spans="1:12" ht="15">
      <c r="A79" s="500"/>
      <c r="B79" s="703" t="s">
        <v>91</v>
      </c>
      <c r="C79" s="552"/>
      <c r="D79" s="552"/>
      <c r="E79" s="552"/>
      <c r="F79" s="552"/>
      <c r="G79" s="552"/>
      <c r="H79" s="552"/>
      <c r="I79" s="485">
        <f>I38</f>
        <v>342048</v>
      </c>
      <c r="J79" s="496">
        <f>(I77-I78)/IF(I79&lt;=0,1,I79)</f>
        <v>0.5408012910468706</v>
      </c>
      <c r="K79" s="552"/>
      <c r="L79" s="552"/>
    </row>
    <row r="80" spans="1:12" ht="15">
      <c r="A80" s="500"/>
      <c r="B80" s="552"/>
      <c r="C80" s="552"/>
      <c r="D80" s="552"/>
      <c r="E80" s="552"/>
      <c r="F80" s="552"/>
      <c r="G80" s="552"/>
      <c r="H80" s="552"/>
      <c r="I80" s="498"/>
      <c r="J80" s="496"/>
      <c r="K80" s="552"/>
      <c r="L80" s="552"/>
    </row>
    <row r="81" spans="1:12" ht="15">
      <c r="A81" s="414" t="s">
        <v>92</v>
      </c>
      <c r="B81" s="552"/>
      <c r="C81" s="552"/>
      <c r="D81" s="552"/>
      <c r="E81" s="552"/>
      <c r="F81" s="552"/>
      <c r="G81" s="552"/>
      <c r="H81" s="552"/>
      <c r="I81" s="498"/>
      <c r="J81" s="496"/>
      <c r="K81" s="552"/>
      <c r="L81" s="552"/>
    </row>
    <row r="82" spans="1:12" ht="15">
      <c r="A82" s="500"/>
      <c r="B82" s="703" t="s">
        <v>93</v>
      </c>
      <c r="C82" s="552"/>
      <c r="D82" s="552"/>
      <c r="E82" s="552"/>
      <c r="F82" s="552"/>
      <c r="G82" s="552"/>
      <c r="H82" s="552"/>
      <c r="I82" s="485">
        <f>I78</f>
        <v>54108</v>
      </c>
      <c r="J82" s="496"/>
      <c r="K82" s="552"/>
      <c r="L82" s="552"/>
    </row>
    <row r="83" spans="1:12" ht="15">
      <c r="A83" s="500"/>
      <c r="B83" s="703" t="s">
        <v>94</v>
      </c>
      <c r="C83" s="552"/>
      <c r="D83" s="552"/>
      <c r="E83" s="552"/>
      <c r="F83" s="552"/>
      <c r="G83" s="552"/>
      <c r="H83" s="552"/>
      <c r="I83" s="485">
        <f>I38</f>
        <v>342048</v>
      </c>
      <c r="J83" s="496">
        <f>I82/IF(I83&lt;=0,1,I83)</f>
        <v>0.15818832444569184</v>
      </c>
      <c r="K83" s="552"/>
      <c r="L83" s="552"/>
    </row>
    <row r="84" spans="1:12" ht="15">
      <c r="A84" s="500"/>
      <c r="B84" s="552"/>
      <c r="C84" s="552"/>
      <c r="D84" s="552"/>
      <c r="E84" s="552"/>
      <c r="F84" s="552"/>
      <c r="G84" s="552"/>
      <c r="H84" s="552"/>
      <c r="I84" s="498"/>
      <c r="J84" s="496"/>
      <c r="K84" s="552"/>
      <c r="L84" s="552"/>
    </row>
    <row r="85" spans="1:12" ht="15">
      <c r="A85" s="414" t="s">
        <v>95</v>
      </c>
      <c r="B85" s="552"/>
      <c r="C85" s="552"/>
      <c r="D85" s="552"/>
      <c r="E85" s="552"/>
      <c r="F85" s="552"/>
      <c r="G85" s="552"/>
      <c r="H85" s="552"/>
      <c r="I85" s="498"/>
      <c r="J85" s="496"/>
      <c r="K85" s="552"/>
      <c r="L85" s="552"/>
    </row>
    <row r="86" spans="1:12" ht="15">
      <c r="A86" s="500"/>
      <c r="B86" s="703" t="s">
        <v>96</v>
      </c>
      <c r="C86" s="552"/>
      <c r="D86" s="552"/>
      <c r="E86" s="552"/>
      <c r="F86" s="552"/>
      <c r="G86" s="552"/>
      <c r="H86" s="552"/>
      <c r="I86" s="485">
        <f>I25</f>
        <v>63284</v>
      </c>
      <c r="J86" s="496"/>
      <c r="K86" s="552"/>
      <c r="L86" s="552"/>
    </row>
    <row r="87" spans="1:12" ht="15">
      <c r="A87" s="500"/>
      <c r="B87" s="703" t="s">
        <v>94</v>
      </c>
      <c r="C87" s="552"/>
      <c r="D87" s="552"/>
      <c r="E87" s="552"/>
      <c r="F87" s="552"/>
      <c r="G87" s="552"/>
      <c r="H87" s="552"/>
      <c r="I87" s="485">
        <f>I38</f>
        <v>342048</v>
      </c>
      <c r="J87" s="496">
        <f>I86/IF(I87&lt;=0,1,I87)</f>
        <v>0.18501496865936945</v>
      </c>
      <c r="K87" s="552"/>
      <c r="L87" s="552"/>
    </row>
    <row r="88" spans="1:12" ht="15">
      <c r="A88" s="500"/>
      <c r="B88" s="552"/>
      <c r="C88" s="552"/>
      <c r="D88" s="552"/>
      <c r="E88" s="552"/>
      <c r="F88" s="552"/>
      <c r="G88" s="552"/>
      <c r="H88" s="552"/>
      <c r="I88" s="498"/>
      <c r="J88" s="496"/>
      <c r="K88" s="552"/>
      <c r="L88" s="552"/>
    </row>
    <row r="89" spans="1:12" ht="15">
      <c r="A89" s="414" t="s">
        <v>97</v>
      </c>
      <c r="B89" s="552"/>
      <c r="C89" s="552"/>
      <c r="D89" s="552"/>
      <c r="E89" s="552"/>
      <c r="F89" s="552"/>
      <c r="G89" s="552"/>
      <c r="H89" s="552"/>
      <c r="I89" s="498"/>
      <c r="J89" s="496"/>
      <c r="K89" s="552"/>
      <c r="L89" s="552"/>
    </row>
    <row r="90" spans="1:12" ht="12">
      <c r="A90" s="552"/>
      <c r="B90" s="703" t="s">
        <v>98</v>
      </c>
      <c r="C90" s="552"/>
      <c r="D90" s="552"/>
      <c r="E90" s="552"/>
      <c r="F90" s="552"/>
      <c r="G90" s="552"/>
      <c r="H90" s="552"/>
      <c r="I90" s="485">
        <f>I24</f>
        <v>39676</v>
      </c>
      <c r="J90" s="496"/>
      <c r="K90" s="552"/>
      <c r="L90" s="552"/>
    </row>
    <row r="91" spans="1:12" ht="12">
      <c r="A91" s="552"/>
      <c r="B91" s="703" t="s">
        <v>94</v>
      </c>
      <c r="C91" s="552"/>
      <c r="D91" s="552"/>
      <c r="E91" s="552"/>
      <c r="F91" s="552"/>
      <c r="G91" s="552"/>
      <c r="H91" s="552"/>
      <c r="I91" s="510">
        <f>I38</f>
        <v>342048</v>
      </c>
      <c r="J91" s="511">
        <f>I90/IF(I91&lt;=0,1,I91)</f>
        <v>0.1159954158480681</v>
      </c>
      <c r="K91" s="10"/>
      <c r="L91" s="552"/>
    </row>
    <row r="92" spans="1:12" ht="12">
      <c r="A92" s="552"/>
      <c r="B92" s="552"/>
      <c r="C92" s="552"/>
      <c r="D92" s="552"/>
      <c r="E92" s="552"/>
      <c r="F92" s="552"/>
      <c r="G92" s="552"/>
      <c r="H92" s="552"/>
      <c r="I92" s="552"/>
      <c r="J92" s="512">
        <f>SUM(J79:J91)</f>
        <v>1</v>
      </c>
      <c r="K92" s="703" t="s">
        <v>99</v>
      </c>
      <c r="L92" s="552"/>
    </row>
    <row r="93" spans="1:12" ht="12">
      <c r="A93" s="552"/>
      <c r="B93" s="552"/>
      <c r="C93" s="552"/>
      <c r="D93" s="552"/>
      <c r="E93" s="552"/>
      <c r="F93" s="552"/>
      <c r="G93" s="552"/>
      <c r="H93" s="552"/>
      <c r="I93" s="552"/>
      <c r="J93" s="552"/>
      <c r="K93" s="552"/>
      <c r="L93" s="552"/>
    </row>
    <row r="94" spans="1:12" ht="12">
      <c r="A94" s="552"/>
      <c r="B94" s="552"/>
      <c r="C94" s="552"/>
      <c r="D94" s="552"/>
      <c r="E94" s="552"/>
      <c r="F94" s="552"/>
      <c r="G94" s="552"/>
      <c r="H94" s="552"/>
      <c r="I94" s="552"/>
      <c r="J94" s="552"/>
      <c r="K94" s="552"/>
      <c r="L94" s="552"/>
    </row>
  </sheetData>
  <sheetProtection sheet="1" objects="1" scenarios="1"/>
  <printOptions horizontalCentered="1"/>
  <pageMargins left="0.4" right="0.4" top="0.333" bottom="0.333" header="0.5" footer="0.5"/>
  <pageSetup fitToHeight="1" fitToWidth="1" orientation="portrait" scale="92" r:id="rId1"/>
</worksheet>
</file>

<file path=xl/worksheets/sheet15.xml><?xml version="1.0" encoding="utf-8"?>
<worksheet xmlns="http://schemas.openxmlformats.org/spreadsheetml/2006/main" xmlns:r="http://schemas.openxmlformats.org/officeDocument/2006/relationships">
  <sheetPr codeName="Sheet16" transitionEvaluation="1">
    <pageSetUpPr fitToPage="1"/>
  </sheetPr>
  <dimension ref="A1:L93"/>
  <sheetViews>
    <sheetView showGridLines="0" zoomScale="90" zoomScaleNormal="90" workbookViewId="0" topLeftCell="A1">
      <selection activeCell="D24" sqref="D24"/>
    </sheetView>
  </sheetViews>
  <sheetFormatPr defaultColWidth="9.7109375" defaultRowHeight="12.75"/>
  <cols>
    <col min="7" max="7" width="13.7109375" style="0" customWidth="1"/>
    <col min="8" max="8" width="11.28125" style="0" customWidth="1"/>
    <col min="9" max="9" width="13.7109375" style="0" customWidth="1"/>
    <col min="10" max="10" width="14.7109375" style="0" customWidth="1"/>
  </cols>
  <sheetData>
    <row r="1" spans="1:12" ht="12">
      <c r="A1" s="607"/>
      <c r="B1" s="552"/>
      <c r="C1" s="552"/>
      <c r="D1" s="552"/>
      <c r="E1" s="552"/>
      <c r="F1" s="552"/>
      <c r="G1" s="552"/>
      <c r="H1" s="552"/>
      <c r="I1" s="552"/>
      <c r="J1" s="552"/>
      <c r="K1" s="552"/>
      <c r="L1" s="552"/>
    </row>
    <row r="2" spans="1:12" ht="18">
      <c r="A2" s="444" t="s">
        <v>25</v>
      </c>
      <c r="B2" s="552"/>
      <c r="C2" s="552"/>
      <c r="D2" s="552"/>
      <c r="E2" s="552"/>
      <c r="F2" s="552"/>
      <c r="G2" s="552"/>
      <c r="H2" s="552"/>
      <c r="I2" s="552"/>
      <c r="J2" s="552"/>
      <c r="K2" s="552"/>
      <c r="L2" s="552"/>
    </row>
    <row r="3" spans="1:12" ht="12">
      <c r="A3" s="552"/>
      <c r="B3" s="711" t="s">
        <v>254</v>
      </c>
      <c r="C3" s="712" t="str">
        <f>BeginSchedules!$D$3</f>
        <v>Case Farm Ranch</v>
      </c>
      <c r="D3" s="552"/>
      <c r="E3" s="552"/>
      <c r="F3" s="552"/>
      <c r="G3" s="552"/>
      <c r="H3" s="712" t="s">
        <v>256</v>
      </c>
      <c r="I3" s="712">
        <f>OwnerEquity!$H$5</f>
        <v>1996</v>
      </c>
      <c r="J3" s="552"/>
      <c r="K3" s="552"/>
      <c r="L3" s="552"/>
    </row>
    <row r="4" spans="1:12" ht="15.75" thickBot="1">
      <c r="A4" s="513"/>
      <c r="B4" s="446"/>
      <c r="C4" s="514" t="s">
        <v>100</v>
      </c>
      <c r="D4" s="446"/>
      <c r="E4" s="446"/>
      <c r="F4" s="446"/>
      <c r="G4" s="480"/>
      <c r="H4" s="480"/>
      <c r="I4" s="480"/>
      <c r="J4" s="480"/>
      <c r="K4" s="552"/>
      <c r="L4" s="552"/>
    </row>
    <row r="5" spans="1:12" ht="18" thickBot="1">
      <c r="A5" s="481" t="s">
        <v>27</v>
      </c>
      <c r="B5" s="95"/>
      <c r="C5" s="95"/>
      <c r="D5" s="95"/>
      <c r="E5" s="95"/>
      <c r="F5" s="95"/>
      <c r="G5" s="95"/>
      <c r="H5" s="482" t="s">
        <v>101</v>
      </c>
      <c r="I5" s="95"/>
      <c r="J5" s="95"/>
      <c r="K5" s="552"/>
      <c r="L5" s="552"/>
    </row>
    <row r="6" spans="1:12" ht="15.75" thickBot="1">
      <c r="A6" s="414" t="s">
        <v>29</v>
      </c>
      <c r="B6" s="552"/>
      <c r="C6" s="552"/>
      <c r="D6" s="552"/>
      <c r="E6" s="552"/>
      <c r="F6" s="552"/>
      <c r="G6" s="483" t="s">
        <v>30</v>
      </c>
      <c r="H6" s="484"/>
      <c r="I6" s="483" t="s">
        <v>31</v>
      </c>
      <c r="J6" s="484"/>
      <c r="K6" s="552"/>
      <c r="L6" s="552"/>
    </row>
    <row r="7" spans="1:12" ht="12">
      <c r="A7" s="435"/>
      <c r="B7" s="703" t="s">
        <v>32</v>
      </c>
      <c r="C7" s="552"/>
      <c r="D7" s="552"/>
      <c r="E7" s="552"/>
      <c r="F7" s="552"/>
      <c r="G7" s="485">
        <f>BeginBalSheet!$H$36</f>
        <v>334497</v>
      </c>
      <c r="H7" s="486"/>
      <c r="I7" s="485">
        <f>EndBalSheet!$H$36</f>
        <v>290234</v>
      </c>
      <c r="J7" s="552"/>
      <c r="K7" s="552"/>
      <c r="L7" s="552"/>
    </row>
    <row r="8" spans="1:12" ht="12">
      <c r="A8" s="435"/>
      <c r="B8" s="703" t="s">
        <v>33</v>
      </c>
      <c r="C8" s="552"/>
      <c r="D8" s="552"/>
      <c r="E8" s="552"/>
      <c r="F8" s="552"/>
      <c r="G8" s="485">
        <f>BeginBalSheet!$O$36</f>
        <v>299637.919</v>
      </c>
      <c r="H8" s="488">
        <f>G7/IF(G8&lt;=0,1,G8)</f>
        <v>1.116337348478248</v>
      </c>
      <c r="I8" s="487">
        <f>EndBalSheet!$O$36</f>
        <v>281359.701</v>
      </c>
      <c r="J8" s="924">
        <f>I7/IF(I8&lt;=0,1,I8)</f>
        <v>1.0315407607004814</v>
      </c>
      <c r="K8" s="552"/>
      <c r="L8" s="552"/>
    </row>
    <row r="9" spans="1:12" ht="15">
      <c r="A9" s="414" t="s">
        <v>34</v>
      </c>
      <c r="B9" s="552"/>
      <c r="C9" s="552"/>
      <c r="D9" s="552"/>
      <c r="E9" s="552"/>
      <c r="F9" s="552"/>
      <c r="G9" s="490"/>
      <c r="H9" s="491"/>
      <c r="I9" s="492"/>
      <c r="J9" s="435"/>
      <c r="K9" s="552"/>
      <c r="L9" s="552"/>
    </row>
    <row r="10" spans="1:12" ht="12">
      <c r="A10" s="552"/>
      <c r="B10" s="703" t="s">
        <v>35</v>
      </c>
      <c r="C10" s="552"/>
      <c r="D10" s="552"/>
      <c r="E10" s="552"/>
      <c r="F10" s="552"/>
      <c r="G10" s="485">
        <f>G7</f>
        <v>334497</v>
      </c>
      <c r="H10" s="491"/>
      <c r="I10" s="487">
        <f>I7</f>
        <v>290234</v>
      </c>
      <c r="J10" s="435"/>
      <c r="K10" s="552"/>
      <c r="L10" s="552"/>
    </row>
    <row r="11" spans="1:12" ht="12">
      <c r="A11" s="552"/>
      <c r="B11" s="703" t="s">
        <v>36</v>
      </c>
      <c r="C11" s="552"/>
      <c r="D11" s="552"/>
      <c r="E11" s="552"/>
      <c r="F11" s="552"/>
      <c r="G11" s="485">
        <f>G8</f>
        <v>299637.919</v>
      </c>
      <c r="H11" s="493">
        <f>G10-G11</f>
        <v>34859.081000000006</v>
      </c>
      <c r="I11" s="487">
        <f>I8</f>
        <v>281359.701</v>
      </c>
      <c r="J11" s="494">
        <f>I10-I11</f>
        <v>8874.298999999999</v>
      </c>
      <c r="K11" s="552"/>
      <c r="L11" s="552"/>
    </row>
    <row r="12" spans="1:12" ht="18" thickBot="1">
      <c r="A12" s="481" t="s">
        <v>37</v>
      </c>
      <c r="B12" s="95"/>
      <c r="C12" s="95"/>
      <c r="D12" s="95"/>
      <c r="E12" s="95"/>
      <c r="F12" s="95"/>
      <c r="G12" s="95"/>
      <c r="H12" s="95"/>
      <c r="I12" s="95"/>
      <c r="J12" s="95"/>
      <c r="K12" s="552"/>
      <c r="L12" s="552"/>
    </row>
    <row r="13" spans="1:12" ht="15.75" thickBot="1">
      <c r="A13" s="414" t="s">
        <v>38</v>
      </c>
      <c r="B13" s="552"/>
      <c r="C13" s="552"/>
      <c r="D13" s="552"/>
      <c r="E13" s="552"/>
      <c r="F13" s="552"/>
      <c r="G13" s="483" t="s">
        <v>30</v>
      </c>
      <c r="H13" s="484"/>
      <c r="I13" s="483" t="s">
        <v>31</v>
      </c>
      <c r="J13" s="484"/>
      <c r="K13" s="552"/>
      <c r="L13" s="552"/>
    </row>
    <row r="14" spans="1:12" ht="12">
      <c r="A14" s="435"/>
      <c r="B14" s="703" t="s">
        <v>39</v>
      </c>
      <c r="C14" s="552"/>
      <c r="D14" s="552"/>
      <c r="E14" s="552"/>
      <c r="F14" s="552"/>
      <c r="G14" s="485">
        <f>BeginBalSheet!$O$53</f>
        <v>1351553.159</v>
      </c>
      <c r="H14" s="486"/>
      <c r="I14" s="487">
        <f>EndBalSheet!$O$53</f>
        <v>1246272.381</v>
      </c>
      <c r="J14" s="552"/>
      <c r="K14" s="552"/>
      <c r="L14" s="552"/>
    </row>
    <row r="15" spans="1:12" ht="12">
      <c r="A15" s="435"/>
      <c r="B15" s="703" t="s">
        <v>40</v>
      </c>
      <c r="C15" s="552"/>
      <c r="D15" s="552"/>
      <c r="E15" s="552"/>
      <c r="F15" s="552"/>
      <c r="G15" s="485">
        <f>BeginBalSheet!$H$58</f>
        <v>2954997</v>
      </c>
      <c r="H15" s="495">
        <f>G14/IF(G15&lt;=0,1,G15)</f>
        <v>0.45737885994469707</v>
      </c>
      <c r="I15" s="487">
        <f>EndBalSheet!$H$58</f>
        <v>2918734</v>
      </c>
      <c r="J15" s="926">
        <f>I14/IF(I15&lt;=0,1,I15)</f>
        <v>0.42699073673722926</v>
      </c>
      <c r="K15" s="552"/>
      <c r="L15" s="552"/>
    </row>
    <row r="16" spans="1:12" ht="15">
      <c r="A16" s="414" t="s">
        <v>41</v>
      </c>
      <c r="B16" s="552"/>
      <c r="C16" s="552"/>
      <c r="D16" s="552"/>
      <c r="E16" s="552"/>
      <c r="F16" s="552"/>
      <c r="G16" s="490"/>
      <c r="H16" s="495"/>
      <c r="I16" s="497"/>
      <c r="J16" s="496"/>
      <c r="K16" s="552"/>
      <c r="L16" s="552"/>
    </row>
    <row r="17" spans="1:12" ht="12">
      <c r="A17" s="435"/>
      <c r="B17" s="703" t="s">
        <v>42</v>
      </c>
      <c r="C17" s="552"/>
      <c r="D17" s="552"/>
      <c r="E17" s="552"/>
      <c r="F17" s="552"/>
      <c r="G17" s="485">
        <f>BeginBalSheet!$O$57</f>
        <v>1603443.841</v>
      </c>
      <c r="H17" s="495"/>
      <c r="I17" s="487">
        <f>EndBalSheet!$O$57</f>
        <v>1672461.619</v>
      </c>
      <c r="J17" s="496"/>
      <c r="K17" s="552"/>
      <c r="L17" s="552"/>
    </row>
    <row r="18" spans="1:12" ht="12">
      <c r="A18" s="435"/>
      <c r="B18" s="703" t="s">
        <v>40</v>
      </c>
      <c r="C18" s="552"/>
      <c r="D18" s="552"/>
      <c r="E18" s="552"/>
      <c r="F18" s="552"/>
      <c r="G18" s="485">
        <f>G15</f>
        <v>2954997</v>
      </c>
      <c r="H18" s="495">
        <f>G17/IF(G18&lt;=0,1,G18)</f>
        <v>0.5426211400553029</v>
      </c>
      <c r="I18" s="487">
        <f>I15</f>
        <v>2918734</v>
      </c>
      <c r="J18" s="926">
        <f>I17/IF(I18&lt;=0,1,I18)</f>
        <v>0.5730092632627708</v>
      </c>
      <c r="K18" s="552"/>
      <c r="L18" s="552"/>
    </row>
    <row r="19" spans="1:12" ht="15">
      <c r="A19" s="414" t="s">
        <v>43</v>
      </c>
      <c r="B19" s="552"/>
      <c r="C19" s="552"/>
      <c r="D19" s="552"/>
      <c r="E19" s="552"/>
      <c r="F19" s="552"/>
      <c r="G19" s="498"/>
      <c r="H19" s="495"/>
      <c r="I19" s="497"/>
      <c r="J19" s="496"/>
      <c r="K19" s="552"/>
      <c r="L19" s="552"/>
    </row>
    <row r="20" spans="1:12" ht="12">
      <c r="A20" s="552"/>
      <c r="B20" s="703" t="s">
        <v>39</v>
      </c>
      <c r="C20" s="552"/>
      <c r="D20" s="552"/>
      <c r="E20" s="552"/>
      <c r="F20" s="552"/>
      <c r="G20" s="485">
        <f>G14</f>
        <v>1351553.159</v>
      </c>
      <c r="H20" s="495"/>
      <c r="I20" s="487">
        <f>I14</f>
        <v>1246272.381</v>
      </c>
      <c r="J20" s="496"/>
      <c r="K20" s="552"/>
      <c r="L20" s="552"/>
    </row>
    <row r="21" spans="1:12" ht="12">
      <c r="A21" s="552"/>
      <c r="B21" s="703" t="s">
        <v>44</v>
      </c>
      <c r="C21" s="552"/>
      <c r="D21" s="552"/>
      <c r="E21" s="552"/>
      <c r="F21" s="552"/>
      <c r="G21" s="485">
        <f>G17</f>
        <v>1603443.841</v>
      </c>
      <c r="H21" s="495">
        <f>G20/IF(G21&lt;=0,1,G21)</f>
        <v>0.8429064520008968</v>
      </c>
      <c r="I21" s="487">
        <f>I17</f>
        <v>1672461.619</v>
      </c>
      <c r="J21" s="926">
        <f>I20/IF(I21&lt;=0,1,I21)</f>
        <v>0.7451724851809589</v>
      </c>
      <c r="K21" s="552"/>
      <c r="L21" s="552"/>
    </row>
    <row r="22" spans="1:12" ht="19.5">
      <c r="A22" s="499" t="s">
        <v>45</v>
      </c>
      <c r="B22" s="95"/>
      <c r="C22" s="95"/>
      <c r="D22" s="95"/>
      <c r="E22" s="95"/>
      <c r="F22" s="95"/>
      <c r="G22" s="95"/>
      <c r="H22" s="95"/>
      <c r="I22" s="95"/>
      <c r="J22" s="95"/>
      <c r="K22" s="552"/>
      <c r="L22" s="552"/>
    </row>
    <row r="23" spans="1:12" ht="15">
      <c r="A23" s="414" t="s">
        <v>46</v>
      </c>
      <c r="B23" s="552"/>
      <c r="C23" s="552"/>
      <c r="D23" s="552"/>
      <c r="E23" s="552"/>
      <c r="F23" s="552"/>
      <c r="G23" s="552"/>
      <c r="H23" s="552"/>
      <c r="I23" s="552"/>
      <c r="J23" s="552"/>
      <c r="K23" s="552"/>
      <c r="L23" s="552"/>
    </row>
    <row r="24" spans="1:12" ht="15">
      <c r="A24" s="500"/>
      <c r="B24" s="703" t="s">
        <v>47</v>
      </c>
      <c r="C24" s="552"/>
      <c r="D24" s="552"/>
      <c r="E24" s="552"/>
      <c r="F24" s="552"/>
      <c r="G24" s="552"/>
      <c r="H24" s="552"/>
      <c r="I24" s="485">
        <f>IncomeState!$G$55</f>
        <v>39676</v>
      </c>
      <c r="J24" s="552"/>
      <c r="K24" s="552"/>
      <c r="L24" s="552"/>
    </row>
    <row r="25" spans="1:12" ht="15">
      <c r="A25" s="500"/>
      <c r="B25" s="703" t="s">
        <v>48</v>
      </c>
      <c r="C25" s="552"/>
      <c r="D25" s="552"/>
      <c r="E25" s="552"/>
      <c r="F25" s="552"/>
      <c r="G25" s="552"/>
      <c r="H25" s="552"/>
      <c r="I25" s="485">
        <f>IncomeState!$G$36+IncomeState!$G49</f>
        <v>63284</v>
      </c>
      <c r="J25" s="552"/>
      <c r="K25" s="552"/>
      <c r="L25" s="552"/>
    </row>
    <row r="26" spans="1:12" ht="15">
      <c r="A26" s="500"/>
      <c r="B26" s="703" t="s">
        <v>49</v>
      </c>
      <c r="C26" s="552"/>
      <c r="D26" s="552"/>
      <c r="E26" s="552"/>
      <c r="F26" s="552"/>
      <c r="G26" s="552"/>
      <c r="H26" s="552"/>
      <c r="I26" s="713">
        <v>25000</v>
      </c>
      <c r="J26" s="552"/>
      <c r="K26" s="552"/>
      <c r="L26" s="552"/>
    </row>
    <row r="27" spans="1:12" ht="15">
      <c r="A27" s="500"/>
      <c r="B27" s="703" t="s">
        <v>50</v>
      </c>
      <c r="C27" s="552"/>
      <c r="D27" s="552"/>
      <c r="E27" s="552"/>
      <c r="F27" s="552"/>
      <c r="G27" s="552"/>
      <c r="H27" s="552"/>
      <c r="I27" s="485">
        <f>(G15+I15)/2</f>
        <v>2936865.5</v>
      </c>
      <c r="J27" s="496">
        <f>(I24+I25-I26)/IF(I27&lt;=0,1,I27)</f>
        <v>0.026545308254668113</v>
      </c>
      <c r="K27" s="552"/>
      <c r="L27" s="552"/>
    </row>
    <row r="28" spans="1:12" ht="15">
      <c r="A28" s="500"/>
      <c r="B28" s="552"/>
      <c r="C28" s="552"/>
      <c r="D28" s="552"/>
      <c r="E28" s="552"/>
      <c r="F28" s="552"/>
      <c r="G28" s="552"/>
      <c r="H28" s="552"/>
      <c r="I28" s="498"/>
      <c r="J28" s="552"/>
      <c r="K28" s="552"/>
      <c r="L28" s="552"/>
    </row>
    <row r="29" spans="1:12" ht="15">
      <c r="A29" s="414" t="s">
        <v>51</v>
      </c>
      <c r="B29" s="552"/>
      <c r="C29" s="552"/>
      <c r="D29" s="552"/>
      <c r="E29" s="552"/>
      <c r="F29" s="552"/>
      <c r="G29" s="552"/>
      <c r="H29" s="552"/>
      <c r="I29" s="498"/>
      <c r="J29" s="552"/>
      <c r="K29" s="552"/>
      <c r="L29" s="552"/>
    </row>
    <row r="30" spans="1:12" ht="15">
      <c r="A30" s="500"/>
      <c r="B30" s="703" t="s">
        <v>47</v>
      </c>
      <c r="C30" s="552"/>
      <c r="D30" s="552"/>
      <c r="E30" s="552"/>
      <c r="F30" s="552"/>
      <c r="G30" s="552"/>
      <c r="H30" s="552"/>
      <c r="I30" s="485">
        <f>I24</f>
        <v>39676</v>
      </c>
      <c r="J30" s="552"/>
      <c r="K30" s="552"/>
      <c r="L30" s="552"/>
    </row>
    <row r="31" spans="1:12" ht="15">
      <c r="A31" s="500"/>
      <c r="B31" s="703" t="s">
        <v>49</v>
      </c>
      <c r="C31" s="552"/>
      <c r="D31" s="552"/>
      <c r="E31" s="552"/>
      <c r="F31" s="552"/>
      <c r="G31" s="552"/>
      <c r="H31" s="552"/>
      <c r="I31" s="485">
        <f>I26</f>
        <v>25000</v>
      </c>
      <c r="J31" s="552"/>
      <c r="K31" s="552"/>
      <c r="L31" s="552"/>
    </row>
    <row r="32" spans="1:12" ht="15">
      <c r="A32" s="500"/>
      <c r="B32" s="703" t="s">
        <v>52</v>
      </c>
      <c r="C32" s="552"/>
      <c r="D32" s="552"/>
      <c r="E32" s="552"/>
      <c r="F32" s="552"/>
      <c r="G32" s="552"/>
      <c r="H32" s="552"/>
      <c r="I32" s="485">
        <f>(G21+I21)/2</f>
        <v>1637952.73</v>
      </c>
      <c r="J32" s="496">
        <f>(I30-I31)/IF(I32&lt;=0,1,I32)</f>
        <v>0.008959965529652373</v>
      </c>
      <c r="K32" s="552"/>
      <c r="L32" s="552"/>
    </row>
    <row r="33" spans="1:12" ht="15">
      <c r="A33" s="500"/>
      <c r="B33" s="552"/>
      <c r="C33" s="552"/>
      <c r="D33" s="552"/>
      <c r="E33" s="552"/>
      <c r="F33" s="552"/>
      <c r="G33" s="552"/>
      <c r="H33" s="552"/>
      <c r="I33" s="498"/>
      <c r="J33" s="552"/>
      <c r="K33" s="552"/>
      <c r="L33" s="552"/>
    </row>
    <row r="34" spans="1:12" ht="15">
      <c r="A34" s="414" t="s">
        <v>53</v>
      </c>
      <c r="B34" s="552"/>
      <c r="C34" s="552"/>
      <c r="D34" s="552"/>
      <c r="E34" s="552"/>
      <c r="F34" s="552"/>
      <c r="G34" s="552"/>
      <c r="H34" s="552"/>
      <c r="I34" s="498"/>
      <c r="J34" s="552"/>
      <c r="K34" s="552"/>
      <c r="L34" s="552"/>
    </row>
    <row r="35" spans="1:12" ht="15">
      <c r="A35" s="500"/>
      <c r="B35" s="703" t="s">
        <v>47</v>
      </c>
      <c r="C35" s="552"/>
      <c r="D35" s="552"/>
      <c r="E35" s="552"/>
      <c r="F35" s="552"/>
      <c r="G35" s="552"/>
      <c r="H35" s="552"/>
      <c r="I35" s="485">
        <f>I24</f>
        <v>39676</v>
      </c>
      <c r="J35" s="552"/>
      <c r="K35" s="552"/>
      <c r="L35" s="552"/>
    </row>
    <row r="36" spans="1:12" ht="15">
      <c r="A36" s="500"/>
      <c r="B36" s="703" t="s">
        <v>48</v>
      </c>
      <c r="C36" s="552"/>
      <c r="D36" s="552"/>
      <c r="E36" s="552"/>
      <c r="F36" s="552"/>
      <c r="G36" s="552"/>
      <c r="H36" s="552"/>
      <c r="I36" s="485">
        <f>I25</f>
        <v>63284</v>
      </c>
      <c r="J36" s="552"/>
      <c r="K36" s="552"/>
      <c r="L36" s="552"/>
    </row>
    <row r="37" spans="1:12" ht="15">
      <c r="A37" s="500"/>
      <c r="B37" s="703" t="s">
        <v>49</v>
      </c>
      <c r="C37" s="552"/>
      <c r="D37" s="552"/>
      <c r="E37" s="552"/>
      <c r="F37" s="552"/>
      <c r="G37" s="552"/>
      <c r="H37" s="552"/>
      <c r="I37" s="485">
        <f>I31</f>
        <v>25000</v>
      </c>
      <c r="J37" s="552"/>
      <c r="K37" s="552"/>
      <c r="L37" s="552"/>
    </row>
    <row r="38" spans="1:12" ht="15">
      <c r="A38" s="500"/>
      <c r="B38" s="703" t="s">
        <v>54</v>
      </c>
      <c r="C38" s="552"/>
      <c r="D38" s="552"/>
      <c r="E38" s="552"/>
      <c r="F38" s="552"/>
      <c r="G38" s="552"/>
      <c r="H38" s="552"/>
      <c r="I38" s="485">
        <f>IncomeState!$G$28</f>
        <v>342048</v>
      </c>
      <c r="J38" s="496">
        <f>(I35+I36-I37)/IF(I38&lt;=0,1,I38)</f>
        <v>0.2279212274300683</v>
      </c>
      <c r="K38" s="552"/>
      <c r="L38" s="552"/>
    </row>
    <row r="39" spans="1:12" ht="15">
      <c r="A39" s="500"/>
      <c r="B39" s="552"/>
      <c r="C39" s="552"/>
      <c r="D39" s="552"/>
      <c r="E39" s="552"/>
      <c r="F39" s="552"/>
      <c r="G39" s="552"/>
      <c r="H39" s="552"/>
      <c r="I39" s="552"/>
      <c r="J39" s="552"/>
      <c r="K39" s="552"/>
      <c r="L39" s="552"/>
    </row>
    <row r="40" spans="1:12" ht="15">
      <c r="A40" s="414" t="s">
        <v>55</v>
      </c>
      <c r="B40" s="552"/>
      <c r="C40" s="552"/>
      <c r="D40" s="552"/>
      <c r="E40" s="552"/>
      <c r="F40" s="552"/>
      <c r="G40" s="552"/>
      <c r="H40" s="552"/>
      <c r="I40" s="552"/>
      <c r="J40" s="552"/>
      <c r="K40" s="552"/>
      <c r="L40" s="552"/>
    </row>
    <row r="41" spans="1:12" ht="12">
      <c r="A41" s="435"/>
      <c r="B41" s="703" t="s">
        <v>56</v>
      </c>
      <c r="C41" s="552"/>
      <c r="D41" s="552"/>
      <c r="E41" s="552"/>
      <c r="F41" s="552"/>
      <c r="G41" s="552"/>
      <c r="H41" s="552"/>
      <c r="I41" s="552"/>
      <c r="J41" s="552"/>
      <c r="K41" s="552"/>
      <c r="L41" s="552"/>
    </row>
    <row r="42" spans="1:12" ht="12">
      <c r="A42" s="552"/>
      <c r="B42" s="703" t="s">
        <v>57</v>
      </c>
      <c r="C42" s="552"/>
      <c r="D42" s="552"/>
      <c r="E42" s="552"/>
      <c r="F42" s="552"/>
      <c r="G42" s="552"/>
      <c r="H42" s="552"/>
      <c r="I42" s="552"/>
      <c r="J42" s="501">
        <f>IncomeState!$G$60</f>
        <v>39676</v>
      </c>
      <c r="K42" s="552"/>
      <c r="L42" s="552"/>
    </row>
    <row r="43" spans="1:12" ht="12">
      <c r="A43" s="552"/>
      <c r="B43" s="552"/>
      <c r="C43" s="552"/>
      <c r="D43" s="552"/>
      <c r="E43" s="552"/>
      <c r="F43" s="552"/>
      <c r="G43" s="552"/>
      <c r="H43" s="552"/>
      <c r="I43" s="552"/>
      <c r="J43" s="552"/>
      <c r="K43" s="552"/>
      <c r="L43" s="552"/>
    </row>
    <row r="44" spans="1:12" ht="18">
      <c r="A44" s="481" t="s">
        <v>58</v>
      </c>
      <c r="B44" s="95"/>
      <c r="C44" s="95"/>
      <c r="D44" s="95"/>
      <c r="E44" s="95"/>
      <c r="F44" s="95"/>
      <c r="G44" s="95"/>
      <c r="H44" s="95"/>
      <c r="I44" s="482" t="s">
        <v>101</v>
      </c>
      <c r="J44" s="95"/>
      <c r="K44" s="552"/>
      <c r="L44" s="552"/>
    </row>
    <row r="45" spans="1:12" ht="15">
      <c r="A45" s="414" t="s">
        <v>59</v>
      </c>
      <c r="B45" s="552"/>
      <c r="C45" s="552"/>
      <c r="D45" s="552"/>
      <c r="E45" s="552"/>
      <c r="F45" s="552"/>
      <c r="G45" s="552"/>
      <c r="H45" s="552"/>
      <c r="I45" s="552"/>
      <c r="J45" s="552"/>
      <c r="K45" s="552"/>
      <c r="L45" s="552"/>
    </row>
    <row r="46" spans="1:12" ht="15">
      <c r="A46" s="500"/>
      <c r="B46" s="703" t="s">
        <v>47</v>
      </c>
      <c r="C46" s="552"/>
      <c r="D46" s="552"/>
      <c r="E46" s="552"/>
      <c r="F46" s="552"/>
      <c r="G46" s="552"/>
      <c r="H46" s="552"/>
      <c r="I46" s="485">
        <f>I35</f>
        <v>39676</v>
      </c>
      <c r="J46" s="552"/>
      <c r="K46" s="552"/>
      <c r="L46" s="552"/>
    </row>
    <row r="47" spans="1:12" ht="15">
      <c r="A47" s="500"/>
      <c r="B47" s="703" t="s">
        <v>60</v>
      </c>
      <c r="C47" s="552"/>
      <c r="D47" s="552"/>
      <c r="E47" s="552"/>
      <c r="F47" s="552"/>
      <c r="G47" s="552"/>
      <c r="H47" s="552"/>
      <c r="I47" s="713">
        <v>0</v>
      </c>
      <c r="J47" s="552"/>
      <c r="K47" s="552"/>
      <c r="L47" s="552"/>
    </row>
    <row r="48" spans="1:12" ht="15">
      <c r="A48" s="500"/>
      <c r="B48" s="703" t="s">
        <v>61</v>
      </c>
      <c r="C48" s="552"/>
      <c r="D48" s="552"/>
      <c r="E48" s="552"/>
      <c r="F48" s="552"/>
      <c r="G48" s="552"/>
      <c r="H48" s="552"/>
      <c r="I48" s="485">
        <f>IncomeState!$G$38</f>
        <v>54108</v>
      </c>
      <c r="J48" s="552"/>
      <c r="K48" s="552"/>
      <c r="L48" s="552"/>
    </row>
    <row r="49" spans="1:12" ht="15.75" thickBot="1">
      <c r="A49" s="500"/>
      <c r="B49" s="703" t="s">
        <v>62</v>
      </c>
      <c r="C49" s="552"/>
      <c r="D49" s="552"/>
      <c r="E49" s="502"/>
      <c r="F49" s="446"/>
      <c r="G49" s="446"/>
      <c r="H49" s="503"/>
      <c r="I49" s="485">
        <f>CashFlow!$O$129</f>
        <v>60040</v>
      </c>
      <c r="J49" s="552"/>
      <c r="K49" s="552"/>
      <c r="L49" s="552"/>
    </row>
    <row r="50" spans="1:12" ht="15">
      <c r="A50" s="500"/>
      <c r="B50" s="703" t="s">
        <v>63</v>
      </c>
      <c r="C50" s="552"/>
      <c r="D50" s="552"/>
      <c r="E50" s="504"/>
      <c r="F50" s="505"/>
      <c r="G50" s="505"/>
      <c r="H50" s="506"/>
      <c r="I50" s="93"/>
      <c r="J50" s="552"/>
      <c r="K50" s="552"/>
      <c r="L50" s="552"/>
    </row>
    <row r="51" spans="1:12" ht="15">
      <c r="A51" s="500"/>
      <c r="B51" s="703" t="s">
        <v>64</v>
      </c>
      <c r="C51" s="552"/>
      <c r="D51" s="552"/>
      <c r="E51" s="552"/>
      <c r="F51" s="552"/>
      <c r="G51" s="552"/>
      <c r="H51" s="552"/>
      <c r="I51" s="485">
        <f>IncomeState!$G$69</f>
        <v>-18182.218000000008</v>
      </c>
      <c r="J51" s="552"/>
      <c r="K51" s="552"/>
      <c r="L51" s="552"/>
    </row>
    <row r="52" spans="1:12" ht="15">
      <c r="A52" s="500"/>
      <c r="B52" s="703" t="s">
        <v>65</v>
      </c>
      <c r="C52" s="552"/>
      <c r="D52" s="552"/>
      <c r="E52" s="552"/>
      <c r="F52" s="552"/>
      <c r="G52" s="552"/>
      <c r="H52" s="552"/>
      <c r="I52" s="485">
        <f>SUM(CashFlow!$O$136:O140)</f>
        <v>19685</v>
      </c>
      <c r="J52" s="501">
        <f>SUM(I46:I50)-I51-I52</f>
        <v>152321.218</v>
      </c>
      <c r="K52" s="552"/>
      <c r="L52" s="552"/>
    </row>
    <row r="53" spans="1:12" ht="15">
      <c r="A53" s="500"/>
      <c r="B53" s="703" t="s">
        <v>66</v>
      </c>
      <c r="C53" s="552"/>
      <c r="D53" s="552"/>
      <c r="E53" s="552"/>
      <c r="F53" s="552"/>
      <c r="G53" s="552"/>
      <c r="H53" s="552"/>
      <c r="I53" s="93"/>
      <c r="J53" s="508"/>
      <c r="K53" s="552"/>
      <c r="L53" s="552"/>
    </row>
    <row r="54" spans="1:12" ht="15">
      <c r="A54" s="500"/>
      <c r="B54" s="703" t="s">
        <v>67</v>
      </c>
      <c r="C54" s="552"/>
      <c r="D54" s="552"/>
      <c r="E54" s="552"/>
      <c r="F54" s="552"/>
      <c r="G54" s="552"/>
      <c r="H54" s="552"/>
      <c r="I54" s="485">
        <f>SUM(CashFlow!O128:O129)</f>
        <v>163229</v>
      </c>
      <c r="J54" s="508"/>
      <c r="K54" s="552"/>
      <c r="L54" s="552"/>
    </row>
    <row r="55" spans="1:12" ht="15">
      <c r="A55" s="500"/>
      <c r="B55" s="703" t="s">
        <v>68</v>
      </c>
      <c r="C55" s="552"/>
      <c r="D55" s="552"/>
      <c r="E55" s="552"/>
      <c r="F55" s="552"/>
      <c r="G55" s="552"/>
      <c r="H55" s="552"/>
      <c r="I55" s="713">
        <v>0</v>
      </c>
      <c r="J55" s="501">
        <f>I54+I55</f>
        <v>163229</v>
      </c>
      <c r="K55" s="552"/>
      <c r="L55" s="552"/>
    </row>
    <row r="56" spans="1:12" ht="15">
      <c r="A56" s="500"/>
      <c r="B56" s="552"/>
      <c r="C56" s="552"/>
      <c r="D56" s="552"/>
      <c r="E56" s="552"/>
      <c r="F56" s="552"/>
      <c r="G56" s="552"/>
      <c r="H56" s="414" t="s">
        <v>69</v>
      </c>
      <c r="I56" s="552"/>
      <c r="J56" s="489">
        <f>J52/IF(J55&lt;=0,1,J55)</f>
        <v>0.9331749750350734</v>
      </c>
      <c r="K56" s="552"/>
      <c r="L56" s="552"/>
    </row>
    <row r="57" spans="1:12" ht="15">
      <c r="A57" s="414" t="s">
        <v>70</v>
      </c>
      <c r="B57" s="552"/>
      <c r="C57" s="552"/>
      <c r="D57" s="552"/>
      <c r="E57" s="552"/>
      <c r="F57" s="552"/>
      <c r="G57" s="552"/>
      <c r="H57" s="552"/>
      <c r="I57" s="552"/>
      <c r="J57" s="552"/>
      <c r="K57" s="552"/>
      <c r="L57" s="552"/>
    </row>
    <row r="58" spans="1:12" ht="12">
      <c r="A58" s="552"/>
      <c r="B58" s="703" t="s">
        <v>1049</v>
      </c>
      <c r="C58" s="552"/>
      <c r="D58" s="552"/>
      <c r="E58" s="552"/>
      <c r="F58" s="552"/>
      <c r="G58" s="552"/>
      <c r="H58" s="552"/>
      <c r="I58" s="485">
        <f>I24</f>
        <v>39676</v>
      </c>
      <c r="J58" s="552"/>
      <c r="K58" s="552"/>
      <c r="L58" s="552"/>
    </row>
    <row r="59" spans="1:12" ht="12">
      <c r="A59" s="552"/>
      <c r="B59" s="703" t="s">
        <v>71</v>
      </c>
      <c r="C59" s="552"/>
      <c r="D59" s="552"/>
      <c r="E59" s="552"/>
      <c r="F59" s="552"/>
      <c r="G59" s="552"/>
      <c r="H59" s="552"/>
      <c r="I59" s="713">
        <v>0</v>
      </c>
      <c r="J59" s="552"/>
      <c r="K59" s="552"/>
      <c r="L59" s="552"/>
    </row>
    <row r="60" spans="1:12" ht="12">
      <c r="A60" s="552"/>
      <c r="B60" s="703" t="s">
        <v>61</v>
      </c>
      <c r="C60" s="552"/>
      <c r="D60" s="552"/>
      <c r="E60" s="552"/>
      <c r="F60" s="552"/>
      <c r="G60" s="552"/>
      <c r="H60" s="552"/>
      <c r="I60" s="485">
        <f>I48</f>
        <v>54108</v>
      </c>
      <c r="J60" s="552"/>
      <c r="K60" s="552"/>
      <c r="L60" s="552"/>
    </row>
    <row r="61" spans="1:12" ht="12">
      <c r="A61" s="552"/>
      <c r="B61" s="703" t="s">
        <v>64</v>
      </c>
      <c r="C61" s="552"/>
      <c r="D61" s="552"/>
      <c r="E61" s="552"/>
      <c r="F61" s="552"/>
      <c r="G61" s="552"/>
      <c r="H61" s="552"/>
      <c r="I61" s="485">
        <f>I51</f>
        <v>-18182.218000000008</v>
      </c>
      <c r="J61" s="552"/>
      <c r="K61" s="552"/>
      <c r="L61" s="552"/>
    </row>
    <row r="62" spans="1:12" ht="12">
      <c r="A62" s="552"/>
      <c r="B62" s="703" t="s">
        <v>65</v>
      </c>
      <c r="C62" s="552"/>
      <c r="D62" s="552"/>
      <c r="E62" s="552"/>
      <c r="F62" s="552"/>
      <c r="G62" s="552"/>
      <c r="H62" s="552"/>
      <c r="I62" s="485">
        <f>I52</f>
        <v>19685</v>
      </c>
      <c r="J62" s="552"/>
      <c r="K62" s="552"/>
      <c r="L62" s="552"/>
    </row>
    <row r="63" spans="1:12" ht="12">
      <c r="A63" s="552"/>
      <c r="B63" s="703" t="s">
        <v>72</v>
      </c>
      <c r="C63" s="552"/>
      <c r="D63" s="552"/>
      <c r="E63" s="552"/>
      <c r="F63" s="552"/>
      <c r="G63" s="552"/>
      <c r="H63" s="552"/>
      <c r="I63" s="485">
        <f>I58+I59+I60-I61-I62</f>
        <v>92281.21800000001</v>
      </c>
      <c r="J63" s="552"/>
      <c r="K63" s="552"/>
      <c r="L63" s="552"/>
    </row>
    <row r="64" spans="1:12" ht="12">
      <c r="A64" s="552"/>
      <c r="B64" s="703" t="s">
        <v>73</v>
      </c>
      <c r="C64" s="552"/>
      <c r="D64" s="552"/>
      <c r="E64" s="552"/>
      <c r="F64" s="552"/>
      <c r="G64" s="552"/>
      <c r="H64" s="552"/>
      <c r="I64" s="713">
        <v>0</v>
      </c>
      <c r="J64" s="552"/>
      <c r="K64" s="552"/>
      <c r="L64" s="552"/>
    </row>
    <row r="65" spans="1:12" ht="12">
      <c r="A65" s="552"/>
      <c r="B65" s="703" t="s">
        <v>74</v>
      </c>
      <c r="C65" s="552"/>
      <c r="D65" s="552"/>
      <c r="E65" s="552"/>
      <c r="F65" s="552"/>
      <c r="G65" s="552"/>
      <c r="H65" s="552"/>
      <c r="I65" s="485">
        <f>CashFlow!$O$128</f>
        <v>103189</v>
      </c>
      <c r="J65" s="552"/>
      <c r="K65" s="552"/>
      <c r="L65" s="552"/>
    </row>
    <row r="66" spans="1:12" ht="12">
      <c r="A66" s="552"/>
      <c r="B66" s="703" t="s">
        <v>75</v>
      </c>
      <c r="C66" s="552"/>
      <c r="D66" s="552"/>
      <c r="E66" s="552"/>
      <c r="F66" s="552"/>
      <c r="G66" s="552"/>
      <c r="H66" s="552"/>
      <c r="I66" s="713">
        <v>0</v>
      </c>
      <c r="J66" s="552"/>
      <c r="K66" s="552"/>
      <c r="L66" s="552"/>
    </row>
    <row r="67" spans="1:12" ht="12">
      <c r="A67" s="552"/>
      <c r="B67" s="703" t="s">
        <v>81</v>
      </c>
      <c r="C67" s="552"/>
      <c r="D67" s="552"/>
      <c r="E67" s="552"/>
      <c r="F67" s="552"/>
      <c r="G67" s="552"/>
      <c r="H67" s="552"/>
      <c r="I67" s="713">
        <v>0</v>
      </c>
      <c r="J67" s="552"/>
      <c r="K67" s="552"/>
      <c r="L67" s="552"/>
    </row>
    <row r="68" spans="1:12" ht="12">
      <c r="A68" s="552"/>
      <c r="B68" s="703" t="s">
        <v>82</v>
      </c>
      <c r="C68" s="552"/>
      <c r="D68" s="552"/>
      <c r="E68" s="552"/>
      <c r="F68" s="552"/>
      <c r="G68" s="552"/>
      <c r="H68" s="552"/>
      <c r="I68" s="552"/>
      <c r="J68" s="501">
        <f>I63-SUM(I64:I67)</f>
        <v>-10907.781999999992</v>
      </c>
      <c r="K68" s="552"/>
      <c r="L68" s="552"/>
    </row>
    <row r="69" spans="1:12" ht="12">
      <c r="A69" s="552"/>
      <c r="B69" s="552"/>
      <c r="C69" s="552"/>
      <c r="D69" s="552"/>
      <c r="E69" s="552"/>
      <c r="F69" s="552"/>
      <c r="G69" s="552"/>
      <c r="H69" s="552"/>
      <c r="I69" s="552"/>
      <c r="J69" s="552"/>
      <c r="K69" s="552"/>
      <c r="L69" s="552"/>
    </row>
    <row r="70" spans="1:12" ht="12">
      <c r="A70" s="552"/>
      <c r="B70" s="703" t="s">
        <v>83</v>
      </c>
      <c r="C70" s="552"/>
      <c r="D70" s="552"/>
      <c r="E70" s="552"/>
      <c r="F70" s="552"/>
      <c r="G70" s="552"/>
      <c r="H70" s="552"/>
      <c r="I70" s="552"/>
      <c r="J70" s="552"/>
      <c r="K70" s="552"/>
      <c r="L70" s="552"/>
    </row>
    <row r="71" spans="1:12" ht="12">
      <c r="A71" s="552"/>
      <c r="B71" s="552"/>
      <c r="C71" s="552"/>
      <c r="D71" s="552"/>
      <c r="E71" s="552"/>
      <c r="F71" s="552"/>
      <c r="G71" s="552"/>
      <c r="H71" s="552"/>
      <c r="I71" s="552"/>
      <c r="J71" s="552"/>
      <c r="K71" s="552"/>
      <c r="L71" s="552"/>
    </row>
    <row r="72" spans="1:12" ht="18">
      <c r="A72" s="481" t="s">
        <v>84</v>
      </c>
      <c r="B72" s="95"/>
      <c r="C72" s="95"/>
      <c r="D72" s="95"/>
      <c r="E72" s="95"/>
      <c r="F72" s="95"/>
      <c r="G72" s="95"/>
      <c r="H72" s="95"/>
      <c r="I72" s="95"/>
      <c r="J72" s="95"/>
      <c r="K72" s="552"/>
      <c r="L72" s="552"/>
    </row>
    <row r="73" spans="1:12" ht="15">
      <c r="A73" s="414" t="s">
        <v>85</v>
      </c>
      <c r="B73" s="552"/>
      <c r="C73" s="552"/>
      <c r="D73" s="552"/>
      <c r="E73" s="552"/>
      <c r="F73" s="552"/>
      <c r="G73" s="552"/>
      <c r="H73" s="552"/>
      <c r="I73" s="552"/>
      <c r="J73" s="552"/>
      <c r="K73" s="552"/>
      <c r="L73" s="552"/>
    </row>
    <row r="74" spans="1:12" ht="15">
      <c r="A74" s="500"/>
      <c r="B74" s="703" t="s">
        <v>86</v>
      </c>
      <c r="C74" s="552"/>
      <c r="D74" s="552"/>
      <c r="E74" s="552"/>
      <c r="F74" s="552"/>
      <c r="G74" s="552"/>
      <c r="H74" s="552"/>
      <c r="I74" s="485">
        <f>I38</f>
        <v>342048</v>
      </c>
      <c r="J74" s="552"/>
      <c r="K74" s="552"/>
      <c r="L74" s="552"/>
    </row>
    <row r="75" spans="1:12" ht="15">
      <c r="A75" s="500"/>
      <c r="B75" s="703" t="s">
        <v>87</v>
      </c>
      <c r="C75" s="552"/>
      <c r="D75" s="552"/>
      <c r="E75" s="552"/>
      <c r="F75" s="552"/>
      <c r="G75" s="552"/>
      <c r="H75" s="552"/>
      <c r="I75" s="485">
        <f>I27</f>
        <v>2936865.5</v>
      </c>
      <c r="J75" s="509">
        <f>I74/IF(I75&lt;=0,1,I75)</f>
        <v>0.11646702921873678</v>
      </c>
      <c r="K75" s="552"/>
      <c r="L75" s="552"/>
    </row>
    <row r="76" spans="1:12" ht="15">
      <c r="A76" s="414" t="s">
        <v>88</v>
      </c>
      <c r="B76" s="552"/>
      <c r="C76" s="552"/>
      <c r="D76" s="552"/>
      <c r="E76" s="552"/>
      <c r="F76" s="552"/>
      <c r="G76" s="552"/>
      <c r="H76" s="552"/>
      <c r="I76" s="498"/>
      <c r="J76" s="496"/>
      <c r="K76" s="552"/>
      <c r="L76" s="552"/>
    </row>
    <row r="77" spans="1:12" ht="15">
      <c r="A77" s="500"/>
      <c r="B77" s="703" t="s">
        <v>89</v>
      </c>
      <c r="C77" s="552"/>
      <c r="D77" s="552"/>
      <c r="E77" s="552"/>
      <c r="F77" s="552"/>
      <c r="G77" s="552"/>
      <c r="H77" s="552"/>
      <c r="I77" s="485">
        <f>IncomeState!$G$54-I25</f>
        <v>239088</v>
      </c>
      <c r="J77" s="496"/>
      <c r="K77" s="552"/>
      <c r="L77" s="552"/>
    </row>
    <row r="78" spans="1:12" ht="15">
      <c r="A78" s="500"/>
      <c r="B78" s="703" t="s">
        <v>90</v>
      </c>
      <c r="C78" s="552"/>
      <c r="D78" s="552"/>
      <c r="E78" s="552"/>
      <c r="F78" s="552"/>
      <c r="G78" s="552"/>
      <c r="H78" s="552"/>
      <c r="I78" s="485">
        <f>I48</f>
        <v>54108</v>
      </c>
      <c r="J78" s="496"/>
      <c r="K78" s="552"/>
      <c r="L78" s="552"/>
    </row>
    <row r="79" spans="1:12" ht="15">
      <c r="A79" s="500"/>
      <c r="B79" s="703" t="s">
        <v>91</v>
      </c>
      <c r="C79" s="552"/>
      <c r="D79" s="552"/>
      <c r="E79" s="552"/>
      <c r="F79" s="552"/>
      <c r="G79" s="552"/>
      <c r="H79" s="552"/>
      <c r="I79" s="485">
        <f>I74</f>
        <v>342048</v>
      </c>
      <c r="J79" s="496">
        <f>(I77-I78)/IF(I79&lt;=0,1,I79)</f>
        <v>0.5408012910468706</v>
      </c>
      <c r="K79" s="552"/>
      <c r="L79" s="552"/>
    </row>
    <row r="80" spans="1:12" ht="15">
      <c r="A80" s="500"/>
      <c r="B80" s="552"/>
      <c r="C80" s="552"/>
      <c r="D80" s="552"/>
      <c r="E80" s="552"/>
      <c r="F80" s="552"/>
      <c r="G80" s="552"/>
      <c r="H80" s="552"/>
      <c r="I80" s="498"/>
      <c r="J80" s="496"/>
      <c r="K80" s="552"/>
      <c r="L80" s="552"/>
    </row>
    <row r="81" spans="1:12" ht="15">
      <c r="A81" s="414" t="s">
        <v>92</v>
      </c>
      <c r="B81" s="552"/>
      <c r="C81" s="552"/>
      <c r="D81" s="552"/>
      <c r="E81" s="552"/>
      <c r="F81" s="552"/>
      <c r="G81" s="552"/>
      <c r="H81" s="552"/>
      <c r="I81" s="498"/>
      <c r="J81" s="496"/>
      <c r="K81" s="552"/>
      <c r="L81" s="552"/>
    </row>
    <row r="82" spans="1:12" ht="15">
      <c r="A82" s="500"/>
      <c r="B82" s="703" t="s">
        <v>93</v>
      </c>
      <c r="C82" s="552"/>
      <c r="D82" s="552"/>
      <c r="E82" s="552"/>
      <c r="F82" s="552"/>
      <c r="G82" s="552"/>
      <c r="H82" s="552"/>
      <c r="I82" s="485">
        <f>I78</f>
        <v>54108</v>
      </c>
      <c r="J82" s="496"/>
      <c r="K82" s="552"/>
      <c r="L82" s="552"/>
    </row>
    <row r="83" spans="1:12" ht="15">
      <c r="A83" s="500"/>
      <c r="B83" s="703" t="s">
        <v>94</v>
      </c>
      <c r="C83" s="552"/>
      <c r="D83" s="552"/>
      <c r="E83" s="552"/>
      <c r="F83" s="552"/>
      <c r="G83" s="552"/>
      <c r="H83" s="552"/>
      <c r="I83" s="485">
        <f>I79</f>
        <v>342048</v>
      </c>
      <c r="J83" s="496">
        <f>I82/IF(I83&lt;=0,1,I83)</f>
        <v>0.15818832444569184</v>
      </c>
      <c r="K83" s="552"/>
      <c r="L83" s="552"/>
    </row>
    <row r="84" spans="1:12" ht="15">
      <c r="A84" s="500"/>
      <c r="B84" s="552"/>
      <c r="C84" s="552"/>
      <c r="D84" s="552"/>
      <c r="E84" s="552"/>
      <c r="F84" s="552"/>
      <c r="G84" s="552"/>
      <c r="H84" s="552"/>
      <c r="I84" s="498"/>
      <c r="J84" s="496"/>
      <c r="K84" s="552"/>
      <c r="L84" s="552"/>
    </row>
    <row r="85" spans="1:12" ht="15">
      <c r="A85" s="414" t="s">
        <v>95</v>
      </c>
      <c r="B85" s="552"/>
      <c r="C85" s="552"/>
      <c r="D85" s="552"/>
      <c r="E85" s="552"/>
      <c r="F85" s="552"/>
      <c r="G85" s="552"/>
      <c r="H85" s="552"/>
      <c r="I85" s="498"/>
      <c r="J85" s="496"/>
      <c r="K85" s="552"/>
      <c r="L85" s="552"/>
    </row>
    <row r="86" spans="1:12" ht="15">
      <c r="A86" s="500"/>
      <c r="B86" s="703" t="s">
        <v>96</v>
      </c>
      <c r="C86" s="552"/>
      <c r="D86" s="552"/>
      <c r="E86" s="552"/>
      <c r="F86" s="552"/>
      <c r="G86" s="552"/>
      <c r="H86" s="552"/>
      <c r="I86" s="485">
        <f>I25</f>
        <v>63284</v>
      </c>
      <c r="J86" s="496"/>
      <c r="K86" s="552"/>
      <c r="L86" s="552"/>
    </row>
    <row r="87" spans="1:12" ht="15">
      <c r="A87" s="500"/>
      <c r="B87" s="703" t="s">
        <v>94</v>
      </c>
      <c r="C87" s="552"/>
      <c r="D87" s="552"/>
      <c r="E87" s="552"/>
      <c r="F87" s="552"/>
      <c r="G87" s="552"/>
      <c r="H87" s="552"/>
      <c r="I87" s="485">
        <f>I83</f>
        <v>342048</v>
      </c>
      <c r="J87" s="496">
        <f>I86/IF(I87&lt;=0,1,I87)</f>
        <v>0.18501496865936945</v>
      </c>
      <c r="K87" s="552"/>
      <c r="L87" s="552"/>
    </row>
    <row r="88" spans="1:12" ht="15">
      <c r="A88" s="500"/>
      <c r="B88" s="552"/>
      <c r="C88" s="552"/>
      <c r="D88" s="552"/>
      <c r="E88" s="552"/>
      <c r="F88" s="552"/>
      <c r="G88" s="552"/>
      <c r="H88" s="552"/>
      <c r="I88" s="498"/>
      <c r="J88" s="496"/>
      <c r="K88" s="552"/>
      <c r="L88" s="552"/>
    </row>
    <row r="89" spans="1:12" ht="15">
      <c r="A89" s="414" t="s">
        <v>97</v>
      </c>
      <c r="B89" s="552"/>
      <c r="C89" s="552"/>
      <c r="D89" s="552"/>
      <c r="E89" s="552"/>
      <c r="F89" s="552"/>
      <c r="G89" s="552"/>
      <c r="H89" s="552"/>
      <c r="I89" s="498"/>
      <c r="J89" s="496"/>
      <c r="K89" s="552"/>
      <c r="L89" s="552"/>
    </row>
    <row r="90" spans="1:12" ht="12">
      <c r="A90" s="552"/>
      <c r="B90" s="703" t="s">
        <v>98</v>
      </c>
      <c r="C90" s="552"/>
      <c r="D90" s="552"/>
      <c r="E90" s="552"/>
      <c r="F90" s="552"/>
      <c r="G90" s="552"/>
      <c r="H90" s="552"/>
      <c r="I90" s="485">
        <f>I24</f>
        <v>39676</v>
      </c>
      <c r="J90" s="496"/>
      <c r="K90" s="552"/>
      <c r="L90" s="552"/>
    </row>
    <row r="91" spans="1:12" ht="12">
      <c r="A91" s="552"/>
      <c r="B91" s="703" t="s">
        <v>94</v>
      </c>
      <c r="C91" s="552"/>
      <c r="D91" s="552"/>
      <c r="E91" s="552"/>
      <c r="F91" s="552"/>
      <c r="G91" s="552"/>
      <c r="H91" s="552"/>
      <c r="I91" s="510">
        <f>I87</f>
        <v>342048</v>
      </c>
      <c r="J91" s="511">
        <f>I90/IF(I91&lt;=0,1,I91)</f>
        <v>0.1159954158480681</v>
      </c>
      <c r="K91" s="10"/>
      <c r="L91" s="552"/>
    </row>
    <row r="92" spans="1:12" ht="12">
      <c r="A92" s="552"/>
      <c r="B92" s="552"/>
      <c r="C92" s="552"/>
      <c r="D92" s="552"/>
      <c r="E92" s="552"/>
      <c r="F92" s="552"/>
      <c r="G92" s="552"/>
      <c r="H92" s="552"/>
      <c r="I92" s="552"/>
      <c r="J92" s="512">
        <f>SUM(J79:J91)</f>
        <v>1</v>
      </c>
      <c r="K92" s="703" t="s">
        <v>102</v>
      </c>
      <c r="L92" s="552"/>
    </row>
    <row r="93" spans="1:12" ht="12">
      <c r="A93" s="552"/>
      <c r="B93" s="552"/>
      <c r="C93" s="552"/>
      <c r="D93" s="552"/>
      <c r="E93" s="552"/>
      <c r="F93" s="552"/>
      <c r="G93" s="552"/>
      <c r="H93" s="552"/>
      <c r="I93" s="552"/>
      <c r="J93" s="552"/>
      <c r="K93" s="552"/>
      <c r="L93" s="552"/>
    </row>
  </sheetData>
  <sheetProtection sheet="1" objects="1" scenarios="1"/>
  <printOptions horizontalCentered="1"/>
  <pageMargins left="0.4" right="0.4" top="0.333" bottom="0.333" header="0.5" footer="0.5"/>
  <pageSetup fitToHeight="1" fitToWidth="1" orientation="portrait" scale="92" r:id="rId1"/>
</worksheet>
</file>

<file path=xl/worksheets/sheet16.xml><?xml version="1.0" encoding="utf-8"?>
<worksheet xmlns="http://schemas.openxmlformats.org/spreadsheetml/2006/main" xmlns:r="http://schemas.openxmlformats.org/officeDocument/2006/relationships">
  <sheetPr codeName="Sheet15"/>
  <dimension ref="B1:B5"/>
  <sheetViews>
    <sheetView showGridLines="0" workbookViewId="0" topLeftCell="A1">
      <selection activeCell="A1" sqref="A1"/>
    </sheetView>
  </sheetViews>
  <sheetFormatPr defaultColWidth="9.140625" defaultRowHeight="12.75"/>
  <sheetData>
    <row r="1" ht="12">
      <c r="B1" t="s">
        <v>76</v>
      </c>
    </row>
    <row r="2" ht="12">
      <c r="B2" t="s">
        <v>77</v>
      </c>
    </row>
    <row r="3" ht="12">
      <c r="B3" t="s">
        <v>78</v>
      </c>
    </row>
    <row r="4" ht="12">
      <c r="B4" t="s">
        <v>79</v>
      </c>
    </row>
    <row r="5" ht="12">
      <c r="B5" t="s">
        <v>80</v>
      </c>
    </row>
  </sheetData>
  <sheetProtection sheet="1" objects="1" scenarios="1"/>
  <printOptions/>
  <pageMargins left="0.75" right="0.75" top="1" bottom="1" header="0.5" footer="0.5"/>
  <pageSetup orientation="portrait" r:id="rId2"/>
  <legacyDrawing r:id="rId1"/>
</worksheet>
</file>

<file path=xl/worksheets/sheet2.xml><?xml version="1.0" encoding="utf-8"?>
<worksheet xmlns="http://schemas.openxmlformats.org/spreadsheetml/2006/main" xmlns:r="http://schemas.openxmlformats.org/officeDocument/2006/relationships">
  <sheetPr codeName="Sheet2" transitionEvaluation="1">
    <pageSetUpPr fitToPage="1"/>
  </sheetPr>
  <dimension ref="A1:BD720"/>
  <sheetViews>
    <sheetView showGridLines="0" zoomScale="90" zoomScaleNormal="90" workbookViewId="0" topLeftCell="A1">
      <selection activeCell="D3" sqref="D3:F3"/>
    </sheetView>
  </sheetViews>
  <sheetFormatPr defaultColWidth="7.7109375" defaultRowHeight="12.75"/>
  <cols>
    <col min="1" max="1" width="2.421875" style="0" customWidth="1"/>
    <col min="2" max="2" width="26.7109375" style="0" customWidth="1"/>
    <col min="3" max="3" width="8.28125" style="0" customWidth="1"/>
    <col min="4" max="4" width="7.421875" style="0" customWidth="1"/>
    <col min="5" max="5" width="7.8515625" style="0" customWidth="1"/>
    <col min="6" max="6" width="9.57421875" style="0" customWidth="1"/>
    <col min="7" max="7" width="8.8515625" style="0" bestFit="1" customWidth="1"/>
    <col min="8" max="8" width="10.28125" style="0" customWidth="1"/>
    <col min="9" max="9" width="9.7109375" style="0" customWidth="1"/>
    <col min="10" max="10" width="9.140625" style="0" customWidth="1"/>
    <col min="12" max="12" width="5.7109375" style="0" customWidth="1"/>
    <col min="13" max="13" width="9.7109375" style="0" customWidth="1"/>
    <col min="14" max="14" width="6.7109375" style="0" customWidth="1"/>
    <col min="15" max="15" width="8.7109375" style="0" customWidth="1"/>
    <col min="16" max="16" width="4.7109375" style="0" customWidth="1"/>
    <col min="17" max="18" width="10.7109375" style="0" customWidth="1"/>
    <col min="19" max="19" width="5.7109375" style="0" customWidth="1"/>
    <col min="20" max="20" width="4.7109375" style="0" customWidth="1"/>
    <col min="21" max="21" width="8.7109375" style="0" customWidth="1"/>
    <col min="23" max="23" width="6.7109375" style="0" customWidth="1"/>
    <col min="24" max="25" width="10.7109375" style="0" customWidth="1"/>
    <col min="27" max="27" width="1.7109375" style="0" customWidth="1"/>
    <col min="34" max="36" width="8.7109375" style="0" customWidth="1"/>
  </cols>
  <sheetData>
    <row r="1" spans="1:51" ht="12.75" customHeight="1">
      <c r="A1" s="552"/>
      <c r="B1" s="171"/>
      <c r="C1" s="553"/>
      <c r="D1" s="553"/>
      <c r="E1" s="553"/>
      <c r="F1" s="553"/>
      <c r="G1" s="553"/>
      <c r="H1" s="553"/>
      <c r="I1" s="553"/>
      <c r="J1" s="553"/>
      <c r="K1" s="1"/>
      <c r="L1" s="3"/>
      <c r="M1" s="1"/>
      <c r="N1" s="1"/>
      <c r="O1" s="1"/>
      <c r="P1" s="1"/>
      <c r="Q1" s="1"/>
      <c r="R1" s="1"/>
      <c r="S1" s="1"/>
      <c r="T1" s="1"/>
      <c r="U1" s="1"/>
      <c r="W1" s="1"/>
      <c r="X1" s="1"/>
      <c r="Y1" s="1"/>
      <c r="AA1" s="1"/>
      <c r="AB1" s="1"/>
      <c r="AC1" s="1"/>
      <c r="AD1" s="1"/>
      <c r="AE1" s="1"/>
      <c r="AF1" s="1"/>
      <c r="AG1" s="1"/>
      <c r="AH1" s="1"/>
      <c r="AI1" s="1"/>
      <c r="AJ1" s="1"/>
      <c r="AK1" s="1"/>
      <c r="AL1" s="1"/>
      <c r="AM1" s="1"/>
      <c r="AN1" s="1"/>
      <c r="AO1" s="1"/>
      <c r="AP1" s="1"/>
      <c r="AQ1" s="1"/>
      <c r="AR1" s="1"/>
      <c r="AS1" s="1"/>
      <c r="AT1" s="1"/>
      <c r="AU1" s="1"/>
      <c r="AV1" s="1"/>
      <c r="AW1" s="1"/>
      <c r="AX1" s="1"/>
      <c r="AY1" s="1"/>
    </row>
    <row r="2" spans="1:56" ht="12.75" customHeight="1">
      <c r="A2" s="552"/>
      <c r="B2" s="553"/>
      <c r="C2" s="554"/>
      <c r="D2" s="553"/>
      <c r="E2" s="553"/>
      <c r="F2" s="553"/>
      <c r="G2" s="553"/>
      <c r="H2" s="553"/>
      <c r="I2" s="553"/>
      <c r="J2" s="553"/>
      <c r="K2" s="1"/>
      <c r="L2" s="3"/>
      <c r="M2" s="1"/>
      <c r="N2" s="1"/>
      <c r="O2" s="1"/>
      <c r="P2" s="1"/>
      <c r="Q2" s="1"/>
      <c r="R2" s="1"/>
      <c r="S2" s="1"/>
      <c r="T2" s="1"/>
      <c r="U2" s="1"/>
      <c r="W2" s="1"/>
      <c r="X2" s="1"/>
      <c r="Y2" s="1"/>
      <c r="AA2" s="1"/>
      <c r="AB2" s="1"/>
      <c r="AC2" s="1"/>
      <c r="AD2" s="1"/>
      <c r="AE2" s="1"/>
      <c r="AF2" s="1"/>
      <c r="AG2" s="1"/>
      <c r="AH2" s="1"/>
      <c r="AI2" s="1"/>
      <c r="AJ2" s="1"/>
      <c r="AK2" s="1"/>
      <c r="AL2" s="1"/>
      <c r="AM2" s="1"/>
      <c r="AN2" s="1"/>
      <c r="AO2" s="1"/>
      <c r="AP2" s="1"/>
      <c r="AQ2" s="1"/>
      <c r="AR2" s="1"/>
      <c r="AS2" s="1"/>
      <c r="AT2" s="1"/>
      <c r="AU2" s="1"/>
      <c r="AV2" s="1"/>
      <c r="AW2" s="1"/>
      <c r="AX2" s="1"/>
      <c r="AY2" s="1"/>
      <c r="BB2" s="1"/>
      <c r="BD2" s="1"/>
    </row>
    <row r="3" spans="1:56" ht="12.75" customHeight="1">
      <c r="A3" s="552"/>
      <c r="B3" s="1"/>
      <c r="C3" s="550" t="s">
        <v>106</v>
      </c>
      <c r="D3" s="935" t="s">
        <v>694</v>
      </c>
      <c r="E3" s="936"/>
      <c r="F3" s="937"/>
      <c r="G3" s="925"/>
      <c r="H3" s="925"/>
      <c r="I3" s="553"/>
      <c r="J3" s="553"/>
      <c r="K3" s="1"/>
      <c r="L3" s="3"/>
      <c r="M3" s="1"/>
      <c r="N3" s="1"/>
      <c r="O3" s="1"/>
      <c r="P3" s="1"/>
      <c r="Q3" s="1"/>
      <c r="R3" s="1"/>
      <c r="S3" s="1"/>
      <c r="T3" s="1"/>
      <c r="U3" s="1"/>
      <c r="W3" s="1"/>
      <c r="X3" s="1"/>
      <c r="Y3" s="1"/>
      <c r="AA3" s="1"/>
      <c r="AB3" s="1"/>
      <c r="AE3" s="1"/>
      <c r="AF3" s="1"/>
      <c r="AG3" s="1"/>
      <c r="AH3" s="1"/>
      <c r="AI3" s="1"/>
      <c r="AJ3" s="1"/>
      <c r="AK3" s="1"/>
      <c r="AL3" s="1"/>
      <c r="AM3" s="1"/>
      <c r="AN3" s="1"/>
      <c r="AO3" s="1"/>
      <c r="AP3" s="1"/>
      <c r="AQ3" s="1"/>
      <c r="AR3" s="1"/>
      <c r="AS3" s="1"/>
      <c r="AT3" s="1"/>
      <c r="AU3" s="1"/>
      <c r="AV3" s="1"/>
      <c r="AW3" s="1"/>
      <c r="AX3" s="1"/>
      <c r="AY3" s="1"/>
      <c r="BD3" s="1"/>
    </row>
    <row r="4" spans="1:56" ht="12" customHeight="1">
      <c r="A4" s="552"/>
      <c r="B4" s="552"/>
      <c r="C4" s="550" t="s">
        <v>107</v>
      </c>
      <c r="D4" s="932">
        <v>35064</v>
      </c>
      <c r="E4" s="933"/>
      <c r="F4" s="934"/>
      <c r="G4" s="1"/>
      <c r="H4" s="1"/>
      <c r="I4" s="1"/>
      <c r="J4" s="1"/>
      <c r="K4" s="1"/>
      <c r="L4" s="552"/>
      <c r="P4" s="1"/>
      <c r="Q4" s="1"/>
      <c r="R4" s="1"/>
      <c r="S4" s="1"/>
      <c r="T4" s="1"/>
      <c r="U4" s="1"/>
      <c r="W4" s="1"/>
      <c r="X4" s="1"/>
      <c r="Y4" s="1"/>
      <c r="AA4" s="1"/>
      <c r="AB4" s="1"/>
      <c r="AC4" s="1"/>
      <c r="AD4" s="1"/>
      <c r="AE4" s="1"/>
      <c r="AF4" s="1"/>
      <c r="AG4" s="1"/>
      <c r="AH4" s="1"/>
      <c r="AI4" s="1"/>
      <c r="AJ4" s="1"/>
      <c r="AK4" s="1"/>
      <c r="AL4" s="1"/>
      <c r="AM4" s="1"/>
      <c r="AN4" s="1"/>
      <c r="AO4" s="1"/>
      <c r="AP4" s="1"/>
      <c r="AQ4" s="1"/>
      <c r="AR4" s="1"/>
      <c r="AS4" s="1"/>
      <c r="AT4" s="1"/>
      <c r="AU4" s="1"/>
      <c r="AV4" s="1"/>
      <c r="AW4" s="1"/>
      <c r="AX4" s="1"/>
      <c r="AY4" s="1"/>
      <c r="BD4" s="1"/>
    </row>
    <row r="5" spans="1:51" ht="12" customHeight="1">
      <c r="A5" s="552"/>
      <c r="B5" s="1"/>
      <c r="C5" s="552"/>
      <c r="D5" s="1"/>
      <c r="E5" s="1"/>
      <c r="F5" s="1"/>
      <c r="G5" s="1"/>
      <c r="H5" s="1"/>
      <c r="I5" s="1"/>
      <c r="J5" s="1"/>
      <c r="K5" s="1"/>
      <c r="L5" s="552"/>
      <c r="P5" s="1"/>
      <c r="Q5" s="1"/>
      <c r="R5" s="1"/>
      <c r="S5" s="1"/>
      <c r="T5" s="1"/>
      <c r="U5" s="1"/>
      <c r="W5" s="1"/>
      <c r="X5" s="1"/>
      <c r="Y5" s="1"/>
      <c r="AA5" s="1"/>
      <c r="AB5" s="1"/>
      <c r="AC5" s="1"/>
      <c r="AD5" s="1"/>
      <c r="AE5" s="1"/>
      <c r="AF5" s="1"/>
      <c r="AG5" s="1"/>
      <c r="AH5" s="1"/>
      <c r="AI5" s="1"/>
      <c r="AJ5" s="1"/>
      <c r="AK5" s="1"/>
      <c r="AL5" s="1"/>
      <c r="AM5" s="1"/>
      <c r="AN5" s="1"/>
      <c r="AO5" s="1"/>
      <c r="AP5" s="1"/>
      <c r="AQ5" s="1"/>
      <c r="AR5" s="1"/>
      <c r="AS5" s="1"/>
      <c r="AT5" s="1"/>
      <c r="AU5" s="1"/>
      <c r="AV5" s="1"/>
      <c r="AW5" s="1"/>
      <c r="AX5" s="1"/>
      <c r="AY5" s="1"/>
    </row>
    <row r="6" spans="1:51" ht="12" customHeight="1">
      <c r="A6" s="552"/>
      <c r="B6" s="552"/>
      <c r="C6" s="95"/>
      <c r="D6" s="95"/>
      <c r="E6" s="3" t="s">
        <v>108</v>
      </c>
      <c r="F6" s="1"/>
      <c r="G6" s="552"/>
      <c r="H6" s="552"/>
      <c r="I6" s="1"/>
      <c r="J6" s="1"/>
      <c r="K6" s="1"/>
      <c r="L6" s="552"/>
      <c r="P6" s="1"/>
      <c r="Q6" s="1"/>
      <c r="R6" s="1"/>
      <c r="S6" s="1"/>
      <c r="T6" s="1"/>
      <c r="U6" s="1"/>
      <c r="W6" s="1"/>
      <c r="X6" s="1"/>
      <c r="Y6" s="1"/>
      <c r="AA6" s="1"/>
      <c r="AB6" s="1"/>
      <c r="AC6" s="1"/>
      <c r="AD6" s="1"/>
      <c r="AE6" s="1"/>
      <c r="AF6" s="1"/>
      <c r="AG6" s="1"/>
      <c r="AH6" s="1"/>
      <c r="AI6" s="1"/>
      <c r="AJ6" s="1"/>
      <c r="AK6" s="1"/>
      <c r="AL6" s="1"/>
      <c r="AM6" s="1"/>
      <c r="AN6" s="1"/>
      <c r="AO6" s="1"/>
      <c r="AP6" s="1"/>
      <c r="AQ6" s="1"/>
      <c r="AR6" s="1"/>
      <c r="AS6" s="1"/>
      <c r="AT6" s="1"/>
      <c r="AU6" s="1"/>
      <c r="AV6" s="1"/>
      <c r="AW6" s="1"/>
      <c r="AX6" s="1"/>
      <c r="AY6" s="1"/>
    </row>
    <row r="7" spans="1:56" ht="12" customHeight="1">
      <c r="A7" s="552"/>
      <c r="B7" s="552"/>
      <c r="C7" s="93"/>
      <c r="D7" s="93"/>
      <c r="E7" s="3" t="s">
        <v>109</v>
      </c>
      <c r="F7" s="552"/>
      <c r="G7" s="552"/>
      <c r="H7" s="552"/>
      <c r="I7" s="94"/>
      <c r="J7" s="1"/>
      <c r="K7" s="1"/>
      <c r="L7" s="552"/>
      <c r="P7" s="1"/>
      <c r="Q7" s="1"/>
      <c r="R7" s="1"/>
      <c r="S7" s="1"/>
      <c r="T7" s="1"/>
      <c r="U7" s="1"/>
      <c r="W7" s="1"/>
      <c r="X7" s="1"/>
      <c r="Y7" s="1"/>
      <c r="AA7" s="1"/>
      <c r="AB7" s="1"/>
      <c r="AL7" s="1"/>
      <c r="AM7" s="1"/>
      <c r="AN7" s="1"/>
      <c r="AO7" s="1"/>
      <c r="AP7" s="1"/>
      <c r="AQ7" s="1"/>
      <c r="AR7" s="1"/>
      <c r="AS7" s="1"/>
      <c r="AT7" s="1"/>
      <c r="AU7" s="1"/>
      <c r="AV7" s="1"/>
      <c r="AW7" s="1"/>
      <c r="AX7" s="1"/>
      <c r="AY7" s="1"/>
      <c r="BB7" s="1"/>
      <c r="BD7" s="1"/>
    </row>
    <row r="8" spans="1:56" ht="12" customHeight="1">
      <c r="A8" s="552"/>
      <c r="B8" s="1"/>
      <c r="C8" s="552"/>
      <c r="D8" s="552"/>
      <c r="E8" s="552"/>
      <c r="F8" s="552"/>
      <c r="G8" s="552"/>
      <c r="H8" s="552"/>
      <c r="I8" s="552"/>
      <c r="J8" s="1"/>
      <c r="K8" s="1"/>
      <c r="L8" s="552"/>
      <c r="P8" s="1"/>
      <c r="Q8" s="1"/>
      <c r="R8" s="1"/>
      <c r="S8" s="1"/>
      <c r="T8" s="1"/>
      <c r="U8" s="1"/>
      <c r="W8" s="1"/>
      <c r="X8" s="1"/>
      <c r="Y8" s="1"/>
      <c r="AA8" s="1"/>
      <c r="AB8" s="1"/>
      <c r="AL8" s="1"/>
      <c r="AM8" s="1"/>
      <c r="AN8" s="1"/>
      <c r="AO8" s="1"/>
      <c r="AP8" s="1"/>
      <c r="AQ8" s="1"/>
      <c r="AR8" s="1"/>
      <c r="AS8" s="1"/>
      <c r="AT8" s="1"/>
      <c r="AU8" s="1"/>
      <c r="AV8" s="1"/>
      <c r="AW8" s="1"/>
      <c r="AX8" s="1"/>
      <c r="AY8" s="1"/>
      <c r="BD8" s="1"/>
    </row>
    <row r="9" spans="1:51" ht="15.75" customHeight="1" thickBot="1">
      <c r="A9" s="552"/>
      <c r="B9" s="552"/>
      <c r="C9" s="552"/>
      <c r="D9" s="552"/>
      <c r="E9" s="552"/>
      <c r="F9" s="552"/>
      <c r="G9" s="552"/>
      <c r="H9" s="552"/>
      <c r="I9" s="552"/>
      <c r="J9" s="552"/>
      <c r="K9" s="1"/>
      <c r="L9" s="552"/>
      <c r="P9" s="1"/>
      <c r="Q9" s="1"/>
      <c r="R9" s="1"/>
      <c r="S9" s="1"/>
      <c r="T9" s="1"/>
      <c r="U9" s="1"/>
      <c r="W9" s="1"/>
      <c r="X9" s="1"/>
      <c r="Y9" s="1"/>
      <c r="AA9" s="1"/>
      <c r="AB9" s="1"/>
      <c r="AL9" s="1"/>
      <c r="AM9" s="1"/>
      <c r="AN9" s="1"/>
      <c r="AO9" s="1"/>
      <c r="AP9" s="1"/>
      <c r="AQ9" s="1"/>
      <c r="AR9" s="1"/>
      <c r="AS9" s="1"/>
      <c r="AT9" s="1"/>
      <c r="AU9" s="1"/>
      <c r="AV9" s="1"/>
      <c r="AW9" s="1"/>
      <c r="AX9" s="1"/>
      <c r="AY9" s="1"/>
    </row>
    <row r="10" spans="1:51" ht="12" customHeight="1" thickTop="1">
      <c r="A10" s="552"/>
      <c r="B10" s="13"/>
      <c r="C10" s="14"/>
      <c r="D10" s="14"/>
      <c r="E10" s="14"/>
      <c r="F10" s="14"/>
      <c r="G10" s="14"/>
      <c r="H10" s="14"/>
      <c r="I10" s="14"/>
      <c r="J10" s="15" t="s">
        <v>110</v>
      </c>
      <c r="K10" s="1"/>
      <c r="L10" s="552"/>
      <c r="P10" s="1"/>
      <c r="Q10" s="1"/>
      <c r="R10" s="1"/>
      <c r="S10" s="1"/>
      <c r="T10" s="1"/>
      <c r="U10" s="1"/>
      <c r="W10" s="1"/>
      <c r="X10" s="1"/>
      <c r="Y10" s="1"/>
      <c r="AA10" s="1"/>
      <c r="AB10" s="1"/>
      <c r="AL10" s="1"/>
      <c r="AM10" s="1"/>
      <c r="AN10" s="1"/>
      <c r="AO10" s="1"/>
      <c r="AP10" s="1"/>
      <c r="AQ10" s="1"/>
      <c r="AR10" s="1"/>
      <c r="AS10" s="1"/>
      <c r="AT10" s="1"/>
      <c r="AU10" s="1"/>
      <c r="AV10" s="1"/>
      <c r="AW10" s="1"/>
      <c r="AX10" s="1"/>
      <c r="AY10" s="1"/>
    </row>
    <row r="11" spans="1:56" ht="15" customHeight="1">
      <c r="A11" s="552"/>
      <c r="B11" s="527" t="s">
        <v>111</v>
      </c>
      <c r="C11" s="533"/>
      <c r="D11" s="10"/>
      <c r="E11" s="10"/>
      <c r="F11" s="10"/>
      <c r="G11" s="10"/>
      <c r="H11" s="10"/>
      <c r="I11" s="10"/>
      <c r="J11" s="17" t="s">
        <v>112</v>
      </c>
      <c r="K11" s="1"/>
      <c r="L11" s="552"/>
      <c r="P11" s="1"/>
      <c r="Q11" s="1"/>
      <c r="R11" s="1"/>
      <c r="S11" s="1"/>
      <c r="T11" s="1"/>
      <c r="U11" s="1"/>
      <c r="W11" s="1"/>
      <c r="X11" s="1"/>
      <c r="Y11" s="1"/>
      <c r="AA11" s="1"/>
      <c r="AB11" s="1"/>
      <c r="AL11" s="1"/>
      <c r="AM11" s="1"/>
      <c r="AN11" s="1"/>
      <c r="AO11" s="1"/>
      <c r="AP11" s="1"/>
      <c r="AQ11" s="1"/>
      <c r="AR11" s="1"/>
      <c r="AS11" s="1"/>
      <c r="AT11" s="1"/>
      <c r="AU11" s="1"/>
      <c r="AV11" s="1"/>
      <c r="AW11" s="1"/>
      <c r="AX11" s="1"/>
      <c r="AY11" s="1"/>
      <c r="BB11" s="1"/>
      <c r="BD11" s="1"/>
    </row>
    <row r="12" spans="1:51" ht="12" customHeight="1">
      <c r="A12" s="552"/>
      <c r="B12" s="715" t="s">
        <v>492</v>
      </c>
      <c r="C12" s="716"/>
      <c r="D12" s="716"/>
      <c r="E12" s="717"/>
      <c r="F12" s="717"/>
      <c r="G12" s="717"/>
      <c r="H12" s="717"/>
      <c r="I12" s="717"/>
      <c r="J12" s="718">
        <v>13000</v>
      </c>
      <c r="K12" s="1"/>
      <c r="L12" s="552"/>
      <c r="P12" s="1"/>
      <c r="Q12" s="1"/>
      <c r="R12" s="1"/>
      <c r="S12" s="1"/>
      <c r="T12" s="1"/>
      <c r="U12" s="1"/>
      <c r="W12" s="1"/>
      <c r="X12" s="1"/>
      <c r="Y12" s="1"/>
      <c r="AA12" s="1"/>
      <c r="AB12" s="1"/>
      <c r="AL12" s="1"/>
      <c r="AM12" s="1"/>
      <c r="AN12" s="1"/>
      <c r="AO12" s="1"/>
      <c r="AP12" s="1"/>
      <c r="AQ12" s="1"/>
      <c r="AR12" s="1"/>
      <c r="AS12" s="1"/>
      <c r="AT12" s="1"/>
      <c r="AU12" s="1"/>
      <c r="AV12" s="1"/>
      <c r="AW12" s="1"/>
      <c r="AX12" s="1"/>
      <c r="AY12" s="1"/>
    </row>
    <row r="13" spans="1:51" ht="12" customHeight="1">
      <c r="A13" s="552"/>
      <c r="B13" s="719" t="s">
        <v>493</v>
      </c>
      <c r="C13" s="720"/>
      <c r="D13" s="720"/>
      <c r="E13" s="721"/>
      <c r="F13" s="721"/>
      <c r="G13" s="721"/>
      <c r="H13" s="721"/>
      <c r="I13" s="721"/>
      <c r="J13" s="722">
        <v>0</v>
      </c>
      <c r="K13" s="1"/>
      <c r="L13" s="552"/>
      <c r="P13" s="1"/>
      <c r="Q13" s="1"/>
      <c r="R13" s="1"/>
      <c r="S13" s="1"/>
      <c r="T13" s="1"/>
      <c r="U13" s="1"/>
      <c r="W13" s="1"/>
      <c r="X13" s="1"/>
      <c r="Y13" s="1"/>
      <c r="AA13" s="1"/>
      <c r="AB13" s="1"/>
      <c r="AL13" s="1"/>
      <c r="AM13" s="1"/>
      <c r="AN13" s="1"/>
      <c r="AO13" s="1"/>
      <c r="AP13" s="1"/>
      <c r="AQ13" s="1"/>
      <c r="AR13" s="1"/>
      <c r="AS13" s="1"/>
      <c r="AT13" s="1"/>
      <c r="AU13" s="1"/>
      <c r="AV13" s="1"/>
      <c r="AW13" s="1"/>
      <c r="AX13" s="1"/>
      <c r="AY13" s="1"/>
    </row>
    <row r="14" spans="1:56" ht="12" customHeight="1">
      <c r="A14" s="552"/>
      <c r="B14" s="719" t="s">
        <v>494</v>
      </c>
      <c r="C14" s="720"/>
      <c r="D14" s="720"/>
      <c r="E14" s="721"/>
      <c r="F14" s="721"/>
      <c r="G14" s="721"/>
      <c r="H14" s="721"/>
      <c r="I14" s="721"/>
      <c r="J14" s="722">
        <v>0</v>
      </c>
      <c r="K14" s="1"/>
      <c r="L14" s="552"/>
      <c r="P14" s="1"/>
      <c r="Q14" s="1"/>
      <c r="R14" s="1"/>
      <c r="S14" s="1"/>
      <c r="T14" s="1"/>
      <c r="U14" s="1"/>
      <c r="W14" s="1"/>
      <c r="X14" s="1"/>
      <c r="Y14" s="1"/>
      <c r="AA14" s="1"/>
      <c r="AB14" s="1"/>
      <c r="AL14" s="1"/>
      <c r="AM14" s="1"/>
      <c r="AN14" s="1"/>
      <c r="AO14" s="1"/>
      <c r="AP14" s="1"/>
      <c r="AQ14" s="1"/>
      <c r="AR14" s="1"/>
      <c r="AS14" s="1"/>
      <c r="AT14" s="1"/>
      <c r="AU14" s="1"/>
      <c r="AV14" s="1"/>
      <c r="AW14" s="1"/>
      <c r="AX14" s="1"/>
      <c r="AY14" s="1"/>
      <c r="BB14" s="1"/>
      <c r="BD14" s="1"/>
    </row>
    <row r="15" spans="1:56" ht="12" customHeight="1">
      <c r="A15" s="552"/>
      <c r="B15" s="719" t="s">
        <v>495</v>
      </c>
      <c r="C15" s="720"/>
      <c r="D15" s="720"/>
      <c r="E15" s="721"/>
      <c r="F15" s="721"/>
      <c r="G15" s="721"/>
      <c r="H15" s="721"/>
      <c r="I15" s="721"/>
      <c r="J15" s="722">
        <v>8700</v>
      </c>
      <c r="K15" s="1"/>
      <c r="L15" s="552"/>
      <c r="P15" s="1"/>
      <c r="Q15" s="1"/>
      <c r="R15" s="1"/>
      <c r="S15" s="1"/>
      <c r="T15" s="1"/>
      <c r="U15" s="1"/>
      <c r="W15" s="1"/>
      <c r="X15" s="1"/>
      <c r="Y15" s="1"/>
      <c r="AA15" s="1"/>
      <c r="AB15" s="1"/>
      <c r="AL15" s="1"/>
      <c r="AM15" s="1"/>
      <c r="AN15" s="1"/>
      <c r="AO15" s="1"/>
      <c r="AP15" s="1"/>
      <c r="AQ15" s="1"/>
      <c r="AR15" s="1"/>
      <c r="AS15" s="1"/>
      <c r="AT15" s="1"/>
      <c r="AU15" s="1"/>
      <c r="AV15" s="1"/>
      <c r="AW15" s="1"/>
      <c r="AX15" s="1"/>
      <c r="AY15" s="1"/>
      <c r="BD15" s="1"/>
    </row>
    <row r="16" spans="1:56" ht="12" customHeight="1">
      <c r="A16" s="552"/>
      <c r="B16" s="719" t="s">
        <v>496</v>
      </c>
      <c r="C16" s="720"/>
      <c r="D16" s="720"/>
      <c r="E16" s="721"/>
      <c r="F16" s="721"/>
      <c r="G16" s="721"/>
      <c r="H16" s="721"/>
      <c r="I16" s="721"/>
      <c r="J16" s="722">
        <v>12500</v>
      </c>
      <c r="K16" s="1"/>
      <c r="L16" s="552"/>
      <c r="P16" s="1"/>
      <c r="Q16" s="1"/>
      <c r="R16" s="1"/>
      <c r="S16" s="1"/>
      <c r="T16" s="1"/>
      <c r="U16" s="1"/>
      <c r="W16" s="1"/>
      <c r="X16" s="1"/>
      <c r="Y16" s="1"/>
      <c r="AA16" s="1"/>
      <c r="AB16" s="1"/>
      <c r="AL16" s="1"/>
      <c r="AM16" s="1"/>
      <c r="AN16" s="1"/>
      <c r="AO16" s="1"/>
      <c r="AP16" s="1"/>
      <c r="AQ16" s="1"/>
      <c r="AR16" s="1"/>
      <c r="AS16" s="1"/>
      <c r="AT16" s="1"/>
      <c r="AU16" s="1"/>
      <c r="AV16" s="1"/>
      <c r="AW16" s="1"/>
      <c r="AX16" s="1"/>
      <c r="AY16" s="1"/>
      <c r="BD16" s="1"/>
    </row>
    <row r="17" spans="1:56" ht="12" customHeight="1">
      <c r="A17" s="552"/>
      <c r="B17" s="723"/>
      <c r="C17" s="724"/>
      <c r="D17" s="724"/>
      <c r="E17" s="725"/>
      <c r="F17" s="725"/>
      <c r="G17" s="725"/>
      <c r="H17" s="725"/>
      <c r="I17" s="725"/>
      <c r="J17" s="726"/>
      <c r="K17" s="1"/>
      <c r="L17" s="552"/>
      <c r="P17" s="1"/>
      <c r="Q17" s="1"/>
      <c r="R17" s="1"/>
      <c r="S17" s="1"/>
      <c r="T17" s="1"/>
      <c r="U17" s="1"/>
      <c r="W17" s="1"/>
      <c r="X17" s="1"/>
      <c r="Y17" s="1"/>
      <c r="AA17" s="1"/>
      <c r="AB17" s="1"/>
      <c r="AL17" s="1"/>
      <c r="AM17" s="1"/>
      <c r="AN17" s="1"/>
      <c r="AO17" s="1"/>
      <c r="AP17" s="1"/>
      <c r="AQ17" s="1"/>
      <c r="AR17" s="1"/>
      <c r="AS17" s="1"/>
      <c r="AT17" s="1"/>
      <c r="AU17" s="1"/>
      <c r="AV17" s="1"/>
      <c r="AW17" s="1"/>
      <c r="AX17" s="1"/>
      <c r="AY17" s="1"/>
      <c r="BD17" s="1"/>
    </row>
    <row r="18" spans="1:51" ht="12.75" customHeight="1" thickBot="1">
      <c r="A18" s="552"/>
      <c r="B18" s="20"/>
      <c r="C18" s="21"/>
      <c r="D18" s="22" t="s">
        <v>114</v>
      </c>
      <c r="E18" s="21"/>
      <c r="F18" s="21"/>
      <c r="G18" s="21"/>
      <c r="H18" s="21"/>
      <c r="I18" s="21"/>
      <c r="J18" s="96">
        <f>SUM(J12:J16)</f>
        <v>34200</v>
      </c>
      <c r="K18" s="23"/>
      <c r="L18" s="552"/>
      <c r="P18" s="1"/>
      <c r="Q18" s="1"/>
      <c r="R18" s="1"/>
      <c r="S18" s="1"/>
      <c r="T18" s="1"/>
      <c r="U18" s="1"/>
      <c r="W18" s="1"/>
      <c r="X18" s="1"/>
      <c r="Y18" s="1"/>
      <c r="AA18" s="1"/>
      <c r="AB18" s="1"/>
      <c r="AL18" s="1"/>
      <c r="AM18" s="1"/>
      <c r="AN18" s="1"/>
      <c r="AO18" s="1"/>
      <c r="AP18" s="1"/>
      <c r="AQ18" s="1"/>
      <c r="AR18" s="1"/>
      <c r="AS18" s="1"/>
      <c r="AT18" s="1"/>
      <c r="AU18" s="1"/>
      <c r="AV18" s="1"/>
      <c r="AW18" s="1"/>
      <c r="AX18" s="1"/>
      <c r="AY18" s="1"/>
    </row>
    <row r="19" spans="1:51" ht="12.75" customHeight="1" thickBot="1" thickTop="1">
      <c r="A19" s="552"/>
      <c r="B19" s="1"/>
      <c r="C19" s="1"/>
      <c r="D19" s="1"/>
      <c r="E19" s="1"/>
      <c r="F19" s="1"/>
      <c r="G19" s="1"/>
      <c r="H19" s="1"/>
      <c r="I19" s="1"/>
      <c r="J19" s="1"/>
      <c r="K19" s="1"/>
      <c r="L19" s="552"/>
      <c r="P19" s="1"/>
      <c r="Q19" s="1"/>
      <c r="R19" s="1"/>
      <c r="S19" s="1"/>
      <c r="T19" s="1"/>
      <c r="U19" s="1"/>
      <c r="W19" s="1"/>
      <c r="X19" s="1"/>
      <c r="Y19" s="1"/>
      <c r="AA19" s="1"/>
      <c r="AB19" s="1"/>
      <c r="AL19" s="1"/>
      <c r="AM19" s="1"/>
      <c r="AN19" s="1"/>
      <c r="AO19" s="1"/>
      <c r="AP19" s="1"/>
      <c r="AQ19" s="1"/>
      <c r="AR19" s="1"/>
      <c r="AS19" s="1"/>
      <c r="AT19" s="1"/>
      <c r="AU19" s="1"/>
      <c r="AV19" s="1"/>
      <c r="AW19" s="1"/>
      <c r="AX19" s="1"/>
      <c r="AY19" s="1"/>
    </row>
    <row r="20" spans="1:51" ht="15" customHeight="1" thickTop="1">
      <c r="A20" s="552"/>
      <c r="B20" s="522" t="s">
        <v>115</v>
      </c>
      <c r="C20" s="532"/>
      <c r="D20" s="24"/>
      <c r="E20" s="24"/>
      <c r="F20" s="24"/>
      <c r="G20" s="24"/>
      <c r="H20" s="24"/>
      <c r="I20" s="24"/>
      <c r="J20" s="25"/>
      <c r="K20" s="1"/>
      <c r="L20" s="552"/>
      <c r="P20" s="1"/>
      <c r="Q20" s="1"/>
      <c r="R20" s="1"/>
      <c r="S20" s="1"/>
      <c r="T20" s="1"/>
      <c r="U20" s="1"/>
      <c r="W20" s="1"/>
      <c r="X20" s="1"/>
      <c r="Y20" s="1"/>
      <c r="AA20" s="1"/>
      <c r="AB20" s="1"/>
      <c r="AL20" s="1"/>
      <c r="AM20" s="1"/>
      <c r="AN20" s="1"/>
      <c r="AO20" s="1"/>
      <c r="AP20" s="1"/>
      <c r="AQ20" s="1"/>
      <c r="AR20" s="1"/>
      <c r="AS20" s="1"/>
      <c r="AT20" s="1"/>
      <c r="AU20" s="1"/>
      <c r="AV20" s="1"/>
      <c r="AW20" s="1"/>
      <c r="AX20" s="1"/>
      <c r="AY20" s="1"/>
    </row>
    <row r="21" spans="1:51" ht="12" customHeight="1">
      <c r="A21" s="552"/>
      <c r="B21" s="23"/>
      <c r="C21" s="1"/>
      <c r="D21" s="1"/>
      <c r="E21" s="1"/>
      <c r="F21" s="26" t="s">
        <v>116</v>
      </c>
      <c r="G21" s="27" t="s">
        <v>117</v>
      </c>
      <c r="H21" s="1"/>
      <c r="I21" s="28" t="s">
        <v>118</v>
      </c>
      <c r="J21" s="29" t="s">
        <v>117</v>
      </c>
      <c r="K21" s="1"/>
      <c r="L21" s="552"/>
      <c r="P21" s="1"/>
      <c r="Q21" s="1"/>
      <c r="R21" s="1"/>
      <c r="S21" s="1"/>
      <c r="T21" s="1"/>
      <c r="U21" s="1"/>
      <c r="W21" s="1"/>
      <c r="X21" s="1"/>
      <c r="Y21" s="1"/>
      <c r="AA21" s="1"/>
      <c r="AB21" s="1"/>
      <c r="AL21" s="1"/>
      <c r="AM21" s="1"/>
      <c r="AN21" s="1"/>
      <c r="AO21" s="1"/>
      <c r="AP21" s="1"/>
      <c r="AQ21" s="1"/>
      <c r="AR21" s="1"/>
      <c r="AS21" s="1"/>
      <c r="AT21" s="1"/>
      <c r="AU21" s="1"/>
      <c r="AV21" s="1"/>
      <c r="AW21" s="1"/>
      <c r="AX21" s="1"/>
      <c r="AY21" s="1"/>
    </row>
    <row r="22" spans="1:51" ht="12" customHeight="1">
      <c r="A22" s="552"/>
      <c r="B22" s="23"/>
      <c r="C22" s="1"/>
      <c r="D22" s="1"/>
      <c r="E22" s="1"/>
      <c r="F22" s="26" t="s">
        <v>119</v>
      </c>
      <c r="G22" s="30" t="s">
        <v>120</v>
      </c>
      <c r="H22" s="3" t="s">
        <v>121</v>
      </c>
      <c r="I22" s="28" t="s">
        <v>122</v>
      </c>
      <c r="J22" s="29" t="s">
        <v>122</v>
      </c>
      <c r="K22" s="1"/>
      <c r="L22" s="552"/>
      <c r="P22" s="1"/>
      <c r="Q22" s="1"/>
      <c r="R22" s="1"/>
      <c r="S22" s="1"/>
      <c r="T22" s="1"/>
      <c r="U22" s="1"/>
      <c r="W22" s="1"/>
      <c r="X22" s="1"/>
      <c r="Y22" s="1"/>
      <c r="AA22" s="1"/>
      <c r="AB22" s="1"/>
      <c r="AL22" s="1"/>
      <c r="AM22" s="1"/>
      <c r="AN22" s="1"/>
      <c r="AO22" s="1"/>
      <c r="AP22" s="1"/>
      <c r="AQ22" s="1"/>
      <c r="AR22" s="1"/>
      <c r="AS22" s="1"/>
      <c r="AT22" s="1"/>
      <c r="AU22" s="1"/>
      <c r="AV22" s="1"/>
      <c r="AW22" s="1"/>
      <c r="AX22" s="1"/>
      <c r="AY22" s="1"/>
    </row>
    <row r="23" spans="1:51" ht="12" customHeight="1">
      <c r="A23" s="552"/>
      <c r="B23" s="16" t="s">
        <v>123</v>
      </c>
      <c r="C23" s="10"/>
      <c r="D23" s="10"/>
      <c r="E23" s="10"/>
      <c r="F23" s="31" t="s">
        <v>124</v>
      </c>
      <c r="G23" s="32" t="s">
        <v>125</v>
      </c>
      <c r="H23" s="9" t="s">
        <v>120</v>
      </c>
      <c r="I23" s="33" t="s">
        <v>126</v>
      </c>
      <c r="J23" s="34" t="s">
        <v>127</v>
      </c>
      <c r="K23" s="1"/>
      <c r="L23" s="552"/>
      <c r="P23" s="1"/>
      <c r="Q23" s="1"/>
      <c r="R23" s="1"/>
      <c r="S23" s="1"/>
      <c r="T23" s="1"/>
      <c r="U23" s="1"/>
      <c r="W23" s="1"/>
      <c r="X23" s="1"/>
      <c r="Y23" s="1"/>
      <c r="AA23" s="1"/>
      <c r="AB23" s="1"/>
      <c r="AL23" s="1"/>
      <c r="AM23" s="1"/>
      <c r="AN23" s="1"/>
      <c r="AO23" s="1"/>
      <c r="AP23" s="1"/>
      <c r="AQ23" s="1"/>
      <c r="AR23" s="1"/>
      <c r="AS23" s="1"/>
      <c r="AT23" s="1"/>
      <c r="AU23" s="1"/>
      <c r="AV23" s="1"/>
      <c r="AW23" s="1"/>
      <c r="AX23" s="1"/>
      <c r="AY23" s="1"/>
    </row>
    <row r="24" spans="1:51" ht="12" customHeight="1">
      <c r="A24" s="552"/>
      <c r="B24" s="715" t="s">
        <v>497</v>
      </c>
      <c r="C24" s="716"/>
      <c r="D24" s="716"/>
      <c r="E24" s="716"/>
      <c r="F24" s="727">
        <v>500</v>
      </c>
      <c r="G24" s="728">
        <v>1</v>
      </c>
      <c r="H24" s="233">
        <f aca="true" t="shared" si="0" ref="H24:H34">F24*G24</f>
        <v>500</v>
      </c>
      <c r="I24" s="735">
        <v>1</v>
      </c>
      <c r="J24" s="234">
        <f aca="true" t="shared" si="1" ref="J24:J34">F24*I24</f>
        <v>500</v>
      </c>
      <c r="K24" s="1"/>
      <c r="L24" s="552"/>
      <c r="P24" s="1"/>
      <c r="Q24" s="1"/>
      <c r="R24" s="1"/>
      <c r="S24" s="1"/>
      <c r="T24" s="1"/>
      <c r="U24" s="1"/>
      <c r="W24" s="1"/>
      <c r="X24" s="1"/>
      <c r="Y24" s="1"/>
      <c r="AA24" s="1"/>
      <c r="AB24" s="1"/>
      <c r="AL24" s="1"/>
      <c r="AM24" s="1"/>
      <c r="AN24" s="1"/>
      <c r="AO24" s="1"/>
      <c r="AP24" s="1"/>
      <c r="AQ24" s="1"/>
      <c r="AR24" s="1"/>
      <c r="AS24" s="1"/>
      <c r="AT24" s="1"/>
      <c r="AU24" s="1"/>
      <c r="AV24" s="1"/>
      <c r="AW24" s="1"/>
      <c r="AX24" s="1"/>
      <c r="AY24" s="1"/>
    </row>
    <row r="25" spans="1:51" ht="12" customHeight="1">
      <c r="A25" s="552"/>
      <c r="B25" s="719" t="s">
        <v>498</v>
      </c>
      <c r="C25" s="720"/>
      <c r="D25" s="720"/>
      <c r="E25" s="720"/>
      <c r="F25" s="729">
        <v>500</v>
      </c>
      <c r="G25" s="730">
        <v>1</v>
      </c>
      <c r="H25" s="233">
        <f t="shared" si="0"/>
        <v>500</v>
      </c>
      <c r="I25" s="736">
        <v>1</v>
      </c>
      <c r="J25" s="234">
        <f t="shared" si="1"/>
        <v>500</v>
      </c>
      <c r="K25" s="1"/>
      <c r="L25" s="552"/>
      <c r="P25" s="1"/>
      <c r="Q25" s="1"/>
      <c r="R25" s="1"/>
      <c r="S25" s="1"/>
      <c r="T25" s="1"/>
      <c r="U25" s="1"/>
      <c r="W25" s="1"/>
      <c r="X25" s="1"/>
      <c r="Y25" s="1"/>
      <c r="AA25" s="1"/>
      <c r="AB25" s="1"/>
      <c r="AL25" s="1"/>
      <c r="AM25" s="1"/>
      <c r="AN25" s="1"/>
      <c r="AO25" s="1"/>
      <c r="AP25" s="1"/>
      <c r="AQ25" s="1"/>
      <c r="AR25" s="1"/>
      <c r="AS25" s="1"/>
      <c r="AT25" s="1"/>
      <c r="AU25" s="1"/>
      <c r="AV25" s="1"/>
      <c r="AW25" s="1"/>
      <c r="AX25" s="1"/>
      <c r="AY25" s="1"/>
    </row>
    <row r="26" spans="1:51" ht="12" customHeight="1">
      <c r="A26" s="552"/>
      <c r="B26" s="719" t="s">
        <v>499</v>
      </c>
      <c r="C26" s="720"/>
      <c r="D26" s="720"/>
      <c r="E26" s="720"/>
      <c r="F26" s="729">
        <v>40</v>
      </c>
      <c r="G26" s="730">
        <v>5</v>
      </c>
      <c r="H26" s="233">
        <f t="shared" si="0"/>
        <v>200</v>
      </c>
      <c r="I26" s="736">
        <v>5</v>
      </c>
      <c r="J26" s="234">
        <f t="shared" si="1"/>
        <v>200</v>
      </c>
      <c r="K26" s="1"/>
      <c r="L26" s="552"/>
      <c r="P26" s="1"/>
      <c r="Q26" s="1"/>
      <c r="R26" s="1"/>
      <c r="S26" s="1"/>
      <c r="T26" s="1"/>
      <c r="U26" s="1"/>
      <c r="W26" s="1"/>
      <c r="X26" s="1"/>
      <c r="Y26" s="1"/>
      <c r="AA26" s="1"/>
      <c r="AB26" s="1"/>
      <c r="AL26" s="1"/>
      <c r="AM26" s="1"/>
      <c r="AN26" s="1"/>
      <c r="AO26" s="1"/>
      <c r="AP26" s="1"/>
      <c r="AQ26" s="1"/>
      <c r="AR26" s="1"/>
      <c r="AS26" s="1"/>
      <c r="AT26" s="1"/>
      <c r="AU26" s="1"/>
      <c r="AV26" s="1"/>
      <c r="AW26" s="1"/>
      <c r="AX26" s="1"/>
      <c r="AY26" s="1"/>
    </row>
    <row r="27" spans="1:51" ht="12" customHeight="1">
      <c r="A27" s="552"/>
      <c r="B27" s="719" t="s">
        <v>500</v>
      </c>
      <c r="C27" s="720"/>
      <c r="D27" s="720"/>
      <c r="E27" s="720"/>
      <c r="F27" s="729">
        <v>1</v>
      </c>
      <c r="G27" s="730">
        <v>800</v>
      </c>
      <c r="H27" s="233">
        <f t="shared" si="0"/>
        <v>800</v>
      </c>
      <c r="I27" s="736">
        <v>800</v>
      </c>
      <c r="J27" s="234">
        <f t="shared" si="1"/>
        <v>800</v>
      </c>
      <c r="K27" s="1"/>
      <c r="L27" s="552"/>
      <c r="P27" s="1"/>
      <c r="Q27" s="1"/>
      <c r="R27" s="1"/>
      <c r="S27" s="1"/>
      <c r="T27" s="1"/>
      <c r="U27" s="1"/>
      <c r="W27" s="1"/>
      <c r="X27" s="1"/>
      <c r="Y27" s="1"/>
      <c r="AA27" s="1"/>
      <c r="AB27" s="1"/>
      <c r="AL27" s="1"/>
      <c r="AM27" s="1"/>
      <c r="AN27" s="1"/>
      <c r="AO27" s="1"/>
      <c r="AP27" s="1"/>
      <c r="AQ27" s="1"/>
      <c r="AR27" s="1"/>
      <c r="AS27" s="1"/>
      <c r="AT27" s="1"/>
      <c r="AU27" s="1"/>
      <c r="AV27" s="1"/>
      <c r="AW27" s="1"/>
      <c r="AX27" s="1"/>
      <c r="AY27" s="1"/>
    </row>
    <row r="28" spans="1:51" ht="12" customHeight="1">
      <c r="A28" s="552"/>
      <c r="B28" s="719" t="s">
        <v>501</v>
      </c>
      <c r="C28" s="720"/>
      <c r="D28" s="720"/>
      <c r="E28" s="720"/>
      <c r="F28" s="729">
        <v>500</v>
      </c>
      <c r="G28" s="730">
        <v>6</v>
      </c>
      <c r="H28" s="233">
        <f t="shared" si="0"/>
        <v>3000</v>
      </c>
      <c r="I28" s="736">
        <v>6</v>
      </c>
      <c r="J28" s="234">
        <f t="shared" si="1"/>
        <v>3000</v>
      </c>
      <c r="K28" s="1"/>
      <c r="L28" s="552"/>
      <c r="P28" s="1"/>
      <c r="Q28" s="1"/>
      <c r="R28" s="1"/>
      <c r="S28" s="1"/>
      <c r="T28" s="1"/>
      <c r="U28" s="1"/>
      <c r="W28" s="1"/>
      <c r="X28" s="1"/>
      <c r="Y28" s="1"/>
      <c r="AA28" s="1"/>
      <c r="AB28" s="1"/>
      <c r="AL28" s="1"/>
      <c r="AM28" s="1"/>
      <c r="AN28" s="1"/>
      <c r="AO28" s="1"/>
      <c r="AP28" s="1"/>
      <c r="AQ28" s="1"/>
      <c r="AR28" s="1"/>
      <c r="AS28" s="1"/>
      <c r="AT28" s="1"/>
      <c r="AU28" s="1"/>
      <c r="AV28" s="1"/>
      <c r="AW28" s="1"/>
      <c r="AX28" s="1"/>
      <c r="AY28" s="1"/>
    </row>
    <row r="29" spans="1:51" ht="12" customHeight="1">
      <c r="A29" s="552"/>
      <c r="B29" s="719" t="s">
        <v>502</v>
      </c>
      <c r="C29" s="720"/>
      <c r="D29" s="720"/>
      <c r="E29" s="720"/>
      <c r="F29" s="729">
        <v>2.5</v>
      </c>
      <c r="G29" s="730">
        <v>320</v>
      </c>
      <c r="H29" s="233">
        <f t="shared" si="0"/>
        <v>800</v>
      </c>
      <c r="I29" s="736">
        <v>320</v>
      </c>
      <c r="J29" s="234">
        <f t="shared" si="1"/>
        <v>800</v>
      </c>
      <c r="K29" s="1"/>
      <c r="L29" s="552"/>
      <c r="P29" s="1"/>
      <c r="Q29" s="1"/>
      <c r="R29" s="1"/>
      <c r="S29" s="1"/>
      <c r="T29" s="1"/>
      <c r="U29" s="1"/>
      <c r="W29" s="1"/>
      <c r="X29" s="1"/>
      <c r="Y29" s="1"/>
      <c r="AA29" s="1"/>
      <c r="AB29" s="1"/>
      <c r="AL29" s="1"/>
      <c r="AM29" s="1"/>
      <c r="AN29" s="1"/>
      <c r="AO29" s="1"/>
      <c r="AP29" s="1"/>
      <c r="AQ29" s="1"/>
      <c r="AR29" s="1"/>
      <c r="AS29" s="1"/>
      <c r="AT29" s="1"/>
      <c r="AU29" s="1"/>
      <c r="AV29" s="1"/>
      <c r="AW29" s="1"/>
      <c r="AX29" s="1"/>
      <c r="AY29" s="1"/>
    </row>
    <row r="30" spans="1:51" ht="12" customHeight="1">
      <c r="A30" s="552"/>
      <c r="B30" s="731"/>
      <c r="C30" s="721"/>
      <c r="D30" s="721"/>
      <c r="E30" s="721"/>
      <c r="F30" s="729"/>
      <c r="G30" s="730"/>
      <c r="H30" s="233">
        <f t="shared" si="0"/>
        <v>0</v>
      </c>
      <c r="I30" s="737"/>
      <c r="J30" s="234">
        <f t="shared" si="1"/>
        <v>0</v>
      </c>
      <c r="K30" s="1"/>
      <c r="L30" s="552"/>
      <c r="P30" s="1"/>
      <c r="Q30" s="1"/>
      <c r="R30" s="1"/>
      <c r="S30" s="1"/>
      <c r="T30" s="1"/>
      <c r="U30" s="1"/>
      <c r="W30" s="1"/>
      <c r="X30" s="1"/>
      <c r="Y30" s="1"/>
      <c r="AA30" s="1"/>
      <c r="AB30" s="1"/>
      <c r="AL30" s="1"/>
      <c r="AM30" s="1"/>
      <c r="AN30" s="1"/>
      <c r="AO30" s="1"/>
      <c r="AP30" s="1"/>
      <c r="AQ30" s="1"/>
      <c r="AR30" s="1"/>
      <c r="AS30" s="1"/>
      <c r="AT30" s="1"/>
      <c r="AU30" s="1"/>
      <c r="AV30" s="1"/>
      <c r="AW30" s="1"/>
      <c r="AX30" s="1"/>
      <c r="AY30" s="1"/>
    </row>
    <row r="31" spans="1:51" ht="12" customHeight="1">
      <c r="A31" s="552"/>
      <c r="B31" s="731"/>
      <c r="C31" s="721"/>
      <c r="D31" s="721"/>
      <c r="E31" s="721"/>
      <c r="F31" s="729"/>
      <c r="G31" s="730"/>
      <c r="H31" s="233">
        <f t="shared" si="0"/>
        <v>0</v>
      </c>
      <c r="I31" s="737"/>
      <c r="J31" s="234">
        <f t="shared" si="1"/>
        <v>0</v>
      </c>
      <c r="K31" s="1"/>
      <c r="L31" s="552"/>
      <c r="P31" s="1"/>
      <c r="Q31" s="1"/>
      <c r="R31" s="1"/>
      <c r="S31" s="1"/>
      <c r="T31" s="1"/>
      <c r="U31" s="1"/>
      <c r="W31" s="1"/>
      <c r="X31" s="1"/>
      <c r="Y31" s="1"/>
      <c r="AA31" s="1"/>
      <c r="AB31" s="1"/>
      <c r="AL31" s="1"/>
      <c r="AM31" s="1"/>
      <c r="AN31" s="1"/>
      <c r="AO31" s="1"/>
      <c r="AP31" s="1"/>
      <c r="AQ31" s="1"/>
      <c r="AR31" s="1"/>
      <c r="AS31" s="1"/>
      <c r="AT31" s="1"/>
      <c r="AU31" s="1"/>
      <c r="AV31" s="1"/>
      <c r="AW31" s="1"/>
      <c r="AX31" s="1"/>
      <c r="AY31" s="1"/>
    </row>
    <row r="32" spans="1:51" ht="12" customHeight="1">
      <c r="A32" s="552"/>
      <c r="B32" s="731"/>
      <c r="C32" s="721"/>
      <c r="D32" s="721"/>
      <c r="E32" s="721"/>
      <c r="F32" s="729"/>
      <c r="G32" s="730"/>
      <c r="H32" s="233">
        <f t="shared" si="0"/>
        <v>0</v>
      </c>
      <c r="I32" s="737"/>
      <c r="J32" s="234">
        <f t="shared" si="1"/>
        <v>0</v>
      </c>
      <c r="K32" s="1"/>
      <c r="L32" s="552"/>
      <c r="P32" s="1"/>
      <c r="Q32" s="1"/>
      <c r="R32" s="1"/>
      <c r="S32" s="1"/>
      <c r="T32" s="1"/>
      <c r="U32" s="1"/>
      <c r="W32" s="1"/>
      <c r="X32" s="1"/>
      <c r="Y32" s="1"/>
      <c r="AA32" s="1"/>
      <c r="AB32" s="1"/>
      <c r="AL32" s="1"/>
      <c r="AM32" s="1"/>
      <c r="AN32" s="1"/>
      <c r="AO32" s="1"/>
      <c r="AP32" s="1"/>
      <c r="AQ32" s="1"/>
      <c r="AR32" s="1"/>
      <c r="AS32" s="1"/>
      <c r="AT32" s="1"/>
      <c r="AU32" s="1"/>
      <c r="AV32" s="1"/>
      <c r="AW32" s="1"/>
      <c r="AX32" s="1"/>
      <c r="AY32" s="1"/>
    </row>
    <row r="33" spans="1:51" ht="12" customHeight="1">
      <c r="A33" s="552"/>
      <c r="B33" s="731"/>
      <c r="C33" s="721"/>
      <c r="D33" s="721"/>
      <c r="E33" s="721"/>
      <c r="F33" s="729"/>
      <c r="G33" s="730"/>
      <c r="H33" s="233">
        <f t="shared" si="0"/>
        <v>0</v>
      </c>
      <c r="I33" s="737"/>
      <c r="J33" s="234">
        <f t="shared" si="1"/>
        <v>0</v>
      </c>
      <c r="K33" s="1"/>
      <c r="L33" s="552"/>
      <c r="P33" s="1"/>
      <c r="Q33" s="1"/>
      <c r="R33" s="1"/>
      <c r="S33" s="1"/>
      <c r="T33" s="1"/>
      <c r="U33" s="1"/>
      <c r="W33" s="1"/>
      <c r="X33" s="1"/>
      <c r="Y33" s="1"/>
      <c r="AA33" s="1"/>
      <c r="AB33" s="1"/>
      <c r="AL33" s="1"/>
      <c r="AM33" s="1"/>
      <c r="AN33" s="1"/>
      <c r="AO33" s="1"/>
      <c r="AP33" s="1"/>
      <c r="AQ33" s="1"/>
      <c r="AR33" s="1"/>
      <c r="AS33" s="1"/>
      <c r="AT33" s="1"/>
      <c r="AU33" s="1"/>
      <c r="AV33" s="1"/>
      <c r="AW33" s="1"/>
      <c r="AX33" s="1"/>
      <c r="AY33" s="1"/>
    </row>
    <row r="34" spans="1:51" ht="12" customHeight="1">
      <c r="A34" s="552"/>
      <c r="B34" s="732"/>
      <c r="C34" s="725"/>
      <c r="D34" s="725"/>
      <c r="E34" s="725"/>
      <c r="F34" s="733"/>
      <c r="G34" s="734"/>
      <c r="H34" s="235">
        <f t="shared" si="0"/>
        <v>0</v>
      </c>
      <c r="I34" s="738"/>
      <c r="J34" s="236">
        <f t="shared" si="1"/>
        <v>0</v>
      </c>
      <c r="K34" s="1"/>
      <c r="L34" s="552"/>
      <c r="P34" s="1"/>
      <c r="Q34" s="1"/>
      <c r="R34" s="1"/>
      <c r="S34" s="1"/>
      <c r="T34" s="1"/>
      <c r="U34" s="1"/>
      <c r="W34" s="1"/>
      <c r="X34" s="1"/>
      <c r="Y34" s="1"/>
      <c r="AA34" s="1"/>
      <c r="AB34" s="1"/>
      <c r="AL34" s="1"/>
      <c r="AM34" s="1"/>
      <c r="AN34" s="1"/>
      <c r="AO34" s="1"/>
      <c r="AP34" s="1"/>
      <c r="AQ34" s="1"/>
      <c r="AR34" s="1"/>
      <c r="AS34" s="1"/>
      <c r="AT34" s="1"/>
      <c r="AU34" s="1"/>
      <c r="AV34" s="1"/>
      <c r="AW34" s="1"/>
      <c r="AX34" s="1"/>
      <c r="AY34" s="1"/>
    </row>
    <row r="35" spans="1:51" ht="12" customHeight="1">
      <c r="A35" s="552"/>
      <c r="B35" s="16" t="s">
        <v>128</v>
      </c>
      <c r="C35" s="10"/>
      <c r="D35" s="10"/>
      <c r="E35" s="10"/>
      <c r="F35" s="10"/>
      <c r="G35" s="10"/>
      <c r="H35" s="237">
        <f>SUM(H24:H34)</f>
        <v>5800</v>
      </c>
      <c r="I35" s="116"/>
      <c r="J35" s="117"/>
      <c r="K35" s="1"/>
      <c r="L35" s="552"/>
      <c r="P35" s="1"/>
      <c r="Q35" s="1"/>
      <c r="R35" s="1"/>
      <c r="S35" s="1"/>
      <c r="T35" s="1"/>
      <c r="U35" s="1"/>
      <c r="W35" s="1"/>
      <c r="X35" s="1"/>
      <c r="Y35" s="1"/>
      <c r="AA35" s="1"/>
      <c r="AB35" s="1"/>
      <c r="AL35" s="1"/>
      <c r="AM35" s="1"/>
      <c r="AN35" s="1"/>
      <c r="AO35" s="1"/>
      <c r="AP35" s="1"/>
      <c r="AQ35" s="1"/>
      <c r="AR35" s="1"/>
      <c r="AS35" s="1"/>
      <c r="AT35" s="1"/>
      <c r="AU35" s="1"/>
      <c r="AV35" s="1"/>
      <c r="AW35" s="1"/>
      <c r="AX35" s="1"/>
      <c r="AY35" s="1"/>
    </row>
    <row r="36" spans="1:51" ht="12" customHeight="1" thickBot="1">
      <c r="A36" s="552"/>
      <c r="B36" s="35" t="s">
        <v>129</v>
      </c>
      <c r="C36" s="21"/>
      <c r="D36" s="21"/>
      <c r="E36" s="21"/>
      <c r="F36" s="21"/>
      <c r="G36" s="21"/>
      <c r="H36" s="21"/>
      <c r="I36" s="21"/>
      <c r="J36" s="238">
        <f>SUM(J24:J34)</f>
        <v>5800</v>
      </c>
      <c r="K36" s="1"/>
      <c r="L36" s="552"/>
      <c r="M36" s="172"/>
      <c r="P36" s="1"/>
      <c r="Q36" s="1"/>
      <c r="R36" s="1"/>
      <c r="S36" s="1"/>
      <c r="T36" s="1"/>
      <c r="U36" s="1"/>
      <c r="W36" s="1"/>
      <c r="X36" s="1"/>
      <c r="Y36" s="1"/>
      <c r="AA36" s="1"/>
      <c r="AB36" s="1"/>
      <c r="AL36" s="1"/>
      <c r="AM36" s="1"/>
      <c r="AN36" s="1"/>
      <c r="AO36" s="1"/>
      <c r="AP36" s="1"/>
      <c r="AQ36" s="1"/>
      <c r="AR36" s="1"/>
      <c r="AS36" s="1"/>
      <c r="AT36" s="1"/>
      <c r="AU36" s="1"/>
      <c r="AV36" s="1"/>
      <c r="AW36" s="1"/>
      <c r="AX36" s="1"/>
      <c r="AY36" s="1"/>
    </row>
    <row r="37" spans="1:51" ht="15" customHeight="1" thickBot="1" thickTop="1">
      <c r="A37" s="552"/>
      <c r="B37" s="23"/>
      <c r="C37" s="1"/>
      <c r="D37" s="1"/>
      <c r="E37" s="1"/>
      <c r="F37" s="1"/>
      <c r="G37" s="1"/>
      <c r="H37" s="1"/>
      <c r="I37" s="1"/>
      <c r="J37" s="1"/>
      <c r="K37" s="1"/>
      <c r="L37" s="552"/>
      <c r="M37" s="172"/>
      <c r="P37" s="1"/>
      <c r="Q37" s="1"/>
      <c r="R37" s="1"/>
      <c r="S37" s="1"/>
      <c r="T37" s="1"/>
      <c r="U37" s="1"/>
      <c r="W37" s="1"/>
      <c r="X37" s="1"/>
      <c r="Y37" s="1"/>
      <c r="AA37" s="1"/>
      <c r="AB37" s="1"/>
      <c r="AL37" s="1"/>
      <c r="AM37" s="1"/>
      <c r="AN37" s="1"/>
      <c r="AO37" s="1"/>
      <c r="AP37" s="1"/>
      <c r="AQ37" s="1"/>
      <c r="AR37" s="1"/>
      <c r="AS37" s="1"/>
      <c r="AT37" s="1"/>
      <c r="AU37" s="1"/>
      <c r="AV37" s="1"/>
      <c r="AW37" s="1"/>
      <c r="AX37" s="1"/>
      <c r="AY37" s="1"/>
    </row>
    <row r="38" spans="1:51" ht="12" customHeight="1" thickTop="1">
      <c r="A38" s="552"/>
      <c r="B38" s="522" t="s">
        <v>130</v>
      </c>
      <c r="C38" s="532"/>
      <c r="D38" s="532"/>
      <c r="E38" s="24"/>
      <c r="F38" s="14"/>
      <c r="G38" s="14"/>
      <c r="H38" s="14"/>
      <c r="I38" s="14"/>
      <c r="J38" s="36"/>
      <c r="K38" s="1"/>
      <c r="L38" s="552"/>
      <c r="P38" s="1"/>
      <c r="Q38" s="1"/>
      <c r="R38" s="1"/>
      <c r="S38" s="1"/>
      <c r="T38" s="1"/>
      <c r="U38" s="1"/>
      <c r="W38" s="1"/>
      <c r="X38" s="1"/>
      <c r="Y38" s="1"/>
      <c r="AA38" s="1"/>
      <c r="AB38" s="1"/>
      <c r="AL38" s="1"/>
      <c r="AM38" s="1"/>
      <c r="AN38" s="1"/>
      <c r="AO38" s="1"/>
      <c r="AP38" s="1"/>
      <c r="AQ38" s="1"/>
      <c r="AR38" s="1"/>
      <c r="AS38" s="1"/>
      <c r="AT38" s="1"/>
      <c r="AU38" s="1"/>
      <c r="AV38" s="1"/>
      <c r="AW38" s="1"/>
      <c r="AX38" s="1"/>
      <c r="AY38" s="1"/>
    </row>
    <row r="39" spans="1:51" ht="15" customHeight="1">
      <c r="A39" s="552"/>
      <c r="B39" s="23"/>
      <c r="C39" s="1"/>
      <c r="D39" s="1"/>
      <c r="E39" s="1"/>
      <c r="F39" s="37"/>
      <c r="G39" s="38" t="s">
        <v>131</v>
      </c>
      <c r="H39" s="37"/>
      <c r="I39" s="37"/>
      <c r="J39" s="39"/>
      <c r="K39" s="1"/>
      <c r="L39" s="552"/>
      <c r="P39" s="1"/>
      <c r="Q39" s="1"/>
      <c r="R39" s="1"/>
      <c r="S39" s="1"/>
      <c r="T39" s="1"/>
      <c r="U39" s="1"/>
      <c r="W39" s="1"/>
      <c r="X39" s="1"/>
      <c r="Y39" s="1"/>
      <c r="AA39" s="1"/>
      <c r="AB39" s="1"/>
      <c r="AL39" s="1"/>
      <c r="AM39" s="1"/>
      <c r="AN39" s="1"/>
      <c r="AO39" s="1"/>
      <c r="AP39" s="1"/>
      <c r="AQ39" s="1"/>
      <c r="AR39" s="1"/>
      <c r="AS39" s="1"/>
      <c r="AT39" s="1"/>
      <c r="AU39" s="1"/>
      <c r="AV39" s="1"/>
      <c r="AW39" s="1"/>
      <c r="AX39" s="1"/>
      <c r="AY39" s="1"/>
    </row>
    <row r="40" spans="1:51" ht="15" customHeight="1">
      <c r="A40" s="552"/>
      <c r="B40" s="23"/>
      <c r="C40" s="1"/>
      <c r="D40" s="1"/>
      <c r="E40" s="1"/>
      <c r="F40" s="26" t="s">
        <v>693</v>
      </c>
      <c r="G40" s="26" t="s">
        <v>132</v>
      </c>
      <c r="H40" s="26" t="s">
        <v>133</v>
      </c>
      <c r="I40" s="26" t="s">
        <v>134</v>
      </c>
      <c r="J40" s="29" t="s">
        <v>121</v>
      </c>
      <c r="K40" s="1"/>
      <c r="L40" s="552"/>
      <c r="P40" s="1"/>
      <c r="Q40" s="1"/>
      <c r="R40" s="1"/>
      <c r="S40" s="1"/>
      <c r="T40" s="1"/>
      <c r="U40" s="1"/>
      <c r="W40" s="1"/>
      <c r="X40" s="1"/>
      <c r="Y40" s="1"/>
      <c r="AA40" s="1"/>
      <c r="AB40" s="1"/>
      <c r="AL40" s="1"/>
      <c r="AM40" s="1"/>
      <c r="AN40" s="1"/>
      <c r="AO40" s="1"/>
      <c r="AP40" s="1"/>
      <c r="AQ40" s="1"/>
      <c r="AR40" s="1"/>
      <c r="AS40" s="1"/>
      <c r="AT40" s="1"/>
      <c r="AU40" s="1"/>
      <c r="AV40" s="1"/>
      <c r="AW40" s="1"/>
      <c r="AX40" s="1"/>
      <c r="AY40" s="1"/>
    </row>
    <row r="41" spans="1:51" ht="12" customHeight="1">
      <c r="A41" s="552"/>
      <c r="B41" s="16" t="s">
        <v>135</v>
      </c>
      <c r="C41" s="10"/>
      <c r="D41" s="10"/>
      <c r="E41" s="10"/>
      <c r="F41" s="31" t="s">
        <v>136</v>
      </c>
      <c r="G41" s="31" t="s">
        <v>136</v>
      </c>
      <c r="H41" s="31" t="s">
        <v>125</v>
      </c>
      <c r="I41" s="31" t="s">
        <v>137</v>
      </c>
      <c r="J41" s="34" t="s">
        <v>138</v>
      </c>
      <c r="K41" s="1"/>
      <c r="L41" s="552"/>
      <c r="P41" s="1"/>
      <c r="Q41" s="1"/>
      <c r="R41" s="1"/>
      <c r="S41" s="1"/>
      <c r="T41" s="1"/>
      <c r="U41" s="1"/>
      <c r="W41" s="1"/>
      <c r="X41" s="1"/>
      <c r="Y41" s="1"/>
      <c r="AA41" s="1"/>
      <c r="AB41" s="1"/>
      <c r="AL41" s="1"/>
      <c r="AM41" s="1"/>
      <c r="AN41" s="1"/>
      <c r="AO41" s="1"/>
      <c r="AP41" s="1"/>
      <c r="AQ41" s="1"/>
      <c r="AR41" s="1"/>
      <c r="AS41" s="1"/>
      <c r="AT41" s="1"/>
      <c r="AU41" s="1"/>
      <c r="AV41" s="1"/>
      <c r="AW41" s="1"/>
      <c r="AX41" s="1"/>
      <c r="AY41" s="1"/>
    </row>
    <row r="42" spans="1:51" ht="12" customHeight="1">
      <c r="A42" s="552"/>
      <c r="B42" s="715" t="s">
        <v>503</v>
      </c>
      <c r="C42" s="716"/>
      <c r="D42" s="716"/>
      <c r="E42" s="716"/>
      <c r="F42" s="739" t="s">
        <v>506</v>
      </c>
      <c r="G42" s="740">
        <v>1</v>
      </c>
      <c r="H42" s="740">
        <v>6</v>
      </c>
      <c r="I42" s="740">
        <v>840</v>
      </c>
      <c r="J42" s="98">
        <f aca="true" t="shared" si="2" ref="J42:J53">G42*H42*I42</f>
        <v>5040</v>
      </c>
      <c r="K42" s="1"/>
      <c r="L42" s="552"/>
      <c r="P42" s="1"/>
      <c r="Q42" s="1"/>
      <c r="R42" s="1"/>
      <c r="S42" s="1"/>
      <c r="T42" s="1"/>
      <c r="U42" s="1"/>
      <c r="W42" s="1"/>
      <c r="X42" s="1"/>
      <c r="Y42" s="1"/>
      <c r="AA42" s="1"/>
      <c r="AB42" s="1"/>
      <c r="AL42" s="1"/>
      <c r="AM42" s="1"/>
      <c r="AN42" s="1"/>
      <c r="AO42" s="1"/>
      <c r="AP42" s="1"/>
      <c r="AQ42" s="1"/>
      <c r="AR42" s="1"/>
      <c r="AS42" s="1"/>
      <c r="AT42" s="1"/>
      <c r="AU42" s="1"/>
      <c r="AV42" s="1"/>
      <c r="AW42" s="1"/>
      <c r="AX42" s="1"/>
      <c r="AY42" s="1"/>
    </row>
    <row r="43" spans="1:51" ht="12" customHeight="1">
      <c r="A43" s="552"/>
      <c r="B43" s="719" t="s">
        <v>503</v>
      </c>
      <c r="C43" s="720"/>
      <c r="D43" s="720"/>
      <c r="E43" s="720"/>
      <c r="F43" s="741" t="s">
        <v>507</v>
      </c>
      <c r="G43" s="741">
        <v>1</v>
      </c>
      <c r="H43" s="741">
        <v>12</v>
      </c>
      <c r="I43" s="741">
        <v>840</v>
      </c>
      <c r="J43" s="98">
        <f t="shared" si="2"/>
        <v>10080</v>
      </c>
      <c r="K43" s="1"/>
      <c r="L43" s="552"/>
      <c r="P43" s="1"/>
      <c r="Q43" s="1"/>
      <c r="R43" s="1"/>
      <c r="S43" s="1"/>
      <c r="T43" s="1"/>
      <c r="U43" s="1"/>
      <c r="W43" s="1"/>
      <c r="X43" s="1"/>
      <c r="Y43" s="1"/>
      <c r="AA43" s="1"/>
      <c r="AB43" s="1"/>
      <c r="AL43" s="1"/>
      <c r="AM43" s="1"/>
      <c r="AN43" s="1"/>
      <c r="AO43" s="1"/>
      <c r="AP43" s="1"/>
      <c r="AQ43" s="1"/>
      <c r="AR43" s="1"/>
      <c r="AS43" s="1"/>
      <c r="AT43" s="1"/>
      <c r="AU43" s="1"/>
      <c r="AV43" s="1"/>
      <c r="AW43" s="1"/>
      <c r="AX43" s="1"/>
      <c r="AY43" s="1"/>
    </row>
    <row r="44" spans="1:51" ht="12" customHeight="1">
      <c r="A44" s="552"/>
      <c r="B44" s="719" t="s">
        <v>503</v>
      </c>
      <c r="C44" s="720"/>
      <c r="D44" s="720"/>
      <c r="E44" s="720"/>
      <c r="F44" s="741" t="s">
        <v>508</v>
      </c>
      <c r="G44" s="741">
        <v>1</v>
      </c>
      <c r="H44" s="741">
        <v>1725</v>
      </c>
      <c r="I44" s="741">
        <v>1</v>
      </c>
      <c r="J44" s="98">
        <f t="shared" si="2"/>
        <v>1725</v>
      </c>
      <c r="K44" s="1"/>
      <c r="L44" s="552"/>
      <c r="P44" s="1"/>
      <c r="Q44" s="1"/>
      <c r="R44" s="1"/>
      <c r="S44" s="1"/>
      <c r="T44" s="1"/>
      <c r="U44" s="1"/>
      <c r="W44" s="1"/>
      <c r="X44" s="1"/>
      <c r="Y44" s="1"/>
      <c r="AA44" s="1"/>
      <c r="AB44" s="1"/>
      <c r="AL44" s="1"/>
      <c r="AM44" s="1"/>
      <c r="AN44" s="1"/>
      <c r="AO44" s="1"/>
      <c r="AP44" s="1"/>
      <c r="AQ44" s="1"/>
      <c r="AR44" s="1"/>
      <c r="AS44" s="1"/>
      <c r="AT44" s="1"/>
      <c r="AU44" s="1"/>
      <c r="AV44" s="1"/>
      <c r="AW44" s="1"/>
      <c r="AX44" s="1"/>
      <c r="AY44" s="1"/>
    </row>
    <row r="45" spans="1:51" ht="12" customHeight="1">
      <c r="A45" s="552"/>
      <c r="B45" s="719" t="s">
        <v>504</v>
      </c>
      <c r="C45" s="720"/>
      <c r="D45" s="720"/>
      <c r="E45" s="720"/>
      <c r="F45" s="741" t="s">
        <v>139</v>
      </c>
      <c r="G45" s="741">
        <v>1</v>
      </c>
      <c r="H45" s="741">
        <v>0.6</v>
      </c>
      <c r="I45" s="741">
        <v>840</v>
      </c>
      <c r="J45" s="98">
        <f t="shared" si="2"/>
        <v>504</v>
      </c>
      <c r="K45" s="1"/>
      <c r="L45" s="552"/>
      <c r="P45" s="1"/>
      <c r="Q45" s="1"/>
      <c r="R45" s="1"/>
      <c r="S45" s="1"/>
      <c r="T45" s="1"/>
      <c r="U45" s="1"/>
      <c r="W45" s="1"/>
      <c r="X45" s="1"/>
      <c r="Y45" s="1"/>
      <c r="AA45" s="1"/>
      <c r="AB45" s="1"/>
      <c r="AL45" s="1"/>
      <c r="AM45" s="1"/>
      <c r="AN45" s="1"/>
      <c r="AO45" s="1"/>
      <c r="AP45" s="1"/>
      <c r="AQ45" s="1"/>
      <c r="AR45" s="1"/>
      <c r="AS45" s="1"/>
      <c r="AT45" s="1"/>
      <c r="AU45" s="1"/>
      <c r="AV45" s="1"/>
      <c r="AW45" s="1"/>
      <c r="AX45" s="1"/>
      <c r="AY45" s="1"/>
    </row>
    <row r="46" spans="1:51" ht="12" customHeight="1">
      <c r="A46" s="552"/>
      <c r="B46" s="719" t="s">
        <v>505</v>
      </c>
      <c r="C46" s="720"/>
      <c r="D46" s="720"/>
      <c r="E46" s="720"/>
      <c r="F46" s="741"/>
      <c r="G46" s="741">
        <v>1</v>
      </c>
      <c r="H46" s="741">
        <v>5.4</v>
      </c>
      <c r="I46" s="741">
        <v>2000</v>
      </c>
      <c r="J46" s="98">
        <f t="shared" si="2"/>
        <v>10800</v>
      </c>
      <c r="K46" s="1"/>
      <c r="L46" s="552"/>
      <c r="P46" s="1"/>
      <c r="Q46" s="1"/>
      <c r="R46" s="1"/>
      <c r="S46" s="1"/>
      <c r="T46" s="1"/>
      <c r="U46" s="1"/>
      <c r="W46" s="1"/>
      <c r="X46" s="1"/>
      <c r="Y46" s="1"/>
      <c r="AA46" s="1"/>
      <c r="AB46" s="1"/>
      <c r="AL46" s="1"/>
      <c r="AM46" s="1"/>
      <c r="AN46" s="1"/>
      <c r="AO46" s="1"/>
      <c r="AP46" s="1"/>
      <c r="AQ46" s="1"/>
      <c r="AR46" s="1"/>
      <c r="AS46" s="1"/>
      <c r="AT46" s="1"/>
      <c r="AU46" s="1"/>
      <c r="AV46" s="1"/>
      <c r="AW46" s="1"/>
      <c r="AX46" s="1"/>
      <c r="AY46" s="1"/>
    </row>
    <row r="47" spans="1:51" ht="12" customHeight="1">
      <c r="A47" s="552"/>
      <c r="B47" s="731"/>
      <c r="C47" s="721"/>
      <c r="D47" s="721"/>
      <c r="E47" s="721"/>
      <c r="F47" s="741">
        <v>0</v>
      </c>
      <c r="G47" s="741">
        <v>0</v>
      </c>
      <c r="H47" s="741">
        <v>0</v>
      </c>
      <c r="I47" s="741">
        <v>0</v>
      </c>
      <c r="J47" s="98">
        <f t="shared" si="2"/>
        <v>0</v>
      </c>
      <c r="K47" s="1"/>
      <c r="L47" s="552"/>
      <c r="P47" s="1"/>
      <c r="Q47" s="1"/>
      <c r="R47" s="1"/>
      <c r="S47" s="1"/>
      <c r="T47" s="1"/>
      <c r="U47" s="1"/>
      <c r="W47" s="1"/>
      <c r="X47" s="1"/>
      <c r="Y47" s="1"/>
      <c r="AA47" s="1"/>
      <c r="AB47" s="1"/>
      <c r="AL47" s="1"/>
      <c r="AM47" s="1"/>
      <c r="AN47" s="1"/>
      <c r="AO47" s="1"/>
      <c r="AP47" s="1"/>
      <c r="AQ47" s="1"/>
      <c r="AR47" s="1"/>
      <c r="AS47" s="1"/>
      <c r="AT47" s="1"/>
      <c r="AU47" s="1"/>
      <c r="AV47" s="1"/>
      <c r="AW47" s="1"/>
      <c r="AX47" s="1"/>
      <c r="AY47" s="1"/>
    </row>
    <row r="48" spans="1:51" ht="12" customHeight="1">
      <c r="A48" s="552"/>
      <c r="B48" s="731"/>
      <c r="C48" s="721"/>
      <c r="D48" s="721"/>
      <c r="E48" s="721"/>
      <c r="F48" s="741">
        <v>0</v>
      </c>
      <c r="G48" s="741">
        <v>0</v>
      </c>
      <c r="H48" s="741">
        <v>0</v>
      </c>
      <c r="I48" s="741">
        <v>0</v>
      </c>
      <c r="J48" s="98">
        <f t="shared" si="2"/>
        <v>0</v>
      </c>
      <c r="K48" s="1"/>
      <c r="L48" s="552"/>
      <c r="P48" s="1"/>
      <c r="Q48" s="1"/>
      <c r="R48" s="1"/>
      <c r="S48" s="1"/>
      <c r="T48" s="1"/>
      <c r="U48" s="1"/>
      <c r="W48" s="1"/>
      <c r="X48" s="1"/>
      <c r="Y48" s="1"/>
      <c r="AA48" s="1"/>
      <c r="AB48" s="1"/>
      <c r="AL48" s="1"/>
      <c r="AM48" s="1"/>
      <c r="AN48" s="1"/>
      <c r="AO48" s="1"/>
      <c r="AP48" s="1"/>
      <c r="AQ48" s="1"/>
      <c r="AR48" s="1"/>
      <c r="AS48" s="1"/>
      <c r="AT48" s="1"/>
      <c r="AU48" s="1"/>
      <c r="AV48" s="1"/>
      <c r="AW48" s="1"/>
      <c r="AX48" s="1"/>
      <c r="AY48" s="1"/>
    </row>
    <row r="49" spans="1:51" ht="12" customHeight="1">
      <c r="A49" s="552"/>
      <c r="B49" s="731"/>
      <c r="C49" s="721"/>
      <c r="D49" s="721"/>
      <c r="E49" s="721"/>
      <c r="F49" s="741">
        <v>0</v>
      </c>
      <c r="G49" s="741">
        <v>0</v>
      </c>
      <c r="H49" s="741">
        <v>0</v>
      </c>
      <c r="I49" s="741">
        <v>0</v>
      </c>
      <c r="J49" s="98">
        <f t="shared" si="2"/>
        <v>0</v>
      </c>
      <c r="K49" s="1"/>
      <c r="L49" s="552"/>
      <c r="P49" s="1"/>
      <c r="Q49" s="1"/>
      <c r="R49" s="1"/>
      <c r="S49" s="1"/>
      <c r="T49" s="1"/>
      <c r="U49" s="1"/>
      <c r="W49" s="1"/>
      <c r="X49" s="1"/>
      <c r="Y49" s="1"/>
      <c r="AA49" s="1"/>
      <c r="AB49" s="1"/>
      <c r="AL49" s="1"/>
      <c r="AM49" s="1"/>
      <c r="AN49" s="1"/>
      <c r="AO49" s="1"/>
      <c r="AP49" s="1"/>
      <c r="AQ49" s="1"/>
      <c r="AR49" s="1"/>
      <c r="AS49" s="1"/>
      <c r="AT49" s="1"/>
      <c r="AU49" s="1"/>
      <c r="AV49" s="1"/>
      <c r="AW49" s="1"/>
      <c r="AX49" s="1"/>
      <c r="AY49" s="1"/>
    </row>
    <row r="50" spans="1:51" ht="12" customHeight="1">
      <c r="A50" s="552"/>
      <c r="B50" s="731"/>
      <c r="C50" s="721"/>
      <c r="D50" s="721"/>
      <c r="E50" s="721"/>
      <c r="F50" s="741">
        <v>0</v>
      </c>
      <c r="G50" s="741">
        <v>0</v>
      </c>
      <c r="H50" s="741">
        <v>0</v>
      </c>
      <c r="I50" s="741">
        <v>0</v>
      </c>
      <c r="J50" s="98">
        <f t="shared" si="2"/>
        <v>0</v>
      </c>
      <c r="K50" s="1"/>
      <c r="L50" s="552"/>
      <c r="P50" s="1"/>
      <c r="Q50" s="1"/>
      <c r="R50" s="1"/>
      <c r="S50" s="1"/>
      <c r="T50" s="1"/>
      <c r="U50" s="1"/>
      <c r="W50" s="1"/>
      <c r="X50" s="1"/>
      <c r="Y50" s="1"/>
      <c r="AA50" s="1"/>
      <c r="AB50" s="1"/>
      <c r="AL50" s="1"/>
      <c r="AM50" s="1"/>
      <c r="AN50" s="1"/>
      <c r="AO50" s="1"/>
      <c r="AP50" s="1"/>
      <c r="AQ50" s="1"/>
      <c r="AR50" s="1"/>
      <c r="AS50" s="1"/>
      <c r="AT50" s="1"/>
      <c r="AU50" s="1"/>
      <c r="AV50" s="1"/>
      <c r="AW50" s="1"/>
      <c r="AX50" s="1"/>
      <c r="AY50" s="1"/>
    </row>
    <row r="51" spans="1:51" ht="12" customHeight="1">
      <c r="A51" s="552"/>
      <c r="B51" s="731"/>
      <c r="C51" s="721"/>
      <c r="D51" s="721"/>
      <c r="E51" s="721"/>
      <c r="F51" s="741">
        <v>0</v>
      </c>
      <c r="G51" s="741">
        <v>0</v>
      </c>
      <c r="H51" s="741">
        <v>0</v>
      </c>
      <c r="I51" s="741">
        <v>0</v>
      </c>
      <c r="J51" s="98">
        <f t="shared" si="2"/>
        <v>0</v>
      </c>
      <c r="K51" s="1"/>
      <c r="L51" s="552"/>
      <c r="P51" s="1"/>
      <c r="Q51" s="1"/>
      <c r="R51" s="1"/>
      <c r="S51" s="1"/>
      <c r="T51" s="1"/>
      <c r="U51" s="1"/>
      <c r="W51" s="1"/>
      <c r="X51" s="1"/>
      <c r="Y51" s="1"/>
      <c r="AA51" s="1"/>
      <c r="AB51" s="1"/>
      <c r="AL51" s="1"/>
      <c r="AM51" s="1"/>
      <c r="AN51" s="1"/>
      <c r="AO51" s="1"/>
      <c r="AP51" s="1"/>
      <c r="AQ51" s="1"/>
      <c r="AR51" s="1"/>
      <c r="AS51" s="1"/>
      <c r="AT51" s="1"/>
      <c r="AU51" s="1"/>
      <c r="AV51" s="1"/>
      <c r="AW51" s="1"/>
      <c r="AX51" s="1"/>
      <c r="AY51" s="1"/>
    </row>
    <row r="52" spans="1:51" ht="12" customHeight="1">
      <c r="A52" s="552"/>
      <c r="B52" s="731"/>
      <c r="C52" s="721"/>
      <c r="D52" s="721"/>
      <c r="E52" s="721"/>
      <c r="F52" s="741">
        <v>0</v>
      </c>
      <c r="G52" s="741">
        <v>0</v>
      </c>
      <c r="H52" s="741">
        <v>0</v>
      </c>
      <c r="I52" s="741">
        <v>0</v>
      </c>
      <c r="J52" s="98">
        <f t="shared" si="2"/>
        <v>0</v>
      </c>
      <c r="K52" s="1"/>
      <c r="L52" s="552"/>
      <c r="P52" s="1"/>
      <c r="Q52" s="1"/>
      <c r="R52" s="1"/>
      <c r="S52" s="1"/>
      <c r="T52" s="1"/>
      <c r="U52" s="1"/>
      <c r="W52" s="1"/>
      <c r="X52" s="1"/>
      <c r="Y52" s="1"/>
      <c r="AA52" s="1"/>
      <c r="AB52" s="1"/>
      <c r="AL52" s="1"/>
      <c r="AM52" s="1"/>
      <c r="AN52" s="1"/>
      <c r="AO52" s="1"/>
      <c r="AP52" s="1"/>
      <c r="AQ52" s="1"/>
      <c r="AR52" s="1"/>
      <c r="AS52" s="1"/>
      <c r="AT52" s="1"/>
      <c r="AU52" s="1"/>
      <c r="AV52" s="1"/>
      <c r="AW52" s="1"/>
      <c r="AX52" s="1"/>
      <c r="AY52" s="1"/>
    </row>
    <row r="53" spans="1:51" ht="12.75" customHeight="1">
      <c r="A53" s="552"/>
      <c r="B53" s="732"/>
      <c r="C53" s="725"/>
      <c r="D53" s="725"/>
      <c r="E53" s="725"/>
      <c r="F53" s="742">
        <v>0</v>
      </c>
      <c r="G53" s="743">
        <v>0</v>
      </c>
      <c r="H53" s="743">
        <v>0</v>
      </c>
      <c r="I53" s="743">
        <v>0</v>
      </c>
      <c r="J53" s="98">
        <f t="shared" si="2"/>
        <v>0</v>
      </c>
      <c r="K53" s="1"/>
      <c r="L53" s="552"/>
      <c r="P53" s="1"/>
      <c r="Q53" s="1"/>
      <c r="R53" s="1"/>
      <c r="S53" s="1"/>
      <c r="T53" s="1"/>
      <c r="U53" s="1"/>
      <c r="W53" s="1"/>
      <c r="X53" s="1"/>
      <c r="Y53" s="1"/>
      <c r="AA53" s="1"/>
      <c r="AB53" s="1"/>
      <c r="AL53" s="1"/>
      <c r="AM53" s="1"/>
      <c r="AN53" s="1"/>
      <c r="AO53" s="1"/>
      <c r="AP53" s="1"/>
      <c r="AQ53" s="1"/>
      <c r="AR53" s="1"/>
      <c r="AS53" s="1"/>
      <c r="AT53" s="1"/>
      <c r="AU53" s="1"/>
      <c r="AV53" s="1"/>
      <c r="AW53" s="1"/>
      <c r="AX53" s="1"/>
      <c r="AY53" s="1"/>
    </row>
    <row r="54" spans="1:51" ht="15.75" customHeight="1" thickBot="1">
      <c r="A54" s="552"/>
      <c r="B54" s="20"/>
      <c r="C54" s="21"/>
      <c r="D54" s="21"/>
      <c r="E54" s="22" t="s">
        <v>140</v>
      </c>
      <c r="F54" s="21"/>
      <c r="G54" s="21"/>
      <c r="H54" s="21"/>
      <c r="I54" s="21"/>
      <c r="J54" s="99">
        <f>SUM(J42:J53)</f>
        <v>28149</v>
      </c>
      <c r="K54" s="1"/>
      <c r="L54" s="552"/>
      <c r="P54" s="1"/>
      <c r="Q54" s="1"/>
      <c r="R54" s="1"/>
      <c r="S54" s="1"/>
      <c r="T54" s="1"/>
      <c r="U54" s="1"/>
      <c r="W54" s="1"/>
      <c r="X54" s="1"/>
      <c r="Y54" s="1"/>
      <c r="AA54" s="1"/>
      <c r="AB54" s="1"/>
      <c r="AL54" s="1"/>
      <c r="AM54" s="1"/>
      <c r="AN54" s="1"/>
      <c r="AO54" s="1"/>
      <c r="AP54" s="1"/>
      <c r="AQ54" s="1"/>
      <c r="AR54" s="1"/>
      <c r="AS54" s="1"/>
      <c r="AT54" s="1"/>
      <c r="AU54" s="1"/>
      <c r="AV54" s="1"/>
      <c r="AW54" s="1"/>
      <c r="AX54" s="1"/>
      <c r="AY54" s="1"/>
    </row>
    <row r="55" spans="1:51" ht="15" customHeight="1" thickBot="1" thickTop="1">
      <c r="A55" s="552"/>
      <c r="B55" s="164"/>
      <c r="C55" s="164"/>
      <c r="D55" s="164"/>
      <c r="E55" s="164"/>
      <c r="F55" s="164"/>
      <c r="G55" s="164"/>
      <c r="H55" s="164"/>
      <c r="I55" s="164"/>
      <c r="J55" s="164"/>
      <c r="K55" s="1"/>
      <c r="L55" s="552"/>
      <c r="P55" s="1"/>
      <c r="Q55" s="1"/>
      <c r="R55" s="1"/>
      <c r="S55" s="1"/>
      <c r="T55" s="1"/>
      <c r="U55" s="1"/>
      <c r="W55" s="1"/>
      <c r="X55" s="1"/>
      <c r="Y55" s="1"/>
      <c r="AA55" s="1"/>
      <c r="AB55" s="1"/>
      <c r="AL55" s="1"/>
      <c r="AM55" s="1"/>
      <c r="AN55" s="1"/>
      <c r="AO55" s="1"/>
      <c r="AP55" s="1"/>
      <c r="AQ55" s="1"/>
      <c r="AR55" s="1"/>
      <c r="AS55" s="1"/>
      <c r="AT55" s="1"/>
      <c r="AU55" s="1"/>
      <c r="AV55" s="1"/>
      <c r="AW55" s="1"/>
      <c r="AX55" s="1"/>
      <c r="AY55" s="1"/>
    </row>
    <row r="56" spans="1:51" ht="12.75" customHeight="1" thickTop="1">
      <c r="A56" s="552"/>
      <c r="B56" s="528" t="s">
        <v>141</v>
      </c>
      <c r="C56" s="529"/>
      <c r="D56" s="529"/>
      <c r="E56" s="14"/>
      <c r="F56" s="14"/>
      <c r="G56" s="14"/>
      <c r="H56" s="14"/>
      <c r="I56" s="14"/>
      <c r="J56" s="36"/>
      <c r="K56" s="1"/>
      <c r="L56" s="552"/>
      <c r="P56" s="1"/>
      <c r="Q56" s="1"/>
      <c r="R56" s="1"/>
      <c r="S56" s="1"/>
      <c r="T56" s="1"/>
      <c r="U56" s="1"/>
      <c r="W56" s="1"/>
      <c r="X56" s="1"/>
      <c r="Y56" s="1"/>
      <c r="AA56" s="1"/>
      <c r="AB56" s="1"/>
      <c r="AL56" s="1"/>
      <c r="AM56" s="1"/>
      <c r="AN56" s="1"/>
      <c r="AO56" s="1"/>
      <c r="AP56" s="1"/>
      <c r="AQ56" s="1"/>
      <c r="AR56" s="1"/>
      <c r="AS56" s="1"/>
      <c r="AT56" s="1"/>
      <c r="AU56" s="1"/>
      <c r="AV56" s="1"/>
      <c r="AW56" s="1"/>
      <c r="AX56" s="1"/>
      <c r="AY56" s="1"/>
    </row>
    <row r="57" spans="1:51" ht="13.5" customHeight="1">
      <c r="A57" s="552"/>
      <c r="B57" s="42" t="s">
        <v>142</v>
      </c>
      <c r="C57" s="43"/>
      <c r="D57" s="43"/>
      <c r="E57" s="43"/>
      <c r="F57" s="44" t="s">
        <v>143</v>
      </c>
      <c r="G57" s="38" t="s">
        <v>139</v>
      </c>
      <c r="H57" s="44" t="s">
        <v>144</v>
      </c>
      <c r="I57" s="38" t="s">
        <v>145</v>
      </c>
      <c r="J57" s="45" t="s">
        <v>146</v>
      </c>
      <c r="K57" s="1"/>
      <c r="L57" s="552"/>
      <c r="P57" s="1"/>
      <c r="Q57" s="1"/>
      <c r="R57" s="1"/>
      <c r="S57" s="1"/>
      <c r="T57" s="1"/>
      <c r="U57" s="1"/>
      <c r="W57" s="1"/>
      <c r="X57" s="1"/>
      <c r="Y57" s="1"/>
      <c r="AA57" s="1"/>
      <c r="AB57" s="1"/>
      <c r="AL57" s="1"/>
      <c r="AM57" s="1"/>
      <c r="AN57" s="1"/>
      <c r="AO57" s="1"/>
      <c r="AP57" s="1"/>
      <c r="AQ57" s="1"/>
      <c r="AR57" s="1"/>
      <c r="AS57" s="1"/>
      <c r="AT57" s="1"/>
      <c r="AU57" s="1"/>
      <c r="AV57" s="1"/>
      <c r="AW57" s="1"/>
      <c r="AX57" s="1"/>
      <c r="AY57" s="1"/>
    </row>
    <row r="58" spans="1:51" ht="12" customHeight="1">
      <c r="A58" s="552"/>
      <c r="B58" s="16" t="s">
        <v>147</v>
      </c>
      <c r="C58" s="10"/>
      <c r="D58" s="9" t="s">
        <v>148</v>
      </c>
      <c r="E58" s="10"/>
      <c r="F58" s="32" t="s">
        <v>149</v>
      </c>
      <c r="G58" s="31" t="s">
        <v>150</v>
      </c>
      <c r="H58" s="32" t="s">
        <v>151</v>
      </c>
      <c r="I58" s="31" t="s">
        <v>139</v>
      </c>
      <c r="J58" s="34" t="s">
        <v>152</v>
      </c>
      <c r="K58" s="1"/>
      <c r="L58" s="552"/>
      <c r="P58" s="1"/>
      <c r="Q58" s="1"/>
      <c r="R58" s="1"/>
      <c r="S58" s="1"/>
      <c r="T58" s="1"/>
      <c r="U58" s="1"/>
      <c r="W58" s="1"/>
      <c r="X58" s="1"/>
      <c r="Y58" s="1"/>
      <c r="AA58" s="1"/>
      <c r="AB58" s="1"/>
      <c r="AL58" s="1"/>
      <c r="AM58" s="1"/>
      <c r="AN58" s="1"/>
      <c r="AO58" s="1"/>
      <c r="AP58" s="1"/>
      <c r="AQ58" s="1"/>
      <c r="AR58" s="1"/>
      <c r="AS58" s="1"/>
      <c r="AT58" s="1"/>
      <c r="AU58" s="1"/>
      <c r="AV58" s="1"/>
      <c r="AW58" s="1"/>
      <c r="AX58" s="1"/>
      <c r="AY58" s="1"/>
    </row>
    <row r="59" spans="1:51" ht="12" customHeight="1">
      <c r="A59" s="552"/>
      <c r="B59" s="744" t="s">
        <v>509</v>
      </c>
      <c r="C59" s="745"/>
      <c r="D59" s="746" t="s">
        <v>510</v>
      </c>
      <c r="E59" s="745"/>
      <c r="F59" s="747" t="s">
        <v>511</v>
      </c>
      <c r="G59" s="746">
        <v>0</v>
      </c>
      <c r="H59" s="747">
        <v>2200</v>
      </c>
      <c r="I59" s="746">
        <v>0</v>
      </c>
      <c r="J59" s="556">
        <f aca="true" t="shared" si="3" ref="J59:J66">H59+I59</f>
        <v>2200</v>
      </c>
      <c r="K59" s="1"/>
      <c r="L59" s="552"/>
      <c r="P59" s="1"/>
      <c r="Q59" s="1"/>
      <c r="R59" s="1"/>
      <c r="S59" s="1"/>
      <c r="T59" s="1"/>
      <c r="U59" s="1"/>
      <c r="W59" s="1"/>
      <c r="X59" s="1"/>
      <c r="Y59" s="1"/>
      <c r="AA59" s="1"/>
      <c r="AB59" s="1"/>
      <c r="AL59" s="1"/>
      <c r="AM59" s="1"/>
      <c r="AN59" s="1"/>
      <c r="AO59" s="1"/>
      <c r="AP59" s="1"/>
      <c r="AQ59" s="1"/>
      <c r="AR59" s="1"/>
      <c r="AS59" s="1"/>
      <c r="AT59" s="1"/>
      <c r="AU59" s="1"/>
      <c r="AV59" s="1"/>
      <c r="AW59" s="1"/>
      <c r="AX59" s="1"/>
      <c r="AY59" s="1"/>
    </row>
    <row r="60" spans="1:51" ht="12" customHeight="1">
      <c r="A60" s="552"/>
      <c r="B60" s="748"/>
      <c r="C60" s="749"/>
      <c r="D60" s="750"/>
      <c r="E60" s="749"/>
      <c r="F60" s="751"/>
      <c r="G60" s="750"/>
      <c r="H60" s="750"/>
      <c r="I60" s="750"/>
      <c r="J60" s="556">
        <f t="shared" si="3"/>
        <v>0</v>
      </c>
      <c r="K60" s="1"/>
      <c r="L60" s="552"/>
      <c r="P60" s="1"/>
      <c r="Q60" s="1"/>
      <c r="R60" s="1"/>
      <c r="S60" s="1"/>
      <c r="T60" s="1"/>
      <c r="U60" s="1"/>
      <c r="W60" s="1"/>
      <c r="X60" s="1"/>
      <c r="Y60" s="1"/>
      <c r="AA60" s="1"/>
      <c r="AB60" s="1"/>
      <c r="AL60" s="1"/>
      <c r="AM60" s="1"/>
      <c r="AN60" s="1"/>
      <c r="AO60" s="1"/>
      <c r="AP60" s="1"/>
      <c r="AQ60" s="1"/>
      <c r="AR60" s="1"/>
      <c r="AS60" s="1"/>
      <c r="AT60" s="1"/>
      <c r="AU60" s="1"/>
      <c r="AV60" s="1"/>
      <c r="AW60" s="1"/>
      <c r="AX60" s="1"/>
      <c r="AY60" s="1"/>
    </row>
    <row r="61" spans="1:51" ht="15" customHeight="1">
      <c r="A61" s="552"/>
      <c r="B61" s="748"/>
      <c r="C61" s="749"/>
      <c r="D61" s="750"/>
      <c r="E61" s="749"/>
      <c r="F61" s="751"/>
      <c r="G61" s="750"/>
      <c r="H61" s="750"/>
      <c r="I61" s="750"/>
      <c r="J61" s="556">
        <f t="shared" si="3"/>
        <v>0</v>
      </c>
      <c r="K61" s="1"/>
      <c r="L61" s="552"/>
      <c r="P61" s="1"/>
      <c r="Q61" s="1"/>
      <c r="R61" s="1"/>
      <c r="S61" s="1"/>
      <c r="T61" s="1"/>
      <c r="U61" s="1"/>
      <c r="W61" s="1"/>
      <c r="X61" s="1"/>
      <c r="Y61" s="1"/>
      <c r="AA61" s="1"/>
      <c r="AB61" s="1"/>
      <c r="AL61" s="1"/>
      <c r="AM61" s="1"/>
      <c r="AN61" s="1"/>
      <c r="AO61" s="1"/>
      <c r="AP61" s="1"/>
      <c r="AQ61" s="1"/>
      <c r="AR61" s="1"/>
      <c r="AS61" s="1"/>
      <c r="AT61" s="1"/>
      <c r="AU61" s="1"/>
      <c r="AV61" s="1"/>
      <c r="AW61" s="1"/>
      <c r="AX61" s="1"/>
      <c r="AY61" s="1"/>
    </row>
    <row r="62" spans="1:51" ht="15" customHeight="1">
      <c r="A62" s="552"/>
      <c r="B62" s="748"/>
      <c r="C62" s="749"/>
      <c r="D62" s="750"/>
      <c r="E62" s="749"/>
      <c r="F62" s="751"/>
      <c r="G62" s="750"/>
      <c r="H62" s="750"/>
      <c r="I62" s="750"/>
      <c r="J62" s="556">
        <f t="shared" si="3"/>
        <v>0</v>
      </c>
      <c r="K62" s="1"/>
      <c r="L62" s="552"/>
      <c r="P62" s="1"/>
      <c r="Q62" s="1"/>
      <c r="R62" s="1"/>
      <c r="S62" s="1"/>
      <c r="T62" s="1"/>
      <c r="U62" s="1"/>
      <c r="W62" s="1"/>
      <c r="X62" s="1"/>
      <c r="Y62" s="1"/>
      <c r="AA62" s="1"/>
      <c r="AB62" s="1"/>
      <c r="AL62" s="1"/>
      <c r="AM62" s="1"/>
      <c r="AN62" s="1"/>
      <c r="AO62" s="1"/>
      <c r="AP62" s="1"/>
      <c r="AQ62" s="1"/>
      <c r="AR62" s="1"/>
      <c r="AS62" s="1"/>
      <c r="AT62" s="1"/>
      <c r="AU62" s="1"/>
      <c r="AV62" s="1"/>
      <c r="AW62" s="1"/>
      <c r="AX62" s="1"/>
      <c r="AY62" s="1"/>
    </row>
    <row r="63" spans="1:51" ht="12" customHeight="1">
      <c r="A63" s="552"/>
      <c r="B63" s="748"/>
      <c r="C63" s="749"/>
      <c r="D63" s="750"/>
      <c r="E63" s="749"/>
      <c r="F63" s="751"/>
      <c r="G63" s="750"/>
      <c r="H63" s="750"/>
      <c r="I63" s="750"/>
      <c r="J63" s="556">
        <f t="shared" si="3"/>
        <v>0</v>
      </c>
      <c r="K63" s="1"/>
      <c r="L63" s="552"/>
      <c r="P63" s="1"/>
      <c r="Q63" s="1"/>
      <c r="R63" s="1"/>
      <c r="S63" s="1"/>
      <c r="T63" s="1"/>
      <c r="U63" s="1"/>
      <c r="W63" s="1"/>
      <c r="X63" s="1"/>
      <c r="Y63" s="1"/>
      <c r="AA63" s="1"/>
      <c r="AB63" s="1"/>
      <c r="AL63" s="1"/>
      <c r="AM63" s="1"/>
      <c r="AN63" s="1"/>
      <c r="AO63" s="1"/>
      <c r="AP63" s="1"/>
      <c r="AQ63" s="1"/>
      <c r="AR63" s="1"/>
      <c r="AS63" s="1"/>
      <c r="AT63" s="1"/>
      <c r="AU63" s="1"/>
      <c r="AV63" s="1"/>
      <c r="AW63" s="1"/>
      <c r="AX63" s="1"/>
      <c r="AY63" s="1"/>
    </row>
    <row r="64" spans="1:51" ht="12" customHeight="1">
      <c r="A64" s="552"/>
      <c r="B64" s="748"/>
      <c r="C64" s="749"/>
      <c r="D64" s="750"/>
      <c r="E64" s="749"/>
      <c r="F64" s="751"/>
      <c r="G64" s="750"/>
      <c r="H64" s="750"/>
      <c r="I64" s="750"/>
      <c r="J64" s="556">
        <f t="shared" si="3"/>
        <v>0</v>
      </c>
      <c r="K64" s="1"/>
      <c r="L64" s="552"/>
      <c r="P64" s="1"/>
      <c r="Q64" s="1"/>
      <c r="R64" s="1"/>
      <c r="S64" s="1"/>
      <c r="T64" s="1"/>
      <c r="U64" s="1"/>
      <c r="W64" s="1"/>
      <c r="X64" s="1"/>
      <c r="Y64" s="1"/>
      <c r="AA64" s="1"/>
      <c r="AB64" s="1"/>
      <c r="AL64" s="1"/>
      <c r="AM64" s="1"/>
      <c r="AN64" s="1"/>
      <c r="AO64" s="1"/>
      <c r="AP64" s="1"/>
      <c r="AQ64" s="1"/>
      <c r="AR64" s="1"/>
      <c r="AS64" s="1"/>
      <c r="AT64" s="1"/>
      <c r="AU64" s="1"/>
      <c r="AV64" s="1"/>
      <c r="AW64" s="1"/>
      <c r="AX64" s="1"/>
      <c r="AY64" s="1"/>
    </row>
    <row r="65" spans="1:51" ht="12" customHeight="1">
      <c r="A65" s="552"/>
      <c r="B65" s="748"/>
      <c r="C65" s="749"/>
      <c r="D65" s="750"/>
      <c r="E65" s="749"/>
      <c r="F65" s="751"/>
      <c r="G65" s="750"/>
      <c r="H65" s="750"/>
      <c r="I65" s="750"/>
      <c r="J65" s="556">
        <f t="shared" si="3"/>
        <v>0</v>
      </c>
      <c r="K65" s="1"/>
      <c r="L65" s="552"/>
      <c r="P65" s="1"/>
      <c r="Q65" s="1"/>
      <c r="R65" s="1"/>
      <c r="S65" s="1"/>
      <c r="T65" s="1"/>
      <c r="U65" s="1"/>
      <c r="W65" s="1"/>
      <c r="X65" s="1"/>
      <c r="Y65" s="1"/>
      <c r="AA65" s="1"/>
      <c r="AB65" s="1"/>
      <c r="AL65" s="1"/>
      <c r="AM65" s="1"/>
      <c r="AN65" s="1"/>
      <c r="AO65" s="1"/>
      <c r="AP65" s="1"/>
      <c r="AQ65" s="1"/>
      <c r="AR65" s="1"/>
      <c r="AS65" s="1"/>
      <c r="AT65" s="1"/>
      <c r="AU65" s="1"/>
      <c r="AV65" s="1"/>
      <c r="AW65" s="1"/>
      <c r="AX65" s="1"/>
      <c r="AY65" s="1"/>
    </row>
    <row r="66" spans="1:51" ht="12" customHeight="1">
      <c r="A66" s="552"/>
      <c r="B66" s="752"/>
      <c r="C66" s="753"/>
      <c r="D66" s="754"/>
      <c r="E66" s="753"/>
      <c r="F66" s="755"/>
      <c r="G66" s="754"/>
      <c r="H66" s="754"/>
      <c r="I66" s="754"/>
      <c r="J66" s="556">
        <f t="shared" si="3"/>
        <v>0</v>
      </c>
      <c r="K66" s="1"/>
      <c r="L66" s="552"/>
      <c r="P66" s="1"/>
      <c r="Q66" s="1"/>
      <c r="R66" s="1"/>
      <c r="S66" s="1"/>
      <c r="T66" s="1"/>
      <c r="U66" s="1"/>
      <c r="W66" s="1"/>
      <c r="X66" s="1"/>
      <c r="Y66" s="1"/>
      <c r="AA66" s="1"/>
      <c r="AB66" s="1"/>
      <c r="AL66" s="1"/>
      <c r="AM66" s="1"/>
      <c r="AN66" s="1"/>
      <c r="AO66" s="1"/>
      <c r="AP66" s="1"/>
      <c r="AQ66" s="1"/>
      <c r="AR66" s="1"/>
      <c r="AS66" s="1"/>
      <c r="AT66" s="1"/>
      <c r="AU66" s="1"/>
      <c r="AV66" s="1"/>
      <c r="AW66" s="1"/>
      <c r="AX66" s="1"/>
      <c r="AY66" s="1"/>
    </row>
    <row r="67" spans="1:51" ht="12.75" customHeight="1">
      <c r="A67" s="552"/>
      <c r="B67" s="165"/>
      <c r="C67" s="166"/>
      <c r="D67" s="167" t="s">
        <v>153</v>
      </c>
      <c r="E67" s="166"/>
      <c r="F67" s="166"/>
      <c r="G67" s="166"/>
      <c r="H67" s="101">
        <f>SUM(H59:H66)</f>
        <v>2200</v>
      </c>
      <c r="I67" s="101">
        <f>SUM(I59:I66)</f>
        <v>0</v>
      </c>
      <c r="J67" s="100">
        <f>SUM(J59:J66)</f>
        <v>2200</v>
      </c>
      <c r="K67" s="1"/>
      <c r="L67" s="552"/>
      <c r="P67" s="1"/>
      <c r="Q67" s="1"/>
      <c r="R67" s="1"/>
      <c r="S67" s="1"/>
      <c r="T67" s="1"/>
      <c r="U67" s="1"/>
      <c r="W67" s="1"/>
      <c r="X67" s="1"/>
      <c r="Y67" s="1"/>
      <c r="AA67" s="1"/>
      <c r="AB67" s="1"/>
      <c r="AL67" s="1"/>
      <c r="AM67" s="1"/>
      <c r="AN67" s="1"/>
      <c r="AO67" s="1"/>
      <c r="AP67" s="1"/>
      <c r="AQ67" s="1"/>
      <c r="AR67" s="1"/>
      <c r="AS67" s="1"/>
      <c r="AT67" s="1"/>
      <c r="AU67" s="1"/>
      <c r="AV67" s="1"/>
      <c r="AW67" s="1"/>
      <c r="AX67" s="1"/>
      <c r="AY67" s="1"/>
    </row>
    <row r="68" spans="1:51" ht="15.75" customHeight="1">
      <c r="A68" s="552"/>
      <c r="B68" s="46" t="s">
        <v>154</v>
      </c>
      <c r="C68" s="1"/>
      <c r="D68" s="552"/>
      <c r="E68" s="1"/>
      <c r="F68" s="44" t="s">
        <v>143</v>
      </c>
      <c r="G68" s="38" t="s">
        <v>139</v>
      </c>
      <c r="H68" s="44" t="s">
        <v>144</v>
      </c>
      <c r="I68" s="38" t="s">
        <v>145</v>
      </c>
      <c r="J68" s="45" t="s">
        <v>146</v>
      </c>
      <c r="K68" s="1"/>
      <c r="L68" s="552"/>
      <c r="P68" s="1"/>
      <c r="Q68" s="1"/>
      <c r="R68" s="1"/>
      <c r="S68" s="1"/>
      <c r="T68" s="1"/>
      <c r="U68" s="1"/>
      <c r="W68" s="1"/>
      <c r="X68" s="1"/>
      <c r="Y68" s="1"/>
      <c r="AA68" s="1"/>
      <c r="AB68" s="1"/>
      <c r="AL68" s="1"/>
      <c r="AM68" s="1"/>
      <c r="AN68" s="1"/>
      <c r="AO68" s="1"/>
      <c r="AP68" s="1"/>
      <c r="AQ68" s="1"/>
      <c r="AR68" s="1"/>
      <c r="AS68" s="1"/>
      <c r="AT68" s="1"/>
      <c r="AU68" s="1"/>
      <c r="AV68" s="1"/>
      <c r="AW68" s="1"/>
      <c r="AX68" s="1"/>
      <c r="AY68" s="1"/>
    </row>
    <row r="69" spans="1:51" ht="15" customHeight="1">
      <c r="A69" s="552"/>
      <c r="B69" s="16" t="s">
        <v>147</v>
      </c>
      <c r="C69" s="10"/>
      <c r="D69" s="9" t="s">
        <v>148</v>
      </c>
      <c r="E69" s="10"/>
      <c r="F69" s="32" t="s">
        <v>149</v>
      </c>
      <c r="G69" s="31" t="s">
        <v>150</v>
      </c>
      <c r="H69" s="32" t="s">
        <v>151</v>
      </c>
      <c r="I69" s="31" t="s">
        <v>139</v>
      </c>
      <c r="J69" s="34" t="s">
        <v>152</v>
      </c>
      <c r="K69" s="1"/>
      <c r="L69" s="552"/>
      <c r="P69" s="1"/>
      <c r="Q69" s="1"/>
      <c r="R69" s="1"/>
      <c r="S69" s="1"/>
      <c r="T69" s="1"/>
      <c r="U69" s="1"/>
      <c r="W69" s="1"/>
      <c r="X69" s="1"/>
      <c r="Y69" s="1"/>
      <c r="AA69" s="1"/>
      <c r="AB69" s="1"/>
      <c r="AL69" s="1"/>
      <c r="AM69" s="1"/>
      <c r="AN69" s="1"/>
      <c r="AO69" s="1"/>
      <c r="AP69" s="1"/>
      <c r="AQ69" s="1"/>
      <c r="AR69" s="1"/>
      <c r="AS69" s="1"/>
      <c r="AT69" s="1"/>
      <c r="AU69" s="1"/>
      <c r="AV69" s="1"/>
      <c r="AW69" s="1"/>
      <c r="AX69" s="1"/>
      <c r="AY69" s="1"/>
    </row>
    <row r="70" spans="1:51" ht="15" customHeight="1">
      <c r="A70" s="552"/>
      <c r="B70" s="744"/>
      <c r="C70" s="745"/>
      <c r="D70" s="746"/>
      <c r="E70" s="745"/>
      <c r="F70" s="746"/>
      <c r="G70" s="747"/>
      <c r="H70" s="746"/>
      <c r="I70" s="746"/>
      <c r="J70" s="556">
        <f aca="true" t="shared" si="4" ref="J70:J77">H70+I70</f>
        <v>0</v>
      </c>
      <c r="K70" s="1"/>
      <c r="L70" s="552"/>
      <c r="P70" s="1"/>
      <c r="Q70" s="1"/>
      <c r="R70" s="1"/>
      <c r="S70" s="1"/>
      <c r="T70" s="1"/>
      <c r="U70" s="1"/>
      <c r="W70" s="1"/>
      <c r="X70" s="1"/>
      <c r="Y70" s="1"/>
      <c r="AA70" s="1"/>
      <c r="AB70" s="1"/>
      <c r="AL70" s="1"/>
      <c r="AM70" s="1"/>
      <c r="AN70" s="1"/>
      <c r="AO70" s="1"/>
      <c r="AP70" s="1"/>
      <c r="AQ70" s="1"/>
      <c r="AR70" s="1"/>
      <c r="AS70" s="1"/>
      <c r="AT70" s="1"/>
      <c r="AU70" s="1"/>
      <c r="AV70" s="1"/>
      <c r="AW70" s="1"/>
      <c r="AX70" s="1"/>
      <c r="AY70" s="1"/>
    </row>
    <row r="71" spans="1:51" ht="12.75" customHeight="1">
      <c r="A71" s="552"/>
      <c r="B71" s="748"/>
      <c r="C71" s="749"/>
      <c r="D71" s="750"/>
      <c r="E71" s="749"/>
      <c r="F71" s="750"/>
      <c r="G71" s="751"/>
      <c r="H71" s="750"/>
      <c r="I71" s="750"/>
      <c r="J71" s="556">
        <f t="shared" si="4"/>
        <v>0</v>
      </c>
      <c r="K71" s="1"/>
      <c r="L71" s="552"/>
      <c r="P71" s="1"/>
      <c r="Q71" s="1"/>
      <c r="R71" s="1"/>
      <c r="S71" s="1"/>
      <c r="T71" s="1"/>
      <c r="U71" s="1"/>
      <c r="W71" s="1"/>
      <c r="X71" s="1"/>
      <c r="Y71" s="1"/>
      <c r="AA71" s="1"/>
      <c r="AB71" s="1"/>
      <c r="AL71" s="1"/>
      <c r="AM71" s="1"/>
      <c r="AN71" s="1"/>
      <c r="AO71" s="1"/>
      <c r="AP71" s="1"/>
      <c r="AQ71" s="1"/>
      <c r="AR71" s="1"/>
      <c r="AS71" s="1"/>
      <c r="AT71" s="1"/>
      <c r="AU71" s="1"/>
      <c r="AV71" s="1"/>
      <c r="AW71" s="1"/>
      <c r="AX71" s="1"/>
      <c r="AY71" s="1"/>
    </row>
    <row r="72" spans="1:51" ht="12" customHeight="1">
      <c r="A72" s="552"/>
      <c r="B72" s="748"/>
      <c r="C72" s="749"/>
      <c r="D72" s="750"/>
      <c r="E72" s="749"/>
      <c r="F72" s="750"/>
      <c r="G72" s="751"/>
      <c r="H72" s="750"/>
      <c r="I72" s="750"/>
      <c r="J72" s="556">
        <f t="shared" si="4"/>
        <v>0</v>
      </c>
      <c r="K72" s="1"/>
      <c r="L72" s="552"/>
      <c r="P72" s="1"/>
      <c r="Q72" s="1"/>
      <c r="R72" s="1"/>
      <c r="S72" s="1"/>
      <c r="T72" s="1"/>
      <c r="U72" s="1"/>
      <c r="W72" s="1"/>
      <c r="X72" s="1"/>
      <c r="Y72" s="1"/>
      <c r="AA72" s="1"/>
      <c r="AB72" s="1"/>
      <c r="AL72" s="1"/>
      <c r="AM72" s="1"/>
      <c r="AN72" s="1"/>
      <c r="AO72" s="1"/>
      <c r="AP72" s="1"/>
      <c r="AQ72" s="1"/>
      <c r="AR72" s="1"/>
      <c r="AS72" s="1"/>
      <c r="AT72" s="1"/>
      <c r="AU72" s="1"/>
      <c r="AV72" s="1"/>
      <c r="AW72" s="1"/>
      <c r="AX72" s="1"/>
      <c r="AY72" s="1"/>
    </row>
    <row r="73" spans="1:51" ht="12" customHeight="1">
      <c r="A73" s="552"/>
      <c r="B73" s="748"/>
      <c r="C73" s="749"/>
      <c r="D73" s="750"/>
      <c r="E73" s="749"/>
      <c r="F73" s="750"/>
      <c r="G73" s="751"/>
      <c r="H73" s="750"/>
      <c r="I73" s="750"/>
      <c r="J73" s="556">
        <f t="shared" si="4"/>
        <v>0</v>
      </c>
      <c r="K73" s="1"/>
      <c r="L73" s="552"/>
      <c r="P73" s="1"/>
      <c r="Q73" s="1"/>
      <c r="R73" s="1"/>
      <c r="S73" s="1"/>
      <c r="T73" s="1"/>
      <c r="U73" s="1"/>
      <c r="W73" s="1"/>
      <c r="X73" s="1"/>
      <c r="Y73" s="1"/>
      <c r="AA73" s="1"/>
      <c r="AB73" s="1"/>
      <c r="AL73" s="1"/>
      <c r="AM73" s="1"/>
      <c r="AN73" s="1"/>
      <c r="AO73" s="1"/>
      <c r="AP73" s="1"/>
      <c r="AQ73" s="1"/>
      <c r="AR73" s="1"/>
      <c r="AS73" s="1"/>
      <c r="AT73" s="1"/>
      <c r="AU73" s="1"/>
      <c r="AV73" s="1"/>
      <c r="AW73" s="1"/>
      <c r="AX73" s="1"/>
      <c r="AY73" s="1"/>
    </row>
    <row r="74" spans="1:51" ht="12" customHeight="1">
      <c r="A74" s="552"/>
      <c r="B74" s="748"/>
      <c r="C74" s="749"/>
      <c r="D74" s="750"/>
      <c r="E74" s="749"/>
      <c r="F74" s="750"/>
      <c r="G74" s="751"/>
      <c r="H74" s="750"/>
      <c r="I74" s="750"/>
      <c r="J74" s="556">
        <f t="shared" si="4"/>
        <v>0</v>
      </c>
      <c r="K74" s="1"/>
      <c r="L74" s="552"/>
      <c r="P74" s="1"/>
      <c r="Q74" s="1"/>
      <c r="R74" s="1"/>
      <c r="S74" s="1"/>
      <c r="T74" s="1"/>
      <c r="U74" s="1"/>
      <c r="W74" s="1"/>
      <c r="X74" s="1"/>
      <c r="Y74" s="1"/>
      <c r="AA74" s="1"/>
      <c r="AB74" s="1"/>
      <c r="AL74" s="1"/>
      <c r="AM74" s="1"/>
      <c r="AN74" s="1"/>
      <c r="AO74" s="1"/>
      <c r="AP74" s="1"/>
      <c r="AQ74" s="1"/>
      <c r="AR74" s="1"/>
      <c r="AS74" s="1"/>
      <c r="AT74" s="1"/>
      <c r="AU74" s="1"/>
      <c r="AV74" s="1"/>
      <c r="AW74" s="1"/>
      <c r="AX74" s="1"/>
      <c r="AY74" s="1"/>
    </row>
    <row r="75" spans="1:51" ht="12" customHeight="1">
      <c r="A75" s="552"/>
      <c r="B75" s="748"/>
      <c r="C75" s="749"/>
      <c r="D75" s="750"/>
      <c r="E75" s="749"/>
      <c r="F75" s="750"/>
      <c r="G75" s="751"/>
      <c r="H75" s="750"/>
      <c r="I75" s="750"/>
      <c r="J75" s="556">
        <f t="shared" si="4"/>
        <v>0</v>
      </c>
      <c r="K75" s="1"/>
      <c r="L75" s="552"/>
      <c r="P75" s="1"/>
      <c r="Q75" s="1"/>
      <c r="R75" s="1"/>
      <c r="S75" s="1"/>
      <c r="T75" s="1"/>
      <c r="U75" s="1"/>
      <c r="W75" s="1"/>
      <c r="X75" s="1"/>
      <c r="Y75" s="1"/>
      <c r="AA75" s="1"/>
      <c r="AB75" s="1"/>
      <c r="AL75" s="1"/>
      <c r="AM75" s="1"/>
      <c r="AN75" s="1"/>
      <c r="AO75" s="1"/>
      <c r="AP75" s="1"/>
      <c r="AQ75" s="1"/>
      <c r="AR75" s="1"/>
      <c r="AS75" s="1"/>
      <c r="AT75" s="1"/>
      <c r="AU75" s="1"/>
      <c r="AV75" s="1"/>
      <c r="AW75" s="1"/>
      <c r="AX75" s="1"/>
      <c r="AY75" s="1"/>
    </row>
    <row r="76" spans="1:51" ht="12" customHeight="1">
      <c r="A76" s="552"/>
      <c r="B76" s="748"/>
      <c r="C76" s="749"/>
      <c r="D76" s="750"/>
      <c r="E76" s="749"/>
      <c r="F76" s="750"/>
      <c r="G76" s="751"/>
      <c r="H76" s="750"/>
      <c r="I76" s="750"/>
      <c r="J76" s="556">
        <f t="shared" si="4"/>
        <v>0</v>
      </c>
      <c r="K76" s="1"/>
      <c r="L76" s="552"/>
      <c r="P76" s="1"/>
      <c r="Q76" s="1"/>
      <c r="R76" s="1"/>
      <c r="S76" s="1"/>
      <c r="T76" s="1"/>
      <c r="U76" s="1"/>
      <c r="W76" s="1"/>
      <c r="X76" s="1"/>
      <c r="Y76" s="1"/>
      <c r="AA76" s="1"/>
      <c r="AB76" s="1"/>
      <c r="AL76" s="1"/>
      <c r="AM76" s="1"/>
      <c r="AN76" s="1"/>
      <c r="AO76" s="1"/>
      <c r="AP76" s="1"/>
      <c r="AQ76" s="1"/>
      <c r="AR76" s="1"/>
      <c r="AS76" s="1"/>
      <c r="AT76" s="1"/>
      <c r="AU76" s="1"/>
      <c r="AV76" s="1"/>
      <c r="AW76" s="1"/>
      <c r="AX76" s="1"/>
      <c r="AY76" s="1"/>
    </row>
    <row r="77" spans="1:51" ht="12" customHeight="1">
      <c r="A77" s="552"/>
      <c r="B77" s="756"/>
      <c r="C77" s="757"/>
      <c r="D77" s="758"/>
      <c r="E77" s="757"/>
      <c r="F77" s="758"/>
      <c r="G77" s="759"/>
      <c r="H77" s="758"/>
      <c r="I77" s="758"/>
      <c r="J77" s="556">
        <f t="shared" si="4"/>
        <v>0</v>
      </c>
      <c r="K77" s="1"/>
      <c r="L77" s="552"/>
      <c r="P77" s="1"/>
      <c r="Q77" s="1"/>
      <c r="R77" s="1"/>
      <c r="S77" s="1"/>
      <c r="T77" s="1"/>
      <c r="U77" s="1"/>
      <c r="W77" s="1"/>
      <c r="X77" s="1"/>
      <c r="Y77" s="1"/>
      <c r="AA77" s="1"/>
      <c r="AB77" s="1"/>
      <c r="AL77" s="1"/>
      <c r="AM77" s="1"/>
      <c r="AN77" s="1"/>
      <c r="AO77" s="1"/>
      <c r="AP77" s="1"/>
      <c r="AQ77" s="1"/>
      <c r="AR77" s="1"/>
      <c r="AS77" s="1"/>
      <c r="AT77" s="1"/>
      <c r="AU77" s="1"/>
      <c r="AV77" s="1"/>
      <c r="AW77" s="1"/>
      <c r="AX77" s="1"/>
      <c r="AY77" s="1"/>
    </row>
    <row r="78" spans="1:51" ht="15" customHeight="1">
      <c r="A78" s="552"/>
      <c r="B78" s="165"/>
      <c r="C78" s="166"/>
      <c r="D78" s="167" t="s">
        <v>155</v>
      </c>
      <c r="E78" s="166"/>
      <c r="F78" s="166"/>
      <c r="G78" s="166"/>
      <c r="H78" s="166"/>
      <c r="I78" s="102">
        <f>SUM(I70:I77)</f>
        <v>0</v>
      </c>
      <c r="J78" s="100">
        <f>SUM(J70:J77)</f>
        <v>0</v>
      </c>
      <c r="K78" s="1"/>
      <c r="L78" s="552"/>
      <c r="P78" s="1"/>
      <c r="Q78" s="1"/>
      <c r="R78" s="1"/>
      <c r="S78" s="1"/>
      <c r="T78" s="1"/>
      <c r="U78" s="1"/>
      <c r="W78" s="1"/>
      <c r="X78" s="1"/>
      <c r="Y78" s="1"/>
      <c r="AA78" s="1"/>
      <c r="AB78" s="1"/>
      <c r="AL78" s="1"/>
      <c r="AM78" s="1"/>
      <c r="AN78" s="1"/>
      <c r="AO78" s="1"/>
      <c r="AP78" s="1"/>
      <c r="AQ78" s="1"/>
      <c r="AR78" s="1"/>
      <c r="AS78" s="1"/>
      <c r="AT78" s="1"/>
      <c r="AU78" s="1"/>
      <c r="AV78" s="1"/>
      <c r="AW78" s="1"/>
      <c r="AX78" s="1"/>
      <c r="AY78" s="1"/>
    </row>
    <row r="79" spans="1:51" ht="12.75" customHeight="1">
      <c r="A79" s="552"/>
      <c r="B79" s="46" t="s">
        <v>156</v>
      </c>
      <c r="C79" s="1"/>
      <c r="D79" s="552"/>
      <c r="E79" s="1"/>
      <c r="F79" s="1"/>
      <c r="G79" s="43"/>
      <c r="H79" s="47"/>
      <c r="I79" s="44" t="s">
        <v>121</v>
      </c>
      <c r="J79" s="45" t="s">
        <v>112</v>
      </c>
      <c r="K79" s="1"/>
      <c r="L79" s="552"/>
      <c r="P79" s="1"/>
      <c r="Q79" s="1"/>
      <c r="R79" s="1"/>
      <c r="S79" s="1"/>
      <c r="T79" s="1"/>
      <c r="U79" s="1"/>
      <c r="W79" s="1"/>
      <c r="X79" s="1"/>
      <c r="Y79" s="1"/>
      <c r="AA79" s="1"/>
      <c r="AB79" s="1"/>
      <c r="AL79" s="1"/>
      <c r="AM79" s="1"/>
      <c r="AN79" s="1"/>
      <c r="AO79" s="1"/>
      <c r="AP79" s="1"/>
      <c r="AQ79" s="1"/>
      <c r="AR79" s="1"/>
      <c r="AS79" s="1"/>
      <c r="AT79" s="1"/>
      <c r="AU79" s="1"/>
      <c r="AV79" s="1"/>
      <c r="AW79" s="1"/>
      <c r="AX79" s="1"/>
      <c r="AY79" s="1"/>
    </row>
    <row r="80" spans="1:51" ht="12" customHeight="1">
      <c r="A80" s="552"/>
      <c r="B80" s="16" t="s">
        <v>147</v>
      </c>
      <c r="C80" s="10"/>
      <c r="D80" s="9" t="s">
        <v>148</v>
      </c>
      <c r="E80" s="10"/>
      <c r="F80" s="10"/>
      <c r="G80" s="552"/>
      <c r="H80" s="48"/>
      <c r="I80" s="32" t="s">
        <v>157</v>
      </c>
      <c r="J80" s="34" t="s">
        <v>149</v>
      </c>
      <c r="K80" s="1"/>
      <c r="L80" s="552"/>
      <c r="P80" s="1"/>
      <c r="Q80" s="1"/>
      <c r="R80" s="1"/>
      <c r="S80" s="1"/>
      <c r="T80" s="1"/>
      <c r="U80" s="1"/>
      <c r="W80" s="1"/>
      <c r="X80" s="1"/>
      <c r="Y80" s="1"/>
      <c r="AA80" s="1"/>
      <c r="AB80" s="1"/>
      <c r="AL80" s="1"/>
      <c r="AM80" s="1"/>
      <c r="AN80" s="1"/>
      <c r="AO80" s="1"/>
      <c r="AP80" s="1"/>
      <c r="AQ80" s="1"/>
      <c r="AR80" s="1"/>
      <c r="AS80" s="1"/>
      <c r="AT80" s="1"/>
      <c r="AU80" s="1"/>
      <c r="AV80" s="1"/>
      <c r="AW80" s="1"/>
      <c r="AX80" s="1"/>
      <c r="AY80" s="1"/>
    </row>
    <row r="81" spans="1:51" ht="12" customHeight="1">
      <c r="A81" s="552"/>
      <c r="B81" s="744"/>
      <c r="C81" s="745"/>
      <c r="D81" s="746"/>
      <c r="E81" s="745"/>
      <c r="F81" s="745"/>
      <c r="G81" s="745"/>
      <c r="H81" s="760"/>
      <c r="I81" s="746"/>
      <c r="J81" s="761"/>
      <c r="K81" s="1"/>
      <c r="L81" s="552"/>
      <c r="P81" s="1"/>
      <c r="Q81" s="1"/>
      <c r="R81" s="1"/>
      <c r="S81" s="1"/>
      <c r="T81" s="1"/>
      <c r="U81" s="1"/>
      <c r="W81" s="1"/>
      <c r="X81" s="1"/>
      <c r="Y81" s="1"/>
      <c r="AA81" s="1"/>
      <c r="AB81" s="1"/>
      <c r="AL81" s="1"/>
      <c r="AM81" s="1"/>
      <c r="AN81" s="1"/>
      <c r="AO81" s="1"/>
      <c r="AP81" s="1"/>
      <c r="AQ81" s="1"/>
      <c r="AR81" s="1"/>
      <c r="AS81" s="1"/>
      <c r="AT81" s="1"/>
      <c r="AU81" s="1"/>
      <c r="AV81" s="1"/>
      <c r="AW81" s="1"/>
      <c r="AX81" s="1"/>
      <c r="AY81" s="1"/>
    </row>
    <row r="82" spans="1:51" ht="12" customHeight="1">
      <c r="A82" s="552"/>
      <c r="B82" s="748"/>
      <c r="C82" s="749"/>
      <c r="D82" s="750"/>
      <c r="E82" s="749"/>
      <c r="F82" s="749"/>
      <c r="G82" s="749"/>
      <c r="H82" s="762"/>
      <c r="I82" s="750"/>
      <c r="J82" s="763"/>
      <c r="K82" s="1"/>
      <c r="L82" s="552"/>
      <c r="P82" s="1"/>
      <c r="Q82" s="1"/>
      <c r="R82" s="1"/>
      <c r="S82" s="1"/>
      <c r="T82" s="1"/>
      <c r="U82" s="1"/>
      <c r="W82" s="1"/>
      <c r="X82" s="1"/>
      <c r="Y82" s="1"/>
      <c r="AA82" s="1"/>
      <c r="AB82" s="1"/>
      <c r="AL82" s="1"/>
      <c r="AM82" s="1"/>
      <c r="AN82" s="1"/>
      <c r="AO82" s="1"/>
      <c r="AP82" s="1"/>
      <c r="AQ82" s="1"/>
      <c r="AR82" s="1"/>
      <c r="AS82" s="1"/>
      <c r="AT82" s="1"/>
      <c r="AU82" s="1"/>
      <c r="AV82" s="1"/>
      <c r="AW82" s="1"/>
      <c r="AX82" s="1"/>
      <c r="AY82" s="1"/>
    </row>
    <row r="83" spans="1:51" ht="12" customHeight="1">
      <c r="A83" s="552"/>
      <c r="B83" s="748"/>
      <c r="C83" s="749"/>
      <c r="D83" s="750"/>
      <c r="E83" s="749"/>
      <c r="F83" s="749"/>
      <c r="G83" s="749"/>
      <c r="H83" s="762"/>
      <c r="I83" s="750"/>
      <c r="J83" s="763"/>
      <c r="K83" s="1"/>
      <c r="L83" s="552"/>
      <c r="P83" s="1"/>
      <c r="Q83" s="1"/>
      <c r="R83" s="1"/>
      <c r="S83" s="1"/>
      <c r="T83" s="1"/>
      <c r="U83" s="1"/>
      <c r="W83" s="1"/>
      <c r="X83" s="1"/>
      <c r="Y83" s="1"/>
      <c r="AA83" s="1"/>
      <c r="AB83" s="1"/>
      <c r="AL83" s="1"/>
      <c r="AM83" s="1"/>
      <c r="AN83" s="1"/>
      <c r="AO83" s="1"/>
      <c r="AP83" s="1"/>
      <c r="AQ83" s="1"/>
      <c r="AR83" s="1"/>
      <c r="AS83" s="1"/>
      <c r="AT83" s="1"/>
      <c r="AU83" s="1"/>
      <c r="AV83" s="1"/>
      <c r="AW83" s="1"/>
      <c r="AX83" s="1"/>
      <c r="AY83" s="1"/>
    </row>
    <row r="84" spans="1:51" ht="12">
      <c r="A84" s="552"/>
      <c r="B84" s="748"/>
      <c r="C84" s="749"/>
      <c r="D84" s="750"/>
      <c r="E84" s="749"/>
      <c r="F84" s="749"/>
      <c r="G84" s="749"/>
      <c r="H84" s="762"/>
      <c r="I84" s="750"/>
      <c r="J84" s="763"/>
      <c r="K84" s="1"/>
      <c r="L84" s="552"/>
      <c r="P84" s="1"/>
      <c r="Q84" s="1"/>
      <c r="R84" s="1"/>
      <c r="S84" s="1"/>
      <c r="T84" s="1"/>
      <c r="U84" s="1"/>
      <c r="W84" s="1"/>
      <c r="X84" s="1"/>
      <c r="Y84" s="1"/>
      <c r="AA84" s="1"/>
      <c r="AB84" s="1"/>
      <c r="AL84" s="1"/>
      <c r="AM84" s="1"/>
      <c r="AN84" s="1"/>
      <c r="AO84" s="1"/>
      <c r="AP84" s="1"/>
      <c r="AQ84" s="1"/>
      <c r="AR84" s="1"/>
      <c r="AS84" s="1"/>
      <c r="AT84" s="1"/>
      <c r="AU84" s="1"/>
      <c r="AV84" s="1"/>
      <c r="AW84" s="1"/>
      <c r="AX84" s="1"/>
      <c r="AY84" s="1"/>
    </row>
    <row r="85" spans="1:51" ht="12">
      <c r="A85" s="552"/>
      <c r="B85" s="748"/>
      <c r="C85" s="749"/>
      <c r="D85" s="750"/>
      <c r="E85" s="749"/>
      <c r="F85" s="749"/>
      <c r="G85" s="749"/>
      <c r="H85" s="762"/>
      <c r="I85" s="750"/>
      <c r="J85" s="763"/>
      <c r="K85" s="1"/>
      <c r="L85" s="552"/>
      <c r="P85" s="1"/>
      <c r="Q85" s="1"/>
      <c r="R85" s="1"/>
      <c r="S85" s="1"/>
      <c r="T85" s="1"/>
      <c r="U85" s="1"/>
      <c r="W85" s="1"/>
      <c r="X85" s="1"/>
      <c r="Y85" s="1"/>
      <c r="AA85" s="1"/>
      <c r="AB85" s="1"/>
      <c r="AL85" s="1"/>
      <c r="AM85" s="1"/>
      <c r="AN85" s="1"/>
      <c r="AO85" s="1"/>
      <c r="AP85" s="1"/>
      <c r="AQ85" s="1"/>
      <c r="AR85" s="1"/>
      <c r="AS85" s="1"/>
      <c r="AT85" s="1"/>
      <c r="AU85" s="1"/>
      <c r="AV85" s="1"/>
      <c r="AW85" s="1"/>
      <c r="AX85" s="1"/>
      <c r="AY85" s="1"/>
    </row>
    <row r="86" spans="1:51" ht="12">
      <c r="A86" s="552"/>
      <c r="B86" s="748"/>
      <c r="C86" s="749"/>
      <c r="D86" s="750"/>
      <c r="E86" s="749"/>
      <c r="F86" s="749"/>
      <c r="G86" s="749"/>
      <c r="H86" s="762"/>
      <c r="I86" s="750"/>
      <c r="J86" s="763"/>
      <c r="K86" s="1"/>
      <c r="L86" s="552"/>
      <c r="P86" s="1"/>
      <c r="Q86" s="1"/>
      <c r="R86" s="1"/>
      <c r="S86" s="1"/>
      <c r="T86" s="1"/>
      <c r="U86" s="1"/>
      <c r="W86" s="1"/>
      <c r="X86" s="1"/>
      <c r="Y86" s="1"/>
      <c r="AA86" s="1"/>
      <c r="AB86" s="1"/>
      <c r="AL86" s="1"/>
      <c r="AM86" s="1"/>
      <c r="AN86" s="1"/>
      <c r="AO86" s="1"/>
      <c r="AP86" s="1"/>
      <c r="AQ86" s="1"/>
      <c r="AR86" s="1"/>
      <c r="AS86" s="1"/>
      <c r="AT86" s="1"/>
      <c r="AU86" s="1"/>
      <c r="AV86" s="1"/>
      <c r="AW86" s="1"/>
      <c r="AX86" s="1"/>
      <c r="AY86" s="1"/>
    </row>
    <row r="87" spans="1:51" ht="12">
      <c r="A87" s="552"/>
      <c r="B87" s="748"/>
      <c r="C87" s="749"/>
      <c r="D87" s="750"/>
      <c r="E87" s="749"/>
      <c r="F87" s="749"/>
      <c r="G87" s="749"/>
      <c r="H87" s="762"/>
      <c r="I87" s="750"/>
      <c r="J87" s="763"/>
      <c r="K87" s="1"/>
      <c r="L87" s="1"/>
      <c r="M87" s="1"/>
      <c r="N87" s="1"/>
      <c r="O87" s="1"/>
      <c r="P87" s="1"/>
      <c r="Q87" s="1"/>
      <c r="R87" s="1"/>
      <c r="S87" s="1"/>
      <c r="T87" s="1"/>
      <c r="U87" s="1"/>
      <c r="W87" s="1"/>
      <c r="X87" s="1"/>
      <c r="Y87" s="1"/>
      <c r="AA87" s="1"/>
      <c r="AB87" s="1"/>
      <c r="AL87" s="1"/>
      <c r="AM87" s="1"/>
      <c r="AN87" s="1"/>
      <c r="AO87" s="1"/>
      <c r="AP87" s="1"/>
      <c r="AQ87" s="1"/>
      <c r="AR87" s="1"/>
      <c r="AS87" s="1"/>
      <c r="AT87" s="1"/>
      <c r="AU87" s="1"/>
      <c r="AV87" s="1"/>
      <c r="AW87" s="1"/>
      <c r="AX87" s="1"/>
      <c r="AY87" s="1"/>
    </row>
    <row r="88" spans="1:51" ht="12">
      <c r="A88" s="552"/>
      <c r="B88" s="756"/>
      <c r="C88" s="757"/>
      <c r="D88" s="758"/>
      <c r="E88" s="757"/>
      <c r="F88" s="757"/>
      <c r="G88" s="757"/>
      <c r="H88" s="764"/>
      <c r="I88" s="758"/>
      <c r="J88" s="765"/>
      <c r="K88" s="1"/>
      <c r="L88" s="1"/>
      <c r="M88" s="1"/>
      <c r="N88" s="1"/>
      <c r="O88" s="1"/>
      <c r="P88" s="1"/>
      <c r="Q88" s="1"/>
      <c r="R88" s="1"/>
      <c r="S88" s="1"/>
      <c r="T88" s="1"/>
      <c r="U88" s="1"/>
      <c r="W88" s="1"/>
      <c r="X88" s="1"/>
      <c r="Y88" s="1"/>
      <c r="AA88" s="1"/>
      <c r="AB88" s="1"/>
      <c r="AL88" s="1"/>
      <c r="AM88" s="1"/>
      <c r="AN88" s="1"/>
      <c r="AO88" s="1"/>
      <c r="AP88" s="1"/>
      <c r="AQ88" s="1"/>
      <c r="AR88" s="1"/>
      <c r="AS88" s="1"/>
      <c r="AT88" s="1"/>
      <c r="AU88" s="1"/>
      <c r="AV88" s="1"/>
      <c r="AW88" s="1"/>
      <c r="AX88" s="1"/>
      <c r="AY88" s="1"/>
    </row>
    <row r="89" spans="1:51" ht="12">
      <c r="A89" s="552"/>
      <c r="B89" s="49"/>
      <c r="C89" s="10"/>
      <c r="D89" s="9" t="s">
        <v>158</v>
      </c>
      <c r="E89" s="10"/>
      <c r="F89" s="10"/>
      <c r="G89" s="10"/>
      <c r="H89" s="10"/>
      <c r="I89" s="103">
        <f>SUM(I81:I88)</f>
        <v>0</v>
      </c>
      <c r="J89" s="118"/>
      <c r="K89" s="1"/>
      <c r="L89" s="1"/>
      <c r="M89" s="1"/>
      <c r="N89" s="1"/>
      <c r="O89" s="1"/>
      <c r="P89" s="1"/>
      <c r="Q89" s="1"/>
      <c r="R89" s="1"/>
      <c r="S89" s="1"/>
      <c r="T89" s="1"/>
      <c r="U89" s="1"/>
      <c r="W89" s="1"/>
      <c r="X89" s="1"/>
      <c r="Y89" s="1"/>
      <c r="AA89" s="1"/>
      <c r="AB89" s="1"/>
      <c r="AL89" s="2"/>
      <c r="AM89" s="1"/>
      <c r="AN89" s="1"/>
      <c r="AO89" s="1"/>
      <c r="AP89" s="1"/>
      <c r="AQ89" s="1"/>
      <c r="AR89" s="1"/>
      <c r="AS89" s="1"/>
      <c r="AT89" s="1"/>
      <c r="AU89" s="1"/>
      <c r="AV89" s="1"/>
      <c r="AW89" s="1"/>
      <c r="AX89" s="1"/>
      <c r="AY89" s="1"/>
    </row>
    <row r="90" spans="1:51" ht="12.75" thickBot="1">
      <c r="A90" s="552"/>
      <c r="B90" s="20"/>
      <c r="C90" s="21"/>
      <c r="D90" s="22" t="s">
        <v>159</v>
      </c>
      <c r="E90" s="21"/>
      <c r="F90" s="21"/>
      <c r="G90" s="21"/>
      <c r="H90" s="50"/>
      <c r="I90" s="50"/>
      <c r="J90" s="104">
        <f>SUM(J81:J88)</f>
        <v>0</v>
      </c>
      <c r="K90" s="1"/>
      <c r="L90" s="1"/>
      <c r="M90" s="1"/>
      <c r="N90" s="1"/>
      <c r="O90" s="1"/>
      <c r="P90" s="1"/>
      <c r="Q90" s="1"/>
      <c r="R90" s="1"/>
      <c r="S90" s="1"/>
      <c r="T90" s="1"/>
      <c r="U90" s="1"/>
      <c r="W90" s="1"/>
      <c r="X90" s="1"/>
      <c r="Y90" s="1"/>
      <c r="AA90" s="1"/>
      <c r="AB90" s="1"/>
      <c r="AL90" s="2"/>
      <c r="AM90" s="1"/>
      <c r="AN90" s="1"/>
      <c r="AO90" s="1"/>
      <c r="AP90" s="1"/>
      <c r="AQ90" s="1"/>
      <c r="AR90" s="1"/>
      <c r="AS90" s="1"/>
      <c r="AT90" s="1"/>
      <c r="AU90" s="1"/>
      <c r="AV90" s="1"/>
      <c r="AW90" s="1"/>
      <c r="AX90" s="1"/>
      <c r="AY90" s="1"/>
    </row>
    <row r="91" spans="1:51" ht="13.5" thickBot="1" thickTop="1">
      <c r="A91" s="552"/>
      <c r="B91" s="1"/>
      <c r="C91" s="1"/>
      <c r="D91" s="1"/>
      <c r="E91" s="1"/>
      <c r="F91" s="1"/>
      <c r="G91" s="1"/>
      <c r="H91" s="1"/>
      <c r="I91" s="1"/>
      <c r="J91" s="1"/>
      <c r="K91" s="1"/>
      <c r="L91" s="1"/>
      <c r="M91" s="1"/>
      <c r="N91" s="1"/>
      <c r="O91" s="1"/>
      <c r="P91" s="1"/>
      <c r="Q91" s="1"/>
      <c r="R91" s="1"/>
      <c r="S91" s="1"/>
      <c r="T91" s="1"/>
      <c r="U91" s="1"/>
      <c r="W91" s="1"/>
      <c r="X91" s="1"/>
      <c r="Y91" s="1"/>
      <c r="AA91" s="1"/>
      <c r="AB91" s="1"/>
      <c r="AL91" s="2"/>
      <c r="AM91" s="1"/>
      <c r="AN91" s="1"/>
      <c r="AO91" s="1"/>
      <c r="AP91" s="1"/>
      <c r="AQ91" s="1"/>
      <c r="AR91" s="1"/>
      <c r="AS91" s="1"/>
      <c r="AT91" s="1"/>
      <c r="AU91" s="1"/>
      <c r="AV91" s="1"/>
      <c r="AW91" s="1"/>
      <c r="AX91" s="1"/>
      <c r="AY91" s="1"/>
    </row>
    <row r="92" spans="1:51" ht="12.75" thickTop="1">
      <c r="A92" s="552"/>
      <c r="B92" s="528" t="s">
        <v>160</v>
      </c>
      <c r="C92" s="529"/>
      <c r="D92" s="14"/>
      <c r="E92" s="14"/>
      <c r="F92" s="14"/>
      <c r="G92" s="14"/>
      <c r="H92" s="51" t="s">
        <v>161</v>
      </c>
      <c r="I92" s="52"/>
      <c r="J92" s="36"/>
      <c r="K92" s="1"/>
      <c r="L92" s="1"/>
      <c r="M92" s="1"/>
      <c r="N92" s="1"/>
      <c r="O92" s="1"/>
      <c r="P92" s="1"/>
      <c r="Q92" s="1"/>
      <c r="R92" s="1"/>
      <c r="S92" s="1"/>
      <c r="T92" s="1"/>
      <c r="U92" s="1"/>
      <c r="W92" s="1"/>
      <c r="X92" s="1"/>
      <c r="Y92" s="1"/>
      <c r="AA92" s="1"/>
      <c r="AB92" s="1"/>
      <c r="AL92" s="2"/>
      <c r="AM92" s="1"/>
      <c r="AN92" s="1"/>
      <c r="AO92" s="1"/>
      <c r="AP92" s="1"/>
      <c r="AQ92" s="1"/>
      <c r="AR92" s="1"/>
      <c r="AS92" s="1"/>
      <c r="AT92" s="1"/>
      <c r="AU92" s="1"/>
      <c r="AV92" s="1"/>
      <c r="AW92" s="1"/>
      <c r="AX92" s="1"/>
      <c r="AY92" s="1"/>
    </row>
    <row r="93" spans="1:51" ht="12">
      <c r="A93" s="552"/>
      <c r="B93" s="53"/>
      <c r="C93" s="37"/>
      <c r="D93" s="54" t="s">
        <v>117</v>
      </c>
      <c r="E93" s="38" t="s">
        <v>120</v>
      </c>
      <c r="F93" s="38" t="s">
        <v>162</v>
      </c>
      <c r="G93" s="38" t="s">
        <v>117</v>
      </c>
      <c r="H93" s="26" t="s">
        <v>163</v>
      </c>
      <c r="I93" s="27" t="s">
        <v>117</v>
      </c>
      <c r="J93" s="55"/>
      <c r="K93" s="1"/>
      <c r="L93" s="1"/>
      <c r="M93" s="1"/>
      <c r="N93" s="1"/>
      <c r="O93" s="1"/>
      <c r="P93" s="1"/>
      <c r="Q93" s="1"/>
      <c r="R93" s="1"/>
      <c r="S93" s="1"/>
      <c r="T93" s="1"/>
      <c r="U93" s="1"/>
      <c r="W93" s="1"/>
      <c r="X93" s="1"/>
      <c r="Y93" s="1"/>
      <c r="AA93" s="1"/>
      <c r="AB93" s="1"/>
      <c r="AL93" s="2"/>
      <c r="AM93" s="1"/>
      <c r="AN93" s="1"/>
      <c r="AO93" s="1"/>
      <c r="AP93" s="1"/>
      <c r="AQ93" s="1"/>
      <c r="AR93" s="1"/>
      <c r="AS93" s="1"/>
      <c r="AT93" s="1"/>
      <c r="AU93" s="1"/>
      <c r="AV93" s="1"/>
      <c r="AW93" s="1"/>
      <c r="AX93" s="1"/>
      <c r="AY93" s="1"/>
    </row>
    <row r="94" spans="1:51" ht="12">
      <c r="A94" s="552"/>
      <c r="B94" s="23"/>
      <c r="C94" s="40"/>
      <c r="D94" s="1"/>
      <c r="E94" s="26" t="s">
        <v>164</v>
      </c>
      <c r="F94" s="26" t="s">
        <v>127</v>
      </c>
      <c r="G94" s="26" t="s">
        <v>165</v>
      </c>
      <c r="H94" s="26" t="s">
        <v>166</v>
      </c>
      <c r="I94" s="27" t="s">
        <v>122</v>
      </c>
      <c r="J94" s="55"/>
      <c r="K94" s="1"/>
      <c r="L94" s="1"/>
      <c r="M94" s="1"/>
      <c r="N94" s="1"/>
      <c r="O94" s="1"/>
      <c r="P94" s="1"/>
      <c r="Q94" s="1"/>
      <c r="R94" s="1"/>
      <c r="S94" s="1"/>
      <c r="T94" s="1"/>
      <c r="U94" s="1"/>
      <c r="W94" s="1"/>
      <c r="X94" s="1"/>
      <c r="Y94" s="1"/>
      <c r="AA94" s="1"/>
      <c r="AB94" s="1"/>
      <c r="AL94" s="2"/>
      <c r="AM94" s="1"/>
      <c r="AN94" s="1"/>
      <c r="AO94" s="1"/>
      <c r="AP94" s="1"/>
      <c r="AQ94" s="1"/>
      <c r="AR94" s="1"/>
      <c r="AS94" s="1"/>
      <c r="AT94" s="1"/>
      <c r="AU94" s="1"/>
      <c r="AV94" s="1"/>
      <c r="AW94" s="1"/>
      <c r="AX94" s="1"/>
      <c r="AY94" s="1"/>
    </row>
    <row r="95" spans="1:51" ht="12">
      <c r="A95" s="552"/>
      <c r="B95" s="16" t="s">
        <v>135</v>
      </c>
      <c r="C95" s="33" t="s">
        <v>148</v>
      </c>
      <c r="D95" s="10"/>
      <c r="E95" s="31" t="s">
        <v>167</v>
      </c>
      <c r="F95" s="31" t="s">
        <v>168</v>
      </c>
      <c r="G95" s="31" t="s">
        <v>143</v>
      </c>
      <c r="H95" s="31" t="s">
        <v>169</v>
      </c>
      <c r="I95" s="32" t="s">
        <v>127</v>
      </c>
      <c r="J95" s="56"/>
      <c r="K95" s="1"/>
      <c r="L95" s="1"/>
      <c r="M95" s="1"/>
      <c r="N95" s="1"/>
      <c r="O95" s="1"/>
      <c r="P95" s="1"/>
      <c r="Q95" s="1"/>
      <c r="R95" s="1"/>
      <c r="S95" s="1"/>
      <c r="T95" s="1"/>
      <c r="U95" s="1"/>
      <c r="W95" s="1"/>
      <c r="X95" s="1"/>
      <c r="Y95" s="1"/>
      <c r="AA95" s="1"/>
      <c r="AB95" s="1"/>
      <c r="AL95" s="2"/>
      <c r="AM95" s="1"/>
      <c r="AN95" s="1"/>
      <c r="AO95" s="1"/>
      <c r="AP95" s="1"/>
      <c r="AQ95" s="1"/>
      <c r="AR95" s="1"/>
      <c r="AS95" s="1"/>
      <c r="AT95" s="1"/>
      <c r="AU95" s="1"/>
      <c r="AV95" s="1"/>
      <c r="AW95" s="1"/>
      <c r="AX95" s="1"/>
      <c r="AY95" s="1"/>
    </row>
    <row r="96" spans="1:51" ht="12" customHeight="1">
      <c r="A96" s="552"/>
      <c r="B96" s="744"/>
      <c r="C96" s="746"/>
      <c r="D96" s="745"/>
      <c r="E96" s="766">
        <v>0</v>
      </c>
      <c r="F96" s="766">
        <v>0</v>
      </c>
      <c r="G96" s="766">
        <v>0</v>
      </c>
      <c r="H96" s="766">
        <v>0</v>
      </c>
      <c r="I96" s="184">
        <f aca="true" t="shared" si="5" ref="I96:I105">IF(E96=0,F96*H96/100,E96*H96/100)</f>
        <v>0</v>
      </c>
      <c r="J96" s="119"/>
      <c r="K96" s="1"/>
      <c r="L96" s="552"/>
      <c r="AA96" s="1"/>
      <c r="AB96" s="1"/>
      <c r="AL96" s="2"/>
      <c r="AM96" s="1"/>
      <c r="AN96" s="1"/>
      <c r="AO96" s="1"/>
      <c r="AP96" s="1"/>
      <c r="AQ96" s="1"/>
      <c r="AR96" s="1"/>
      <c r="AS96" s="1"/>
      <c r="AT96" s="1"/>
      <c r="AU96" s="1"/>
      <c r="AV96" s="1"/>
      <c r="AW96" s="1"/>
      <c r="AX96" s="1"/>
      <c r="AY96" s="1"/>
    </row>
    <row r="97" spans="1:51" ht="12.75" customHeight="1">
      <c r="A97" s="552"/>
      <c r="B97" s="748"/>
      <c r="C97" s="750"/>
      <c r="D97" s="749"/>
      <c r="E97" s="767">
        <v>0</v>
      </c>
      <c r="F97" s="767">
        <v>0</v>
      </c>
      <c r="G97" s="767">
        <v>0</v>
      </c>
      <c r="H97" s="767">
        <v>0</v>
      </c>
      <c r="I97" s="184">
        <f t="shared" si="5"/>
        <v>0</v>
      </c>
      <c r="J97" s="119"/>
      <c r="K97" s="1"/>
      <c r="L97" s="552"/>
      <c r="AA97" s="1"/>
      <c r="AB97" s="1"/>
      <c r="AL97" s="2"/>
      <c r="AM97" s="1"/>
      <c r="AN97" s="1"/>
      <c r="AO97" s="1"/>
      <c r="AP97" s="1"/>
      <c r="AQ97" s="1"/>
      <c r="AR97" s="1"/>
      <c r="AS97" s="1"/>
      <c r="AT97" s="1"/>
      <c r="AU97" s="1"/>
      <c r="AV97" s="1"/>
      <c r="AW97" s="1"/>
      <c r="AX97" s="1"/>
      <c r="AY97" s="1"/>
    </row>
    <row r="98" spans="1:51" ht="12.75" customHeight="1">
      <c r="A98" s="552"/>
      <c r="B98" s="748"/>
      <c r="C98" s="750"/>
      <c r="D98" s="749"/>
      <c r="E98" s="767">
        <v>0</v>
      </c>
      <c r="F98" s="767">
        <v>0</v>
      </c>
      <c r="G98" s="767">
        <v>0</v>
      </c>
      <c r="H98" s="767">
        <v>0</v>
      </c>
      <c r="I98" s="184">
        <f t="shared" si="5"/>
        <v>0</v>
      </c>
      <c r="J98" s="119"/>
      <c r="K98" s="1"/>
      <c r="L98" s="552"/>
      <c r="AA98" s="1"/>
      <c r="AB98" s="1"/>
      <c r="AL98" s="2"/>
      <c r="AM98" s="1"/>
      <c r="AN98" s="1"/>
      <c r="AO98" s="1"/>
      <c r="AP98" s="1"/>
      <c r="AQ98" s="1"/>
      <c r="AR98" s="1"/>
      <c r="AS98" s="1"/>
      <c r="AT98" s="1"/>
      <c r="AU98" s="1"/>
      <c r="AV98" s="1"/>
      <c r="AW98" s="1"/>
      <c r="AX98" s="1"/>
      <c r="AY98" s="1"/>
    </row>
    <row r="99" spans="1:51" ht="15" customHeight="1">
      <c r="A99" s="552"/>
      <c r="B99" s="748"/>
      <c r="C99" s="750"/>
      <c r="D99" s="749"/>
      <c r="E99" s="767">
        <v>0</v>
      </c>
      <c r="F99" s="767">
        <v>0</v>
      </c>
      <c r="G99" s="767">
        <v>0</v>
      </c>
      <c r="H99" s="767">
        <v>0</v>
      </c>
      <c r="I99" s="184">
        <f t="shared" si="5"/>
        <v>0</v>
      </c>
      <c r="J99" s="119"/>
      <c r="K99" s="1"/>
      <c r="L99" s="552"/>
      <c r="AA99" s="1"/>
      <c r="AB99" s="1"/>
      <c r="AL99" s="2"/>
      <c r="AM99" s="1"/>
      <c r="AN99" s="1"/>
      <c r="AO99" s="1"/>
      <c r="AP99" s="1"/>
      <c r="AQ99" s="1"/>
      <c r="AR99" s="1"/>
      <c r="AS99" s="1"/>
      <c r="AT99" s="1"/>
      <c r="AU99" s="1"/>
      <c r="AV99" s="1"/>
      <c r="AW99" s="1"/>
      <c r="AX99" s="1"/>
      <c r="AY99" s="1"/>
    </row>
    <row r="100" spans="1:51" ht="12" customHeight="1">
      <c r="A100" s="552"/>
      <c r="B100" s="748"/>
      <c r="C100" s="750"/>
      <c r="D100" s="749"/>
      <c r="E100" s="767">
        <v>0</v>
      </c>
      <c r="F100" s="767">
        <v>0</v>
      </c>
      <c r="G100" s="767">
        <v>0</v>
      </c>
      <c r="H100" s="767">
        <v>0</v>
      </c>
      <c r="I100" s="184">
        <f t="shared" si="5"/>
        <v>0</v>
      </c>
      <c r="J100" s="119"/>
      <c r="K100" s="1"/>
      <c r="L100" s="552"/>
      <c r="AA100" s="1"/>
      <c r="AB100" s="1"/>
      <c r="AL100" s="2"/>
      <c r="AM100" s="1"/>
      <c r="AN100" s="1"/>
      <c r="AO100" s="1"/>
      <c r="AP100" s="1"/>
      <c r="AQ100" s="1"/>
      <c r="AR100" s="1"/>
      <c r="AS100" s="1"/>
      <c r="AT100" s="1"/>
      <c r="AU100" s="1"/>
      <c r="AV100" s="1"/>
      <c r="AW100" s="1"/>
      <c r="AX100" s="1"/>
      <c r="AY100" s="1"/>
    </row>
    <row r="101" spans="1:51" ht="12" customHeight="1">
      <c r="A101" s="552"/>
      <c r="B101" s="748"/>
      <c r="C101" s="750"/>
      <c r="D101" s="749"/>
      <c r="E101" s="767">
        <v>0</v>
      </c>
      <c r="F101" s="767">
        <v>0</v>
      </c>
      <c r="G101" s="767">
        <v>0</v>
      </c>
      <c r="H101" s="767">
        <v>0</v>
      </c>
      <c r="I101" s="184">
        <f t="shared" si="5"/>
        <v>0</v>
      </c>
      <c r="J101" s="119"/>
      <c r="K101" s="1"/>
      <c r="L101" s="552"/>
      <c r="AA101" s="1"/>
      <c r="AB101" s="1"/>
      <c r="AL101" s="2"/>
      <c r="AM101" s="1"/>
      <c r="AN101" s="1"/>
      <c r="AO101" s="1"/>
      <c r="AP101" s="1"/>
      <c r="AQ101" s="1"/>
      <c r="AR101" s="1"/>
      <c r="AS101" s="1"/>
      <c r="AT101" s="1"/>
      <c r="AU101" s="1"/>
      <c r="AV101" s="1"/>
      <c r="AW101" s="1"/>
      <c r="AX101" s="1"/>
      <c r="AY101" s="1"/>
    </row>
    <row r="102" spans="1:51" ht="12.75" customHeight="1">
      <c r="A102" s="552"/>
      <c r="B102" s="748"/>
      <c r="C102" s="750"/>
      <c r="D102" s="749"/>
      <c r="E102" s="767">
        <v>0</v>
      </c>
      <c r="F102" s="767">
        <v>0</v>
      </c>
      <c r="G102" s="767">
        <v>0</v>
      </c>
      <c r="H102" s="767">
        <v>0</v>
      </c>
      <c r="I102" s="184">
        <f t="shared" si="5"/>
        <v>0</v>
      </c>
      <c r="J102" s="119"/>
      <c r="K102" s="1"/>
      <c r="L102" s="552"/>
      <c r="AA102" s="1"/>
      <c r="AB102" s="1"/>
      <c r="AL102" s="1"/>
      <c r="AM102" s="1"/>
      <c r="AN102" s="1"/>
      <c r="AO102" s="1"/>
      <c r="AP102" s="1"/>
      <c r="AQ102" s="1"/>
      <c r="AR102" s="1"/>
      <c r="AS102" s="1"/>
      <c r="AT102" s="1"/>
      <c r="AU102" s="1"/>
      <c r="AV102" s="1"/>
      <c r="AW102" s="1"/>
      <c r="AX102" s="1"/>
      <c r="AY102" s="1"/>
    </row>
    <row r="103" spans="1:51" ht="12" customHeight="1">
      <c r="A103" s="552"/>
      <c r="B103" s="748"/>
      <c r="C103" s="750"/>
      <c r="D103" s="749"/>
      <c r="E103" s="767">
        <v>0</v>
      </c>
      <c r="F103" s="767">
        <v>0</v>
      </c>
      <c r="G103" s="767">
        <v>0</v>
      </c>
      <c r="H103" s="767">
        <v>0</v>
      </c>
      <c r="I103" s="184">
        <f t="shared" si="5"/>
        <v>0</v>
      </c>
      <c r="J103" s="119"/>
      <c r="K103" s="1"/>
      <c r="L103" s="552"/>
      <c r="AA103" s="1"/>
      <c r="AB103" s="1"/>
      <c r="AL103" s="1"/>
      <c r="AM103" s="1"/>
      <c r="AN103" s="1"/>
      <c r="AO103" s="1"/>
      <c r="AP103" s="1"/>
      <c r="AQ103" s="1"/>
      <c r="AR103" s="1"/>
      <c r="AS103" s="1"/>
      <c r="AT103" s="1"/>
      <c r="AU103" s="1"/>
      <c r="AV103" s="1"/>
      <c r="AW103" s="1"/>
      <c r="AX103" s="1"/>
      <c r="AY103" s="1"/>
    </row>
    <row r="104" spans="1:51" ht="12" customHeight="1">
      <c r="A104" s="552"/>
      <c r="B104" s="748"/>
      <c r="C104" s="750"/>
      <c r="D104" s="749"/>
      <c r="E104" s="767">
        <v>0</v>
      </c>
      <c r="F104" s="767">
        <v>0</v>
      </c>
      <c r="G104" s="767">
        <v>0</v>
      </c>
      <c r="H104" s="767">
        <v>0</v>
      </c>
      <c r="I104" s="184">
        <f t="shared" si="5"/>
        <v>0</v>
      </c>
      <c r="J104" s="119"/>
      <c r="K104" s="1"/>
      <c r="L104" s="552"/>
      <c r="AA104" s="1"/>
      <c r="AB104" s="1"/>
      <c r="AL104" s="1"/>
      <c r="AM104" s="1"/>
      <c r="AN104" s="1"/>
      <c r="AO104" s="1"/>
      <c r="AP104" s="1"/>
      <c r="AQ104" s="1"/>
      <c r="AR104" s="1"/>
      <c r="AS104" s="1"/>
      <c r="AT104" s="1"/>
      <c r="AU104" s="1"/>
      <c r="AV104" s="1"/>
      <c r="AW104" s="1"/>
      <c r="AX104" s="1"/>
      <c r="AY104" s="1"/>
    </row>
    <row r="105" spans="1:51" ht="12" customHeight="1">
      <c r="A105" s="552"/>
      <c r="B105" s="756"/>
      <c r="C105" s="758"/>
      <c r="D105" s="757"/>
      <c r="E105" s="768">
        <v>0</v>
      </c>
      <c r="F105" s="768">
        <v>0</v>
      </c>
      <c r="G105" s="768">
        <v>0</v>
      </c>
      <c r="H105" s="768">
        <v>0</v>
      </c>
      <c r="I105" s="185">
        <f t="shared" si="5"/>
        <v>0</v>
      </c>
      <c r="J105" s="119"/>
      <c r="K105" s="1"/>
      <c r="L105" s="552"/>
      <c r="AA105" s="1"/>
      <c r="AB105" s="1"/>
      <c r="AL105" s="1"/>
      <c r="AM105" s="1"/>
      <c r="AN105" s="1"/>
      <c r="AO105" s="1"/>
      <c r="AP105" s="1"/>
      <c r="AQ105" s="1"/>
      <c r="AR105" s="1"/>
      <c r="AS105" s="1"/>
      <c r="AT105" s="1"/>
      <c r="AU105" s="1"/>
      <c r="AV105" s="1"/>
      <c r="AW105" s="1"/>
      <c r="AX105" s="1"/>
      <c r="AY105" s="1"/>
    </row>
    <row r="106" spans="1:51" ht="15.75" customHeight="1">
      <c r="A106" s="552"/>
      <c r="B106" s="16" t="s">
        <v>170</v>
      </c>
      <c r="C106" s="10"/>
      <c r="D106" s="48"/>
      <c r="E106" s="107">
        <f>SUM(E96:E105)</f>
        <v>0</v>
      </c>
      <c r="F106" s="93"/>
      <c r="G106" s="93"/>
      <c r="H106" s="93"/>
      <c r="I106" s="93"/>
      <c r="J106" s="119"/>
      <c r="K106" s="1"/>
      <c r="L106" s="552"/>
      <c r="AA106" s="1"/>
      <c r="AB106" s="1"/>
      <c r="AL106" s="2"/>
      <c r="AM106" s="1"/>
      <c r="AN106" s="1"/>
      <c r="AO106" s="1"/>
      <c r="AP106" s="1"/>
      <c r="AQ106" s="1"/>
      <c r="AR106" s="1"/>
      <c r="AS106" s="1"/>
      <c r="AT106" s="1"/>
      <c r="AU106" s="1"/>
      <c r="AV106" s="1"/>
      <c r="AW106" s="1"/>
      <c r="AX106" s="1"/>
      <c r="AY106" s="1"/>
    </row>
    <row r="107" spans="1:51" ht="12" customHeight="1">
      <c r="A107" s="552"/>
      <c r="B107" s="16" t="s">
        <v>171</v>
      </c>
      <c r="C107" s="10"/>
      <c r="D107" s="10"/>
      <c r="E107" s="48"/>
      <c r="F107" s="107">
        <f>SUM(F96:F105)</f>
        <v>0</v>
      </c>
      <c r="G107" s="116"/>
      <c r="H107" s="116"/>
      <c r="I107" s="93"/>
      <c r="J107" s="119"/>
      <c r="K107" s="1"/>
      <c r="L107" s="552"/>
      <c r="AA107" s="1"/>
      <c r="AB107" s="1"/>
      <c r="AL107" s="2"/>
      <c r="AM107" s="1"/>
      <c r="AN107" s="1"/>
      <c r="AO107" s="1"/>
      <c r="AP107" s="1"/>
      <c r="AQ107" s="1"/>
      <c r="AR107" s="1"/>
      <c r="AS107" s="1"/>
      <c r="AT107" s="1"/>
      <c r="AU107" s="1"/>
      <c r="AV107" s="1"/>
      <c r="AW107" s="1"/>
      <c r="AX107" s="1"/>
      <c r="AY107" s="1"/>
    </row>
    <row r="108" spans="1:51" ht="12" customHeight="1" thickBot="1">
      <c r="A108" s="552"/>
      <c r="B108" s="35" t="s">
        <v>172</v>
      </c>
      <c r="C108" s="21"/>
      <c r="D108" s="21"/>
      <c r="E108" s="21"/>
      <c r="F108" s="21"/>
      <c r="G108" s="50"/>
      <c r="H108" s="57"/>
      <c r="I108" s="108">
        <f>SUM(I96:I105)</f>
        <v>0</v>
      </c>
      <c r="J108" s="120"/>
      <c r="K108" s="1"/>
      <c r="L108" s="552"/>
      <c r="AA108" s="1"/>
      <c r="AB108" s="1"/>
      <c r="AL108" s="2"/>
      <c r="AM108" s="1"/>
      <c r="AN108" s="1"/>
      <c r="AO108" s="1"/>
      <c r="AP108" s="1"/>
      <c r="AQ108" s="1"/>
      <c r="AR108" s="1"/>
      <c r="AS108" s="1"/>
      <c r="AT108" s="1"/>
      <c r="AU108" s="1"/>
      <c r="AV108" s="1"/>
      <c r="AW108" s="1"/>
      <c r="AX108" s="1"/>
      <c r="AY108" s="1"/>
    </row>
    <row r="109" spans="1:51" ht="12" customHeight="1" thickBot="1" thickTop="1">
      <c r="A109" s="552"/>
      <c r="B109" s="164"/>
      <c r="C109" s="164"/>
      <c r="D109" s="164"/>
      <c r="E109" s="164"/>
      <c r="F109" s="164"/>
      <c r="G109" s="164"/>
      <c r="H109" s="164"/>
      <c r="I109" s="164"/>
      <c r="J109" s="164"/>
      <c r="K109" s="1"/>
      <c r="L109" s="552"/>
      <c r="AA109" s="1"/>
      <c r="AB109" s="1"/>
      <c r="AL109" s="2"/>
      <c r="AM109" s="1"/>
      <c r="AN109" s="1"/>
      <c r="AO109" s="1"/>
      <c r="AP109" s="1"/>
      <c r="AQ109" s="1"/>
      <c r="AR109" s="1"/>
      <c r="AS109" s="1"/>
      <c r="AT109" s="1"/>
      <c r="AU109" s="1"/>
      <c r="AV109" s="1"/>
      <c r="AW109" s="1"/>
      <c r="AX109" s="1"/>
      <c r="AY109" s="1"/>
    </row>
    <row r="110" spans="1:51" ht="12" customHeight="1" thickTop="1">
      <c r="A110" s="552"/>
      <c r="B110" s="528" t="s">
        <v>173</v>
      </c>
      <c r="C110" s="529"/>
      <c r="D110" s="529"/>
      <c r="E110" s="14"/>
      <c r="F110" s="14"/>
      <c r="G110" s="14"/>
      <c r="H110" s="14"/>
      <c r="I110" s="14"/>
      <c r="J110" s="36"/>
      <c r="K110" s="1"/>
      <c r="L110" s="552"/>
      <c r="AA110" s="1"/>
      <c r="AB110" s="1"/>
      <c r="AL110" s="2"/>
      <c r="AM110" s="1"/>
      <c r="AN110" s="1"/>
      <c r="AO110" s="1"/>
      <c r="AP110" s="1"/>
      <c r="AQ110" s="1"/>
      <c r="AR110" s="1"/>
      <c r="AS110" s="1"/>
      <c r="AT110" s="1"/>
      <c r="AU110" s="1"/>
      <c r="AV110" s="1"/>
      <c r="AW110" s="1"/>
      <c r="AX110" s="1"/>
      <c r="AY110" s="1"/>
    </row>
    <row r="111" spans="1:51" ht="12" customHeight="1">
      <c r="A111" s="552"/>
      <c r="B111" s="58"/>
      <c r="C111" s="59"/>
      <c r="D111" s="59"/>
      <c r="E111" s="59"/>
      <c r="F111" s="59"/>
      <c r="G111" s="59"/>
      <c r="H111" s="59"/>
      <c r="I111" s="43"/>
      <c r="J111" s="60"/>
      <c r="K111" s="1"/>
      <c r="L111" s="552"/>
      <c r="AA111" s="1"/>
      <c r="AB111" s="1"/>
      <c r="AL111" s="2"/>
      <c r="AM111" s="1"/>
      <c r="AN111" s="1"/>
      <c r="AO111" s="1"/>
      <c r="AP111" s="1"/>
      <c r="AQ111" s="1"/>
      <c r="AR111" s="1"/>
      <c r="AS111" s="1"/>
      <c r="AT111" s="1"/>
      <c r="AU111" s="1"/>
      <c r="AV111" s="1"/>
      <c r="AW111" s="1"/>
      <c r="AX111" s="1"/>
      <c r="AY111" s="1"/>
    </row>
    <row r="112" spans="1:51" ht="12" customHeight="1">
      <c r="A112" s="552"/>
      <c r="B112" s="23"/>
      <c r="C112" s="1"/>
      <c r="D112" s="1"/>
      <c r="E112" s="26" t="s">
        <v>134</v>
      </c>
      <c r="F112" s="26" t="s">
        <v>174</v>
      </c>
      <c r="G112" s="26" t="s">
        <v>122</v>
      </c>
      <c r="H112" s="27" t="s">
        <v>175</v>
      </c>
      <c r="I112" s="38" t="s">
        <v>118</v>
      </c>
      <c r="J112" s="45" t="s">
        <v>176</v>
      </c>
      <c r="K112" s="1"/>
      <c r="L112" s="552"/>
      <c r="AA112" s="1"/>
      <c r="AB112" s="1"/>
      <c r="AL112" s="2"/>
      <c r="AM112" s="1"/>
      <c r="AN112" s="1"/>
      <c r="AO112" s="1"/>
      <c r="AP112" s="1"/>
      <c r="AQ112" s="1"/>
      <c r="AR112" s="1"/>
      <c r="AS112" s="1"/>
      <c r="AT112" s="1"/>
      <c r="AU112" s="1"/>
      <c r="AV112" s="1"/>
      <c r="AW112" s="1"/>
      <c r="AX112" s="1"/>
      <c r="AY112" s="1"/>
    </row>
    <row r="113" spans="1:51" ht="12.75" customHeight="1">
      <c r="A113" s="552"/>
      <c r="B113" s="23"/>
      <c r="C113" s="1"/>
      <c r="D113" s="1"/>
      <c r="E113" s="26" t="s">
        <v>177</v>
      </c>
      <c r="F113" s="26" t="s">
        <v>120</v>
      </c>
      <c r="G113" s="26" t="s">
        <v>133</v>
      </c>
      <c r="H113" s="26" t="s">
        <v>174</v>
      </c>
      <c r="I113" s="26" t="s">
        <v>122</v>
      </c>
      <c r="J113" s="29" t="s">
        <v>178</v>
      </c>
      <c r="K113" s="1"/>
      <c r="L113" s="552"/>
      <c r="AA113" s="1"/>
      <c r="AB113" s="1"/>
      <c r="AL113" s="2"/>
      <c r="AM113" s="1"/>
      <c r="AN113" s="1"/>
      <c r="AO113" s="1"/>
      <c r="AP113" s="1"/>
      <c r="AQ113" s="1"/>
      <c r="AR113" s="1"/>
      <c r="AS113" s="1"/>
      <c r="AT113" s="1"/>
      <c r="AU113" s="1"/>
      <c r="AV113" s="1"/>
      <c r="AW113" s="1"/>
      <c r="AX113" s="1"/>
      <c r="AY113" s="1"/>
    </row>
    <row r="114" spans="1:51" ht="12.75" customHeight="1">
      <c r="A114" s="552"/>
      <c r="B114" s="16" t="s">
        <v>148</v>
      </c>
      <c r="C114" s="10"/>
      <c r="D114" s="10"/>
      <c r="E114" s="31" t="s">
        <v>179</v>
      </c>
      <c r="F114" s="31" t="s">
        <v>125</v>
      </c>
      <c r="G114" s="31" t="s">
        <v>125</v>
      </c>
      <c r="H114" s="31" t="s">
        <v>180</v>
      </c>
      <c r="I114" s="32" t="s">
        <v>127</v>
      </c>
      <c r="J114" s="34" t="s">
        <v>181</v>
      </c>
      <c r="K114" s="1"/>
      <c r="L114" s="552"/>
      <c r="AA114" s="1"/>
      <c r="AB114" s="1"/>
      <c r="AL114" s="2"/>
      <c r="AM114" s="1"/>
      <c r="AN114" s="1"/>
      <c r="AO114" s="1"/>
      <c r="AP114" s="1"/>
      <c r="AQ114" s="1"/>
      <c r="AR114" s="1"/>
      <c r="AS114" s="1"/>
      <c r="AT114" s="1"/>
      <c r="AU114" s="1"/>
      <c r="AV114" s="1"/>
      <c r="AW114" s="1"/>
      <c r="AX114" s="1"/>
      <c r="AY114" s="1"/>
    </row>
    <row r="115" spans="1:51" ht="15" customHeight="1">
      <c r="A115" s="552"/>
      <c r="B115" s="744"/>
      <c r="C115" s="745"/>
      <c r="D115" s="745"/>
      <c r="E115" s="746">
        <v>0</v>
      </c>
      <c r="F115" s="746">
        <v>0</v>
      </c>
      <c r="G115" s="746">
        <v>0</v>
      </c>
      <c r="H115" s="105">
        <f aca="true" t="shared" si="6" ref="H115:H122">E115*F115</f>
        <v>0</v>
      </c>
      <c r="I115" s="557">
        <f aca="true" t="shared" si="7" ref="I115:I122">E115*G115</f>
        <v>0</v>
      </c>
      <c r="J115" s="769">
        <v>1</v>
      </c>
      <c r="K115" s="1"/>
      <c r="L115" s="552"/>
      <c r="AA115" s="1"/>
      <c r="AB115" s="1"/>
      <c r="AL115" s="2"/>
      <c r="AM115" s="1"/>
      <c r="AN115" s="1"/>
      <c r="AO115" s="1"/>
      <c r="AP115" s="1"/>
      <c r="AQ115" s="1"/>
      <c r="AR115" s="1"/>
      <c r="AS115" s="1"/>
      <c r="AT115" s="1"/>
      <c r="AU115" s="1"/>
      <c r="AV115" s="1"/>
      <c r="AW115" s="1"/>
      <c r="AX115" s="1"/>
      <c r="AY115" s="1"/>
    </row>
    <row r="116" spans="1:51" ht="12" customHeight="1">
      <c r="A116" s="552"/>
      <c r="B116" s="748"/>
      <c r="C116" s="749"/>
      <c r="D116" s="749"/>
      <c r="E116" s="750">
        <v>0</v>
      </c>
      <c r="F116" s="750">
        <v>0</v>
      </c>
      <c r="G116" s="750">
        <v>0</v>
      </c>
      <c r="H116" s="105">
        <f t="shared" si="6"/>
        <v>0</v>
      </c>
      <c r="I116" s="557">
        <f t="shared" si="7"/>
        <v>0</v>
      </c>
      <c r="J116" s="770">
        <v>1</v>
      </c>
      <c r="K116" s="1"/>
      <c r="L116" s="552"/>
      <c r="AA116" s="1"/>
      <c r="AB116" s="1"/>
      <c r="AL116" s="2"/>
      <c r="AM116" s="1"/>
      <c r="AN116" s="1"/>
      <c r="AO116" s="1"/>
      <c r="AP116" s="1"/>
      <c r="AQ116" s="1"/>
      <c r="AR116" s="1"/>
      <c r="AS116" s="1"/>
      <c r="AT116" s="1"/>
      <c r="AU116" s="1"/>
      <c r="AV116" s="1"/>
      <c r="AW116" s="1"/>
      <c r="AX116" s="1"/>
      <c r="AY116" s="1"/>
    </row>
    <row r="117" spans="1:51" ht="12" customHeight="1">
      <c r="A117" s="552"/>
      <c r="B117" s="748"/>
      <c r="C117" s="749"/>
      <c r="D117" s="749"/>
      <c r="E117" s="750">
        <v>0</v>
      </c>
      <c r="F117" s="750">
        <v>0</v>
      </c>
      <c r="G117" s="750">
        <v>0</v>
      </c>
      <c r="H117" s="105">
        <f t="shared" si="6"/>
        <v>0</v>
      </c>
      <c r="I117" s="557">
        <f t="shared" si="7"/>
        <v>0</v>
      </c>
      <c r="J117" s="770">
        <v>1</v>
      </c>
      <c r="K117" s="1"/>
      <c r="L117" s="552"/>
      <c r="AA117" s="1"/>
      <c r="AB117" s="1"/>
      <c r="AL117" s="2"/>
      <c r="AM117" s="1"/>
      <c r="AN117" s="1"/>
      <c r="AO117" s="1"/>
      <c r="AP117" s="1"/>
      <c r="AQ117" s="1"/>
      <c r="AR117" s="1"/>
      <c r="AS117" s="1"/>
      <c r="AT117" s="1"/>
      <c r="AU117" s="1"/>
      <c r="AV117" s="1"/>
      <c r="AW117" s="1"/>
      <c r="AX117" s="1"/>
      <c r="AY117" s="1"/>
    </row>
    <row r="118" spans="1:51" ht="12" customHeight="1">
      <c r="A118" s="552"/>
      <c r="B118" s="748"/>
      <c r="C118" s="749"/>
      <c r="D118" s="749"/>
      <c r="E118" s="750">
        <v>0</v>
      </c>
      <c r="F118" s="750">
        <v>0</v>
      </c>
      <c r="G118" s="750">
        <v>0</v>
      </c>
      <c r="H118" s="105">
        <f t="shared" si="6"/>
        <v>0</v>
      </c>
      <c r="I118" s="557">
        <f t="shared" si="7"/>
        <v>0</v>
      </c>
      <c r="J118" s="770">
        <v>1</v>
      </c>
      <c r="K118" s="1"/>
      <c r="L118" s="552"/>
      <c r="AA118" s="1"/>
      <c r="AB118" s="1"/>
      <c r="AL118" s="2"/>
      <c r="AM118" s="1"/>
      <c r="AN118" s="1"/>
      <c r="AO118" s="1"/>
      <c r="AP118" s="1"/>
      <c r="AQ118" s="1"/>
      <c r="AR118" s="1"/>
      <c r="AS118" s="1"/>
      <c r="AT118" s="1"/>
      <c r="AU118" s="1"/>
      <c r="AV118" s="1"/>
      <c r="AW118" s="1"/>
      <c r="AX118" s="1"/>
      <c r="AY118" s="1"/>
    </row>
    <row r="119" spans="1:51" ht="12" customHeight="1">
      <c r="A119" s="552"/>
      <c r="B119" s="748"/>
      <c r="C119" s="749"/>
      <c r="D119" s="749"/>
      <c r="E119" s="750">
        <v>0</v>
      </c>
      <c r="F119" s="750">
        <v>0</v>
      </c>
      <c r="G119" s="750">
        <v>0</v>
      </c>
      <c r="H119" s="105">
        <f t="shared" si="6"/>
        <v>0</v>
      </c>
      <c r="I119" s="557">
        <f t="shared" si="7"/>
        <v>0</v>
      </c>
      <c r="J119" s="770">
        <v>1</v>
      </c>
      <c r="K119" s="1"/>
      <c r="L119" s="552"/>
      <c r="AA119" s="1"/>
      <c r="AB119" s="1"/>
      <c r="AL119" s="2"/>
      <c r="AM119" s="1"/>
      <c r="AN119" s="1"/>
      <c r="AO119" s="1"/>
      <c r="AP119" s="1"/>
      <c r="AQ119" s="1"/>
      <c r="AR119" s="1"/>
      <c r="AS119" s="1"/>
      <c r="AT119" s="1"/>
      <c r="AU119" s="1"/>
      <c r="AV119" s="1"/>
      <c r="AW119" s="1"/>
      <c r="AX119" s="1"/>
      <c r="AY119" s="1"/>
    </row>
    <row r="120" spans="1:51" ht="12" customHeight="1">
      <c r="A120" s="552"/>
      <c r="B120" s="748"/>
      <c r="C120" s="749"/>
      <c r="D120" s="749"/>
      <c r="E120" s="750">
        <v>0</v>
      </c>
      <c r="F120" s="750">
        <v>0</v>
      </c>
      <c r="G120" s="750">
        <v>0</v>
      </c>
      <c r="H120" s="105">
        <f t="shared" si="6"/>
        <v>0</v>
      </c>
      <c r="I120" s="557">
        <f t="shared" si="7"/>
        <v>0</v>
      </c>
      <c r="J120" s="770">
        <v>1</v>
      </c>
      <c r="K120" s="1"/>
      <c r="L120" s="552"/>
      <c r="AA120" s="1"/>
      <c r="AB120" s="1"/>
      <c r="AL120" s="2"/>
      <c r="AM120" s="1"/>
      <c r="AN120" s="1"/>
      <c r="AO120" s="1"/>
      <c r="AP120" s="1"/>
      <c r="AQ120" s="1"/>
      <c r="AR120" s="1"/>
      <c r="AS120" s="1"/>
      <c r="AT120" s="1"/>
      <c r="AU120" s="1"/>
      <c r="AV120" s="1"/>
      <c r="AW120" s="1"/>
      <c r="AX120" s="1"/>
      <c r="AY120" s="1"/>
    </row>
    <row r="121" spans="1:51" ht="12" customHeight="1">
      <c r="A121" s="552"/>
      <c r="B121" s="748"/>
      <c r="C121" s="749"/>
      <c r="D121" s="749"/>
      <c r="E121" s="750">
        <v>0</v>
      </c>
      <c r="F121" s="750">
        <v>0</v>
      </c>
      <c r="G121" s="750">
        <v>0</v>
      </c>
      <c r="H121" s="105">
        <f t="shared" si="6"/>
        <v>0</v>
      </c>
      <c r="I121" s="557">
        <f t="shared" si="7"/>
        <v>0</v>
      </c>
      <c r="J121" s="770">
        <v>1</v>
      </c>
      <c r="K121" s="1"/>
      <c r="L121" s="552"/>
      <c r="AA121" s="1"/>
      <c r="AB121" s="1"/>
      <c r="AL121" s="2"/>
      <c r="AM121" s="1"/>
      <c r="AN121" s="1"/>
      <c r="AO121" s="1"/>
      <c r="AP121" s="1"/>
      <c r="AQ121" s="1"/>
      <c r="AR121" s="1"/>
      <c r="AS121" s="1"/>
      <c r="AT121" s="1"/>
      <c r="AU121" s="1"/>
      <c r="AV121" s="1"/>
      <c r="AW121" s="1"/>
      <c r="AX121" s="1"/>
      <c r="AY121" s="1"/>
    </row>
    <row r="122" spans="1:51" ht="12" customHeight="1">
      <c r="A122" s="552"/>
      <c r="B122" s="756"/>
      <c r="C122" s="757"/>
      <c r="D122" s="757"/>
      <c r="E122" s="758">
        <v>0</v>
      </c>
      <c r="F122" s="758">
        <v>0</v>
      </c>
      <c r="G122" s="758">
        <v>0</v>
      </c>
      <c r="H122" s="106">
        <f t="shared" si="6"/>
        <v>0</v>
      </c>
      <c r="I122" s="557">
        <f t="shared" si="7"/>
        <v>0</v>
      </c>
      <c r="J122" s="771">
        <v>1</v>
      </c>
      <c r="K122" s="1"/>
      <c r="L122" s="552"/>
      <c r="AA122" s="1"/>
      <c r="AB122" s="1"/>
      <c r="AL122" s="1"/>
      <c r="AM122" s="1"/>
      <c r="AN122" s="1"/>
      <c r="AO122" s="1"/>
      <c r="AP122" s="1"/>
      <c r="AQ122" s="1"/>
      <c r="AR122" s="1"/>
      <c r="AS122" s="1"/>
      <c r="AT122" s="1"/>
      <c r="AU122" s="1"/>
      <c r="AV122" s="1"/>
      <c r="AW122" s="1"/>
      <c r="AX122" s="1"/>
      <c r="AY122" s="1"/>
    </row>
    <row r="123" spans="1:51" ht="12">
      <c r="A123" s="552"/>
      <c r="B123" s="16" t="s">
        <v>182</v>
      </c>
      <c r="C123" s="10"/>
      <c r="D123" s="10"/>
      <c r="E123" s="10"/>
      <c r="F123" s="10"/>
      <c r="G123" s="10"/>
      <c r="H123" s="106">
        <f>SUM(H115:H122)</f>
        <v>0</v>
      </c>
      <c r="I123" s="93"/>
      <c r="J123" s="119"/>
      <c r="K123" s="1"/>
      <c r="L123" s="1"/>
      <c r="M123" s="1"/>
      <c r="N123" s="1"/>
      <c r="O123" s="1"/>
      <c r="P123" s="1"/>
      <c r="Q123" s="1"/>
      <c r="R123" s="1"/>
      <c r="S123" s="1"/>
      <c r="T123" s="1"/>
      <c r="U123" s="1"/>
      <c r="W123" s="1"/>
      <c r="X123" s="1"/>
      <c r="Y123" s="1"/>
      <c r="AA123" s="1"/>
      <c r="AB123" s="1"/>
      <c r="AL123" s="1"/>
      <c r="AM123" s="1"/>
      <c r="AN123" s="1"/>
      <c r="AO123" s="1"/>
      <c r="AP123" s="1"/>
      <c r="AQ123" s="1"/>
      <c r="AR123" s="1"/>
      <c r="AS123" s="1"/>
      <c r="AT123" s="1"/>
      <c r="AU123" s="1"/>
      <c r="AV123" s="1"/>
      <c r="AW123" s="1"/>
      <c r="AX123" s="1"/>
      <c r="AY123" s="1"/>
    </row>
    <row r="124" spans="1:51" ht="12" customHeight="1">
      <c r="A124" s="552"/>
      <c r="B124" s="16" t="s">
        <v>183</v>
      </c>
      <c r="C124" s="10"/>
      <c r="D124" s="10"/>
      <c r="E124" s="10"/>
      <c r="F124" s="10"/>
      <c r="G124" s="10"/>
      <c r="H124" s="93"/>
      <c r="I124" s="109">
        <f>SUM(I115:I122)</f>
        <v>0</v>
      </c>
      <c r="J124" s="119"/>
      <c r="K124" s="1"/>
      <c r="L124" s="552"/>
      <c r="AA124" s="1"/>
      <c r="AB124" s="1"/>
      <c r="AL124" s="1"/>
      <c r="AM124" s="1"/>
      <c r="AN124" s="1"/>
      <c r="AO124" s="1"/>
      <c r="AP124" s="1"/>
      <c r="AQ124" s="1"/>
      <c r="AR124" s="1"/>
      <c r="AS124" s="1"/>
      <c r="AT124" s="1"/>
      <c r="AU124" s="1"/>
      <c r="AV124" s="1"/>
      <c r="AW124" s="1"/>
      <c r="AX124" s="1"/>
      <c r="AY124" s="1"/>
    </row>
    <row r="125" spans="1:51" ht="12">
      <c r="A125" s="552"/>
      <c r="B125" s="42" t="s">
        <v>184</v>
      </c>
      <c r="C125" s="43"/>
      <c r="D125" s="43"/>
      <c r="E125" s="43"/>
      <c r="F125" s="43"/>
      <c r="G125" s="43"/>
      <c r="H125" s="103">
        <f>(1-J115)*H115+(1-J116)*H116+(1-J117)*H117+(1-J118)*H118+(1-J119)*H119+(1-J120)*H120+(1-J121)*H121+(1-J122)*H122</f>
        <v>0</v>
      </c>
      <c r="I125" s="110">
        <f>I115*(1-J115)+I116*(1-J116)+I117*(1-J117)+I118*(1-J118)+I119*(1-J119)+I120*(1-J120)+I121*(1-J121)+I122*(1-J122)</f>
        <v>0</v>
      </c>
      <c r="J125" s="121"/>
      <c r="K125" s="1"/>
      <c r="L125" s="1"/>
      <c r="M125" s="1"/>
      <c r="N125" s="1"/>
      <c r="O125" s="1"/>
      <c r="P125" s="1"/>
      <c r="Q125" s="1"/>
      <c r="R125" s="1"/>
      <c r="S125" s="1"/>
      <c r="T125" s="1"/>
      <c r="U125" s="1"/>
      <c r="W125" s="1"/>
      <c r="X125" s="1"/>
      <c r="Y125" s="1"/>
      <c r="AA125" s="1"/>
      <c r="AB125" s="1"/>
      <c r="AL125" s="1"/>
      <c r="AM125" s="1"/>
      <c r="AN125" s="1"/>
      <c r="AO125" s="1"/>
      <c r="AP125" s="1"/>
      <c r="AQ125" s="1"/>
      <c r="AR125" s="1"/>
      <c r="AS125" s="1"/>
      <c r="AT125" s="1"/>
      <c r="AU125" s="1"/>
      <c r="AV125" s="1"/>
      <c r="AW125" s="1"/>
      <c r="AX125" s="1"/>
      <c r="AY125" s="1"/>
    </row>
    <row r="126" spans="1:51" ht="12" customHeight="1" thickBot="1">
      <c r="A126" s="552"/>
      <c r="B126" s="61" t="s">
        <v>186</v>
      </c>
      <c r="C126" s="50"/>
      <c r="D126" s="50"/>
      <c r="E126" s="50"/>
      <c r="F126" s="50"/>
      <c r="G126" s="50"/>
      <c r="H126" s="111">
        <f>J115*H115+J116*H116+J117*H117+J118*H118+J119*H119+J120*H120+J121*H121+J122*H122</f>
        <v>0</v>
      </c>
      <c r="I126" s="112">
        <f>I115*J115+I116*J116+I117*J117+I118*J118+I119*J119+I120*J120+I121*J121+I122*J122</f>
        <v>0</v>
      </c>
      <c r="J126" s="122"/>
      <c r="K126" s="1"/>
      <c r="L126" s="552"/>
      <c r="AA126" s="1"/>
      <c r="AB126" s="1"/>
      <c r="AL126" s="1"/>
      <c r="AM126" s="1"/>
      <c r="AN126" s="1"/>
      <c r="AO126" s="1"/>
      <c r="AP126" s="1"/>
      <c r="AQ126" s="1"/>
      <c r="AR126" s="1"/>
      <c r="AS126" s="1"/>
      <c r="AT126" s="1"/>
      <c r="AU126" s="1"/>
      <c r="AV126" s="1"/>
      <c r="AW126" s="1"/>
      <c r="AX126" s="1"/>
      <c r="AY126" s="1"/>
    </row>
    <row r="127" spans="1:51" ht="12" customHeight="1" thickBot="1" thickTop="1">
      <c r="A127" s="552"/>
      <c r="B127" s="1"/>
      <c r="C127" s="1"/>
      <c r="D127" s="1"/>
      <c r="E127" s="1"/>
      <c r="F127" s="1"/>
      <c r="G127" s="1"/>
      <c r="H127" s="1"/>
      <c r="I127" s="1"/>
      <c r="J127" s="1"/>
      <c r="K127" s="1"/>
      <c r="L127" s="552"/>
      <c r="AA127" s="1"/>
      <c r="AB127" s="1"/>
      <c r="AL127" s="1"/>
      <c r="AM127" s="1"/>
      <c r="AN127" s="1"/>
      <c r="AO127" s="1"/>
      <c r="AP127" s="1"/>
      <c r="AQ127" s="1"/>
      <c r="AR127" s="1"/>
      <c r="AS127" s="1"/>
      <c r="AT127" s="1"/>
      <c r="AU127" s="1"/>
      <c r="AV127" s="1"/>
      <c r="AW127" s="1"/>
      <c r="AX127" s="1"/>
      <c r="AY127" s="1"/>
    </row>
    <row r="128" spans="1:51" ht="12" customHeight="1" thickTop="1">
      <c r="A128" s="552"/>
      <c r="B128" s="522" t="s">
        <v>187</v>
      </c>
      <c r="C128" s="532"/>
      <c r="D128" s="529"/>
      <c r="E128" s="529"/>
      <c r="F128" s="24"/>
      <c r="G128" s="14"/>
      <c r="H128" s="14"/>
      <c r="I128" s="14"/>
      <c r="J128" s="36"/>
      <c r="K128" s="1"/>
      <c r="L128" s="552"/>
      <c r="AA128" s="1"/>
      <c r="AB128" s="1"/>
      <c r="AL128" s="1"/>
      <c r="AM128" s="1"/>
      <c r="AN128" s="1"/>
      <c r="AO128" s="1"/>
      <c r="AP128" s="1"/>
      <c r="AQ128" s="1"/>
      <c r="AR128" s="1"/>
      <c r="AS128" s="1"/>
      <c r="AT128" s="1"/>
      <c r="AU128" s="1"/>
      <c r="AV128" s="1"/>
      <c r="AW128" s="1"/>
      <c r="AX128" s="1"/>
      <c r="AY128" s="1"/>
    </row>
    <row r="129" spans="1:51" ht="15" customHeight="1">
      <c r="A129" s="552"/>
      <c r="B129" s="46"/>
      <c r="C129" s="1"/>
      <c r="D129" s="43"/>
      <c r="E129" s="43"/>
      <c r="F129" s="26" t="s">
        <v>188</v>
      </c>
      <c r="G129" s="38" t="s">
        <v>189</v>
      </c>
      <c r="H129" s="38" t="s">
        <v>117</v>
      </c>
      <c r="I129" s="38" t="s">
        <v>122</v>
      </c>
      <c r="J129" s="45" t="s">
        <v>118</v>
      </c>
      <c r="K129" s="1"/>
      <c r="L129" s="552"/>
      <c r="AA129" s="1"/>
      <c r="AB129" s="1"/>
      <c r="AL129" s="1"/>
      <c r="AM129" s="1"/>
      <c r="AN129" s="1"/>
      <c r="AO129" s="1"/>
      <c r="AP129" s="1"/>
      <c r="AQ129" s="1"/>
      <c r="AR129" s="1"/>
      <c r="AS129" s="1"/>
      <c r="AT129" s="1"/>
      <c r="AU129" s="1"/>
      <c r="AV129" s="1"/>
      <c r="AW129" s="1"/>
      <c r="AX129" s="1"/>
      <c r="AY129" s="1"/>
    </row>
    <row r="130" spans="1:51" ht="13.5" customHeight="1">
      <c r="A130" s="552"/>
      <c r="B130" s="46"/>
      <c r="C130" s="552"/>
      <c r="D130" s="1"/>
      <c r="E130" s="1"/>
      <c r="F130" s="26" t="s">
        <v>190</v>
      </c>
      <c r="G130" s="26" t="s">
        <v>191</v>
      </c>
      <c r="H130" s="26" t="s">
        <v>192</v>
      </c>
      <c r="I130" s="26" t="s">
        <v>133</v>
      </c>
      <c r="J130" s="29" t="s">
        <v>122</v>
      </c>
      <c r="K130" s="1"/>
      <c r="L130" s="552"/>
      <c r="AA130" s="1"/>
      <c r="AB130" s="1"/>
      <c r="AL130" s="1"/>
      <c r="AM130" s="1"/>
      <c r="AN130" s="1"/>
      <c r="AO130" s="1"/>
      <c r="AP130" s="1"/>
      <c r="AQ130" s="1"/>
      <c r="AR130" s="1"/>
      <c r="AS130" s="1"/>
      <c r="AT130" s="1"/>
      <c r="AU130" s="1"/>
      <c r="AV130" s="1"/>
      <c r="AW130" s="1"/>
      <c r="AX130" s="1"/>
      <c r="AY130" s="1"/>
    </row>
    <row r="131" spans="1:51" ht="12" customHeight="1">
      <c r="A131" s="552"/>
      <c r="B131" s="518" t="s">
        <v>456</v>
      </c>
      <c r="C131" s="10"/>
      <c r="D131" s="10"/>
      <c r="E131" s="10"/>
      <c r="F131" s="31" t="s">
        <v>193</v>
      </c>
      <c r="G131" s="31" t="s">
        <v>194</v>
      </c>
      <c r="H131" s="31" t="s">
        <v>195</v>
      </c>
      <c r="I131" s="31" t="s">
        <v>125</v>
      </c>
      <c r="J131" s="34" t="s">
        <v>127</v>
      </c>
      <c r="K131" s="1"/>
      <c r="L131" s="552"/>
      <c r="AA131" s="1"/>
      <c r="AB131" s="1"/>
      <c r="AL131" s="1"/>
      <c r="AM131" s="1"/>
      <c r="AN131" s="1"/>
      <c r="AO131" s="1"/>
      <c r="AP131" s="1"/>
      <c r="AQ131" s="1"/>
      <c r="AR131" s="1"/>
      <c r="AS131" s="1"/>
      <c r="AT131" s="1"/>
      <c r="AU131" s="1"/>
      <c r="AV131" s="1"/>
      <c r="AW131" s="1"/>
      <c r="AX131" s="1"/>
      <c r="AY131" s="1"/>
    </row>
    <row r="132" spans="1:51" ht="12" customHeight="1">
      <c r="A132" s="552"/>
      <c r="B132" s="772" t="s">
        <v>512</v>
      </c>
      <c r="C132" s="773"/>
      <c r="D132" s="773"/>
      <c r="E132" s="773"/>
      <c r="F132" s="774">
        <v>36000</v>
      </c>
      <c r="G132" s="774"/>
      <c r="H132" s="774">
        <v>36000</v>
      </c>
      <c r="I132" s="775">
        <v>3.2</v>
      </c>
      <c r="J132" s="98">
        <f aca="true" t="shared" si="8" ref="J132:J150">F132*I132</f>
        <v>115200</v>
      </c>
      <c r="K132" s="1"/>
      <c r="L132" s="552"/>
      <c r="AA132" s="1"/>
      <c r="AB132" s="1"/>
      <c r="AL132" s="1"/>
      <c r="AM132" s="1"/>
      <c r="AN132" s="1"/>
      <c r="AO132" s="1"/>
      <c r="AP132" s="1"/>
      <c r="AQ132" s="1"/>
      <c r="AR132" s="1"/>
      <c r="AS132" s="1"/>
      <c r="AT132" s="1"/>
      <c r="AU132" s="1"/>
      <c r="AV132" s="1"/>
      <c r="AW132" s="1"/>
      <c r="AX132" s="1"/>
      <c r="AY132" s="1"/>
    </row>
    <row r="133" spans="1:51" ht="12" customHeight="1">
      <c r="A133" s="552"/>
      <c r="B133" s="748" t="s">
        <v>513</v>
      </c>
      <c r="C133" s="749"/>
      <c r="D133" s="749"/>
      <c r="E133" s="749"/>
      <c r="F133" s="750">
        <v>13485</v>
      </c>
      <c r="G133" s="750"/>
      <c r="H133" s="750">
        <v>13485</v>
      </c>
      <c r="I133" s="776">
        <v>4</v>
      </c>
      <c r="J133" s="98">
        <f t="shared" si="8"/>
        <v>53940</v>
      </c>
      <c r="K133" s="1"/>
      <c r="L133" s="552"/>
      <c r="AA133" s="1"/>
      <c r="AB133" s="1"/>
      <c r="AL133" s="1"/>
      <c r="AM133" s="1"/>
      <c r="AN133" s="1"/>
      <c r="AO133" s="1"/>
      <c r="AP133" s="1"/>
      <c r="AQ133" s="1"/>
      <c r="AR133" s="1"/>
      <c r="AS133" s="1"/>
      <c r="AT133" s="1"/>
      <c r="AU133" s="1"/>
      <c r="AV133" s="1"/>
      <c r="AW133" s="1"/>
      <c r="AX133" s="1"/>
      <c r="AY133" s="1"/>
    </row>
    <row r="134" spans="1:51" ht="12" customHeight="1">
      <c r="A134" s="552"/>
      <c r="B134" s="748"/>
      <c r="C134" s="749"/>
      <c r="D134" s="749"/>
      <c r="E134" s="749"/>
      <c r="F134" s="750"/>
      <c r="G134" s="750"/>
      <c r="H134" s="750"/>
      <c r="I134" s="776"/>
      <c r="J134" s="98">
        <f t="shared" si="8"/>
        <v>0</v>
      </c>
      <c r="K134" s="1"/>
      <c r="L134" s="552"/>
      <c r="AA134" s="1"/>
      <c r="AB134" s="1"/>
      <c r="AL134" s="1"/>
      <c r="AM134" s="1"/>
      <c r="AN134" s="1"/>
      <c r="AO134" s="1"/>
      <c r="AP134" s="1"/>
      <c r="AQ134" s="1"/>
      <c r="AR134" s="1"/>
      <c r="AS134" s="1"/>
      <c r="AT134" s="1"/>
      <c r="AU134" s="1"/>
      <c r="AV134" s="1"/>
      <c r="AW134" s="1"/>
      <c r="AX134" s="1"/>
      <c r="AY134" s="1"/>
    </row>
    <row r="135" spans="1:51" ht="15" customHeight="1">
      <c r="A135" s="552"/>
      <c r="B135" s="748"/>
      <c r="C135" s="749"/>
      <c r="D135" s="749"/>
      <c r="E135" s="749"/>
      <c r="F135" s="750"/>
      <c r="G135" s="750"/>
      <c r="H135" s="750"/>
      <c r="I135" s="776"/>
      <c r="J135" s="98">
        <f t="shared" si="8"/>
        <v>0</v>
      </c>
      <c r="K135" s="1"/>
      <c r="L135" s="552"/>
      <c r="AA135" s="1"/>
      <c r="AB135" s="1"/>
      <c r="AL135" s="1"/>
      <c r="AM135" s="1"/>
      <c r="AN135" s="1"/>
      <c r="AO135" s="1"/>
      <c r="AP135" s="1"/>
      <c r="AQ135" s="1"/>
      <c r="AR135" s="1"/>
      <c r="AS135" s="1"/>
      <c r="AT135" s="1"/>
      <c r="AU135" s="1"/>
      <c r="AV135" s="1"/>
      <c r="AW135" s="1"/>
      <c r="AX135" s="1"/>
      <c r="AY135" s="1"/>
    </row>
    <row r="136" spans="1:51" ht="12.75" customHeight="1">
      <c r="A136" s="552"/>
      <c r="B136" s="748"/>
      <c r="C136" s="749"/>
      <c r="D136" s="749"/>
      <c r="E136" s="749"/>
      <c r="F136" s="750"/>
      <c r="G136" s="750"/>
      <c r="H136" s="750"/>
      <c r="I136" s="776"/>
      <c r="J136" s="98">
        <f t="shared" si="8"/>
        <v>0</v>
      </c>
      <c r="K136" s="1"/>
      <c r="L136" s="552"/>
      <c r="AA136" s="1"/>
      <c r="AB136" s="1"/>
      <c r="AL136" s="1"/>
      <c r="AM136" s="1"/>
      <c r="AN136" s="1"/>
      <c r="AO136" s="1"/>
      <c r="AP136" s="1"/>
      <c r="AQ136" s="1"/>
      <c r="AR136" s="1"/>
      <c r="AS136" s="1"/>
      <c r="AT136" s="1"/>
      <c r="AU136" s="1"/>
      <c r="AV136" s="1"/>
      <c r="AW136" s="1"/>
      <c r="AX136" s="1"/>
      <c r="AY136" s="1"/>
    </row>
    <row r="137" spans="1:51" ht="12">
      <c r="A137" s="552"/>
      <c r="B137" s="752"/>
      <c r="C137" s="753"/>
      <c r="D137" s="753"/>
      <c r="E137" s="753"/>
      <c r="F137" s="754"/>
      <c r="G137" s="754"/>
      <c r="H137" s="754"/>
      <c r="I137" s="777"/>
      <c r="J137" s="98">
        <f t="shared" si="8"/>
        <v>0</v>
      </c>
      <c r="K137" s="1"/>
      <c r="L137" s="1"/>
      <c r="M137" s="1"/>
      <c r="N137" s="1"/>
      <c r="O137" s="1"/>
      <c r="P137" s="1"/>
      <c r="Q137" s="1"/>
      <c r="R137" s="1"/>
      <c r="S137" s="1"/>
      <c r="T137" s="1"/>
      <c r="U137" s="1"/>
      <c r="W137" s="1"/>
      <c r="X137" s="1"/>
      <c r="Y137" s="1"/>
      <c r="AA137" s="1"/>
      <c r="AB137" s="1"/>
      <c r="AL137" s="1"/>
      <c r="AM137" s="1"/>
      <c r="AN137" s="1"/>
      <c r="AO137" s="1"/>
      <c r="AP137" s="1"/>
      <c r="AQ137" s="1"/>
      <c r="AR137" s="1"/>
      <c r="AS137" s="1"/>
      <c r="AT137" s="1"/>
      <c r="AU137" s="1"/>
      <c r="AV137" s="1"/>
      <c r="AW137" s="1"/>
      <c r="AX137" s="1"/>
      <c r="AY137" s="1"/>
    </row>
    <row r="138" spans="1:51" ht="12">
      <c r="A138" s="552"/>
      <c r="B138" s="558" t="s">
        <v>457</v>
      </c>
      <c r="C138" s="559"/>
      <c r="D138" s="560"/>
      <c r="E138" s="560"/>
      <c r="F138" s="561"/>
      <c r="G138" s="561"/>
      <c r="H138" s="561"/>
      <c r="I138" s="562"/>
      <c r="J138" s="525"/>
      <c r="K138" s="1"/>
      <c r="L138" s="1"/>
      <c r="M138" s="1"/>
      <c r="N138" s="1"/>
      <c r="O138" s="1"/>
      <c r="P138" s="1"/>
      <c r="Q138" s="1"/>
      <c r="R138" s="1"/>
      <c r="S138" s="1"/>
      <c r="T138" s="1"/>
      <c r="U138" s="1"/>
      <c r="W138" s="1"/>
      <c r="X138" s="1"/>
      <c r="Y138" s="1"/>
      <c r="AA138" s="1"/>
      <c r="AB138" s="1"/>
      <c r="AL138" s="1"/>
      <c r="AM138" s="1"/>
      <c r="AN138" s="1"/>
      <c r="AO138" s="1"/>
      <c r="AP138" s="1"/>
      <c r="AQ138" s="1"/>
      <c r="AR138" s="1"/>
      <c r="AS138" s="1"/>
      <c r="AT138" s="1"/>
      <c r="AU138" s="1"/>
      <c r="AV138" s="1"/>
      <c r="AW138" s="1"/>
      <c r="AX138" s="1"/>
      <c r="AY138" s="1"/>
    </row>
    <row r="139" spans="1:51" ht="12">
      <c r="A139" s="552"/>
      <c r="B139" s="772"/>
      <c r="C139" s="773"/>
      <c r="D139" s="773"/>
      <c r="E139" s="773"/>
      <c r="F139" s="774"/>
      <c r="G139" s="774"/>
      <c r="H139" s="774"/>
      <c r="I139" s="775"/>
      <c r="J139" s="98">
        <f>F139*I139</f>
        <v>0</v>
      </c>
      <c r="K139" s="1"/>
      <c r="L139" s="1"/>
      <c r="M139" s="1"/>
      <c r="N139" s="1"/>
      <c r="O139" s="1"/>
      <c r="P139" s="1"/>
      <c r="Q139" s="1"/>
      <c r="R139" s="1"/>
      <c r="S139" s="1"/>
      <c r="T139" s="1"/>
      <c r="U139" s="1"/>
      <c r="W139" s="1"/>
      <c r="X139" s="1"/>
      <c r="Y139" s="1"/>
      <c r="AA139" s="1"/>
      <c r="AB139" s="1"/>
      <c r="AL139" s="1"/>
      <c r="AM139" s="1"/>
      <c r="AN139" s="1"/>
      <c r="AO139" s="1"/>
      <c r="AP139" s="1"/>
      <c r="AQ139" s="1"/>
      <c r="AR139" s="1"/>
      <c r="AS139" s="1"/>
      <c r="AT139" s="1"/>
      <c r="AU139" s="1"/>
      <c r="AV139" s="1"/>
      <c r="AW139" s="1"/>
      <c r="AX139" s="1"/>
      <c r="AY139" s="1"/>
    </row>
    <row r="140" spans="1:51" ht="12">
      <c r="A140" s="552"/>
      <c r="B140" s="748" t="s">
        <v>513</v>
      </c>
      <c r="C140" s="749"/>
      <c r="D140" s="749"/>
      <c r="E140" s="749"/>
      <c r="F140" s="750">
        <v>627</v>
      </c>
      <c r="G140" s="750">
        <v>627</v>
      </c>
      <c r="H140" s="750">
        <v>0</v>
      </c>
      <c r="I140" s="776">
        <v>4</v>
      </c>
      <c r="J140" s="98">
        <f>F140*I140</f>
        <v>2508</v>
      </c>
      <c r="K140" s="1"/>
      <c r="L140" s="1"/>
      <c r="M140" s="1"/>
      <c r="N140" s="1"/>
      <c r="O140" s="1"/>
      <c r="P140" s="1"/>
      <c r="Q140" s="1"/>
      <c r="R140" s="1"/>
      <c r="S140" s="1"/>
      <c r="T140" s="1"/>
      <c r="U140" s="1"/>
      <c r="W140" s="1"/>
      <c r="X140" s="1"/>
      <c r="Y140" s="1"/>
      <c r="AA140" s="1"/>
      <c r="AB140" s="1"/>
      <c r="AL140" s="1"/>
      <c r="AM140" s="1"/>
      <c r="AN140" s="1"/>
      <c r="AO140" s="1"/>
      <c r="AP140" s="1"/>
      <c r="AQ140" s="1"/>
      <c r="AR140" s="1"/>
      <c r="AS140" s="1"/>
      <c r="AT140" s="1"/>
      <c r="AU140" s="1"/>
      <c r="AV140" s="1"/>
      <c r="AW140" s="1"/>
      <c r="AX140" s="1"/>
      <c r="AY140" s="1"/>
    </row>
    <row r="141" spans="1:51" ht="12">
      <c r="A141" s="552"/>
      <c r="B141" s="748" t="s">
        <v>514</v>
      </c>
      <c r="C141" s="749"/>
      <c r="D141" s="749"/>
      <c r="E141" s="749"/>
      <c r="F141" s="750">
        <v>400</v>
      </c>
      <c r="G141" s="750">
        <v>400</v>
      </c>
      <c r="H141" s="750">
        <v>0</v>
      </c>
      <c r="I141" s="776">
        <v>70</v>
      </c>
      <c r="J141" s="98">
        <f>F141*I141</f>
        <v>28000</v>
      </c>
      <c r="K141" s="1"/>
      <c r="L141" s="1"/>
      <c r="M141" s="1"/>
      <c r="N141" s="1"/>
      <c r="O141" s="1"/>
      <c r="P141" s="1"/>
      <c r="Q141" s="1"/>
      <c r="R141" s="1"/>
      <c r="S141" s="1"/>
      <c r="T141" s="1"/>
      <c r="U141" s="1"/>
      <c r="W141" s="1"/>
      <c r="X141" s="1"/>
      <c r="Y141" s="1"/>
      <c r="AA141" s="1"/>
      <c r="AB141" s="1"/>
      <c r="AL141" s="1"/>
      <c r="AM141" s="1"/>
      <c r="AN141" s="1"/>
      <c r="AO141" s="1"/>
      <c r="AP141" s="1"/>
      <c r="AQ141" s="1"/>
      <c r="AR141" s="1"/>
      <c r="AS141" s="1"/>
      <c r="AT141" s="1"/>
      <c r="AU141" s="1"/>
      <c r="AV141" s="1"/>
      <c r="AW141" s="1"/>
      <c r="AX141" s="1"/>
      <c r="AY141" s="1"/>
    </row>
    <row r="142" spans="1:51" ht="12">
      <c r="A142" s="552"/>
      <c r="B142" s="748" t="s">
        <v>515</v>
      </c>
      <c r="C142" s="749"/>
      <c r="D142" s="749"/>
      <c r="E142" s="749"/>
      <c r="F142" s="750">
        <v>300</v>
      </c>
      <c r="G142" s="750">
        <v>300</v>
      </c>
      <c r="H142" s="750">
        <v>0</v>
      </c>
      <c r="I142" s="776">
        <v>25</v>
      </c>
      <c r="J142" s="98">
        <f>F142*I142</f>
        <v>7500</v>
      </c>
      <c r="K142" s="1"/>
      <c r="L142" s="1"/>
      <c r="M142" s="1"/>
      <c r="N142" s="1"/>
      <c r="O142" s="1"/>
      <c r="P142" s="1"/>
      <c r="Q142" s="1"/>
      <c r="R142" s="1"/>
      <c r="S142" s="1"/>
      <c r="T142" s="1"/>
      <c r="U142" s="1"/>
      <c r="W142" s="1"/>
      <c r="X142" s="1"/>
      <c r="Y142" s="1"/>
      <c r="AA142" s="1"/>
      <c r="AB142" s="1"/>
      <c r="AL142" s="1"/>
      <c r="AM142" s="1"/>
      <c r="AN142" s="1"/>
      <c r="AO142" s="1"/>
      <c r="AP142" s="1"/>
      <c r="AQ142" s="1"/>
      <c r="AR142" s="1"/>
      <c r="AS142" s="1"/>
      <c r="AT142" s="1"/>
      <c r="AU142" s="1"/>
      <c r="AV142" s="1"/>
      <c r="AW142" s="1"/>
      <c r="AX142" s="1"/>
      <c r="AY142" s="1"/>
    </row>
    <row r="143" spans="1:51" ht="12">
      <c r="A143" s="552"/>
      <c r="B143" s="748"/>
      <c r="C143" s="749"/>
      <c r="D143" s="749"/>
      <c r="E143" s="749"/>
      <c r="F143" s="750"/>
      <c r="G143" s="750"/>
      <c r="H143" s="750"/>
      <c r="I143" s="776"/>
      <c r="J143" s="98">
        <f>F143*I143</f>
        <v>0</v>
      </c>
      <c r="K143" s="1"/>
      <c r="L143" s="1"/>
      <c r="M143" s="1"/>
      <c r="N143" s="1"/>
      <c r="O143" s="1"/>
      <c r="P143" s="1"/>
      <c r="Q143" s="1"/>
      <c r="R143" s="1"/>
      <c r="S143" s="1"/>
      <c r="T143" s="1"/>
      <c r="U143" s="1"/>
      <c r="W143" s="1"/>
      <c r="X143" s="1"/>
      <c r="Y143" s="1"/>
      <c r="AA143" s="1"/>
      <c r="AB143" s="1"/>
      <c r="AL143" s="1"/>
      <c r="AM143" s="1"/>
      <c r="AN143" s="1"/>
      <c r="AO143" s="1"/>
      <c r="AP143" s="1"/>
      <c r="AQ143" s="1"/>
      <c r="AR143" s="1"/>
      <c r="AS143" s="1"/>
      <c r="AT143" s="1"/>
      <c r="AU143" s="1"/>
      <c r="AV143" s="1"/>
      <c r="AW143" s="1"/>
      <c r="AX143" s="1"/>
      <c r="AY143" s="1"/>
    </row>
    <row r="144" spans="1:51" ht="12">
      <c r="A144" s="552"/>
      <c r="B144" s="748"/>
      <c r="C144" s="749"/>
      <c r="D144" s="749"/>
      <c r="E144" s="749"/>
      <c r="F144" s="750"/>
      <c r="G144" s="750"/>
      <c r="H144" s="750"/>
      <c r="I144" s="776"/>
      <c r="J144" s="98">
        <f t="shared" si="8"/>
        <v>0</v>
      </c>
      <c r="K144" s="1"/>
      <c r="L144" s="1"/>
      <c r="M144" s="1"/>
      <c r="N144" s="1"/>
      <c r="O144" s="1"/>
      <c r="P144" s="1"/>
      <c r="Q144" s="1"/>
      <c r="R144" s="1"/>
      <c r="S144" s="1"/>
      <c r="T144" s="1"/>
      <c r="U144" s="1"/>
      <c r="W144" s="1"/>
      <c r="X144" s="1"/>
      <c r="Y144" s="1"/>
      <c r="AA144" s="1"/>
      <c r="AB144" s="1"/>
      <c r="AL144" s="1"/>
      <c r="AM144" s="1"/>
      <c r="AN144" s="1"/>
      <c r="AO144" s="1"/>
      <c r="AP144" s="1"/>
      <c r="AQ144" s="1"/>
      <c r="AR144" s="1"/>
      <c r="AS144" s="1"/>
      <c r="AT144" s="1"/>
      <c r="AU144" s="1"/>
      <c r="AV144" s="1"/>
      <c r="AW144" s="1"/>
      <c r="AX144" s="1"/>
      <c r="AY144" s="1"/>
    </row>
    <row r="145" spans="1:51" ht="12">
      <c r="A145" s="552"/>
      <c r="B145" s="748"/>
      <c r="C145" s="749"/>
      <c r="D145" s="749"/>
      <c r="E145" s="749"/>
      <c r="F145" s="750"/>
      <c r="G145" s="750"/>
      <c r="H145" s="750"/>
      <c r="I145" s="776"/>
      <c r="J145" s="98">
        <f t="shared" si="8"/>
        <v>0</v>
      </c>
      <c r="K145" s="1"/>
      <c r="L145" s="1"/>
      <c r="M145" s="1"/>
      <c r="N145" s="1"/>
      <c r="O145" s="1"/>
      <c r="P145" s="1"/>
      <c r="Q145" s="1"/>
      <c r="R145" s="1"/>
      <c r="S145" s="1"/>
      <c r="T145" s="1"/>
      <c r="U145" s="1"/>
      <c r="W145" s="1"/>
      <c r="X145" s="1"/>
      <c r="Y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12">
      <c r="A146" s="552"/>
      <c r="B146" s="748"/>
      <c r="C146" s="749"/>
      <c r="D146" s="749"/>
      <c r="E146" s="749"/>
      <c r="F146" s="750"/>
      <c r="G146" s="750"/>
      <c r="H146" s="750"/>
      <c r="I146" s="776"/>
      <c r="J146" s="98">
        <f t="shared" si="8"/>
        <v>0</v>
      </c>
      <c r="K146" s="1"/>
      <c r="L146" s="1"/>
      <c r="M146" s="1"/>
      <c r="N146" s="1"/>
      <c r="O146" s="1"/>
      <c r="P146" s="1"/>
      <c r="Q146" s="1"/>
      <c r="R146" s="1"/>
      <c r="S146" s="1"/>
      <c r="T146" s="1"/>
      <c r="U146" s="1"/>
      <c r="W146" s="1"/>
      <c r="X146" s="1"/>
      <c r="Y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12">
      <c r="A147" s="552"/>
      <c r="B147" s="748"/>
      <c r="C147" s="749"/>
      <c r="D147" s="749"/>
      <c r="E147" s="749"/>
      <c r="F147" s="750"/>
      <c r="G147" s="750"/>
      <c r="H147" s="750"/>
      <c r="I147" s="776"/>
      <c r="J147" s="98">
        <f t="shared" si="8"/>
        <v>0</v>
      </c>
      <c r="K147" s="1"/>
      <c r="L147" s="1"/>
      <c r="M147" s="1"/>
      <c r="N147" s="1"/>
      <c r="O147" s="1"/>
      <c r="P147" s="1"/>
      <c r="Q147" s="1"/>
      <c r="R147" s="1"/>
      <c r="S147" s="1"/>
      <c r="T147" s="1"/>
      <c r="U147" s="1"/>
      <c r="W147" s="1"/>
      <c r="X147" s="1"/>
      <c r="Y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12">
      <c r="A148" s="552"/>
      <c r="B148" s="748"/>
      <c r="C148" s="749"/>
      <c r="D148" s="749"/>
      <c r="E148" s="749"/>
      <c r="F148" s="750"/>
      <c r="G148" s="750"/>
      <c r="H148" s="750"/>
      <c r="I148" s="776"/>
      <c r="J148" s="98">
        <f t="shared" si="8"/>
        <v>0</v>
      </c>
      <c r="K148" s="1"/>
      <c r="L148" s="1"/>
      <c r="M148" s="1"/>
      <c r="N148" s="1"/>
      <c r="O148" s="1"/>
      <c r="P148" s="1"/>
      <c r="Q148" s="1"/>
      <c r="R148" s="1"/>
      <c r="S148" s="1"/>
      <c r="T148" s="1"/>
      <c r="U148" s="1"/>
      <c r="W148" s="1"/>
      <c r="X148" s="1"/>
      <c r="Y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12">
      <c r="A149" s="552"/>
      <c r="B149" s="748"/>
      <c r="C149" s="749"/>
      <c r="D149" s="749"/>
      <c r="E149" s="749"/>
      <c r="F149" s="750"/>
      <c r="G149" s="750"/>
      <c r="H149" s="750"/>
      <c r="I149" s="776"/>
      <c r="J149" s="98">
        <f t="shared" si="8"/>
        <v>0</v>
      </c>
      <c r="K149" s="1"/>
      <c r="L149" s="1"/>
      <c r="M149" s="1"/>
      <c r="N149" s="1"/>
      <c r="O149" s="1"/>
      <c r="P149" s="1"/>
      <c r="Q149" s="1"/>
      <c r="R149" s="1"/>
      <c r="S149" s="1"/>
      <c r="T149" s="1"/>
      <c r="U149" s="1"/>
      <c r="W149" s="1"/>
      <c r="X149" s="1"/>
      <c r="Y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12">
      <c r="A150" s="552"/>
      <c r="B150" s="752"/>
      <c r="C150" s="753"/>
      <c r="D150" s="753"/>
      <c r="E150" s="753"/>
      <c r="F150" s="754"/>
      <c r="G150" s="754"/>
      <c r="H150" s="754"/>
      <c r="I150" s="777"/>
      <c r="J150" s="98">
        <f t="shared" si="8"/>
        <v>0</v>
      </c>
      <c r="K150" s="1"/>
      <c r="L150" s="1"/>
      <c r="M150" s="1"/>
      <c r="N150" s="1"/>
      <c r="O150" s="1"/>
      <c r="P150" s="1"/>
      <c r="Q150" s="1"/>
      <c r="R150" s="1"/>
      <c r="S150" s="1"/>
      <c r="T150" s="1"/>
      <c r="U150" s="1"/>
      <c r="W150" s="1"/>
      <c r="X150" s="1"/>
      <c r="Y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15.75" customHeight="1">
      <c r="A151" s="552"/>
      <c r="B151" s="563"/>
      <c r="C151" s="564" t="s">
        <v>196</v>
      </c>
      <c r="D151" s="168"/>
      <c r="E151" s="168"/>
      <c r="F151" s="168"/>
      <c r="G151" s="168"/>
      <c r="H151" s="168"/>
      <c r="I151" s="565"/>
      <c r="J151" s="100">
        <f>SUM(J132:J150)</f>
        <v>207148</v>
      </c>
      <c r="K151" s="1"/>
      <c r="L151" s="1"/>
      <c r="M151" s="1"/>
      <c r="N151" s="1"/>
      <c r="O151" s="1"/>
      <c r="P151" s="1"/>
      <c r="Q151" s="1"/>
      <c r="R151" s="1"/>
      <c r="S151" s="1"/>
      <c r="T151" s="1"/>
      <c r="U151" s="1"/>
      <c r="W151" s="1"/>
      <c r="X151" s="1"/>
      <c r="Y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12">
      <c r="A152" s="552"/>
      <c r="B152" s="566"/>
      <c r="C152" s="567"/>
      <c r="D152" s="567"/>
      <c r="E152" s="568" t="s">
        <v>188</v>
      </c>
      <c r="F152" s="569" t="s">
        <v>197</v>
      </c>
      <c r="G152" s="169"/>
      <c r="H152" s="555"/>
      <c r="I152" s="169"/>
      <c r="J152" s="45" t="s">
        <v>118</v>
      </c>
      <c r="K152" s="1"/>
      <c r="L152" s="1"/>
      <c r="M152" s="1"/>
      <c r="N152" s="1"/>
      <c r="O152" s="1"/>
      <c r="P152" s="1"/>
      <c r="Q152" s="1"/>
      <c r="R152" s="1"/>
      <c r="S152" s="1"/>
      <c r="T152" s="1"/>
      <c r="U152" s="1"/>
      <c r="W152" s="1"/>
      <c r="X152" s="1"/>
      <c r="Y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12">
      <c r="A153" s="552"/>
      <c r="B153" s="566"/>
      <c r="C153" s="567"/>
      <c r="D153" s="567"/>
      <c r="E153" s="568" t="s">
        <v>198</v>
      </c>
      <c r="F153" s="568" t="s">
        <v>199</v>
      </c>
      <c r="G153" s="568" t="s">
        <v>121</v>
      </c>
      <c r="H153" s="26" t="s">
        <v>192</v>
      </c>
      <c r="I153" s="570" t="s">
        <v>122</v>
      </c>
      <c r="J153" s="29" t="s">
        <v>122</v>
      </c>
      <c r="K153" s="1"/>
      <c r="L153" s="1"/>
      <c r="M153" s="1"/>
      <c r="N153" s="1"/>
      <c r="O153" s="1"/>
      <c r="P153" s="1"/>
      <c r="Q153" s="1"/>
      <c r="R153" s="1"/>
      <c r="S153" s="1"/>
      <c r="T153" s="1"/>
      <c r="U153" s="1"/>
      <c r="W153" s="1"/>
      <c r="X153" s="1"/>
      <c r="Y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12.75" customHeight="1">
      <c r="A154" s="552"/>
      <c r="B154" s="518" t="s">
        <v>458</v>
      </c>
      <c r="C154" s="571"/>
      <c r="D154" s="571"/>
      <c r="E154" s="572" t="s">
        <v>200</v>
      </c>
      <c r="F154" s="572" t="s">
        <v>201</v>
      </c>
      <c r="G154" s="572" t="s">
        <v>120</v>
      </c>
      <c r="H154" s="31" t="s">
        <v>195</v>
      </c>
      <c r="I154" s="573" t="s">
        <v>202</v>
      </c>
      <c r="J154" s="34" t="s">
        <v>127</v>
      </c>
      <c r="K154" s="1"/>
      <c r="L154" s="1"/>
      <c r="M154" s="1"/>
      <c r="N154" s="1"/>
      <c r="O154" s="1"/>
      <c r="P154" s="1"/>
      <c r="Q154" s="1"/>
      <c r="R154" s="1"/>
      <c r="S154" s="1"/>
      <c r="T154" s="1"/>
      <c r="U154" s="1"/>
      <c r="W154" s="1"/>
      <c r="X154" s="1"/>
      <c r="Y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15" customHeight="1">
      <c r="A155" s="552"/>
      <c r="B155" s="772"/>
      <c r="C155" s="773"/>
      <c r="D155" s="773"/>
      <c r="E155" s="774">
        <v>0</v>
      </c>
      <c r="F155" s="778">
        <v>0</v>
      </c>
      <c r="G155" s="105">
        <f aca="true" t="shared" si="9" ref="G155:G168">E155*F155</f>
        <v>0</v>
      </c>
      <c r="H155" s="774">
        <v>0</v>
      </c>
      <c r="I155" s="775">
        <v>0</v>
      </c>
      <c r="J155" s="98">
        <f aca="true" t="shared" si="10" ref="J155:J168">E155*I155</f>
        <v>0</v>
      </c>
      <c r="K155" s="1"/>
      <c r="L155" s="1"/>
      <c r="M155" s="1"/>
      <c r="N155" s="1"/>
      <c r="O155" s="1"/>
      <c r="P155" s="1"/>
      <c r="Q155" s="1"/>
      <c r="R155" s="1"/>
      <c r="S155" s="1"/>
      <c r="T155" s="1"/>
      <c r="U155" s="1"/>
      <c r="W155" s="1"/>
      <c r="X155" s="1"/>
      <c r="Y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12" customHeight="1">
      <c r="A156" s="552"/>
      <c r="B156" s="748"/>
      <c r="C156" s="749"/>
      <c r="D156" s="749"/>
      <c r="E156" s="750">
        <v>0</v>
      </c>
      <c r="F156" s="751">
        <v>0</v>
      </c>
      <c r="G156" s="105">
        <f t="shared" si="9"/>
        <v>0</v>
      </c>
      <c r="H156" s="750">
        <v>0</v>
      </c>
      <c r="I156" s="776">
        <v>0</v>
      </c>
      <c r="J156" s="98">
        <f t="shared" si="10"/>
        <v>0</v>
      </c>
      <c r="K156" s="1"/>
      <c r="L156" s="1"/>
      <c r="M156" s="1"/>
      <c r="N156" s="1"/>
      <c r="O156" s="1"/>
      <c r="P156" s="1"/>
      <c r="Q156" s="1"/>
      <c r="R156" s="1"/>
      <c r="S156" s="1"/>
      <c r="T156" s="1"/>
      <c r="U156" s="1"/>
      <c r="W156" s="1"/>
      <c r="X156" s="1"/>
      <c r="Y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12" customHeight="1">
      <c r="A157" s="552"/>
      <c r="B157" s="748"/>
      <c r="C157" s="749"/>
      <c r="D157" s="749"/>
      <c r="E157" s="750">
        <v>0</v>
      </c>
      <c r="F157" s="751">
        <v>0</v>
      </c>
      <c r="G157" s="105">
        <f t="shared" si="9"/>
        <v>0</v>
      </c>
      <c r="H157" s="750">
        <v>0</v>
      </c>
      <c r="I157" s="776">
        <v>0</v>
      </c>
      <c r="J157" s="98">
        <f t="shared" si="10"/>
        <v>0</v>
      </c>
      <c r="K157" s="1"/>
      <c r="L157" s="1"/>
      <c r="M157" s="1"/>
      <c r="N157" s="1"/>
      <c r="O157" s="1"/>
      <c r="P157" s="1"/>
      <c r="Q157" s="1"/>
      <c r="R157" s="1"/>
      <c r="S157" s="1"/>
      <c r="T157" s="1"/>
      <c r="U157" s="1"/>
      <c r="W157" s="1"/>
      <c r="X157" s="1"/>
      <c r="Y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12" customHeight="1">
      <c r="A158" s="552"/>
      <c r="B158" s="748"/>
      <c r="C158" s="749"/>
      <c r="D158" s="749"/>
      <c r="E158" s="750">
        <v>0</v>
      </c>
      <c r="F158" s="751">
        <v>0</v>
      </c>
      <c r="G158" s="105">
        <f>E158*F158</f>
        <v>0</v>
      </c>
      <c r="H158" s="750">
        <v>0</v>
      </c>
      <c r="I158" s="776">
        <v>0</v>
      </c>
      <c r="J158" s="98">
        <f>E158*I158</f>
        <v>0</v>
      </c>
      <c r="K158" s="1"/>
      <c r="L158" s="1"/>
      <c r="M158" s="1"/>
      <c r="N158" s="1"/>
      <c r="O158" s="1"/>
      <c r="P158" s="1"/>
      <c r="Q158" s="1"/>
      <c r="R158" s="1"/>
      <c r="S158" s="1"/>
      <c r="T158" s="1"/>
      <c r="U158" s="1"/>
      <c r="W158" s="1"/>
      <c r="X158" s="1"/>
      <c r="Y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12" customHeight="1">
      <c r="A159" s="552"/>
      <c r="B159" s="748"/>
      <c r="C159" s="749"/>
      <c r="D159" s="749"/>
      <c r="E159" s="750">
        <v>0</v>
      </c>
      <c r="F159" s="751">
        <v>0</v>
      </c>
      <c r="G159" s="105">
        <f>E159*F159</f>
        <v>0</v>
      </c>
      <c r="H159" s="750">
        <v>0</v>
      </c>
      <c r="I159" s="776">
        <v>0</v>
      </c>
      <c r="J159" s="98">
        <f>E159*I159</f>
        <v>0</v>
      </c>
      <c r="K159" s="1"/>
      <c r="L159" s="1"/>
      <c r="M159" s="1"/>
      <c r="N159" s="1"/>
      <c r="O159" s="1"/>
      <c r="P159" s="1"/>
      <c r="Q159" s="1"/>
      <c r="R159" s="1"/>
      <c r="S159" s="1"/>
      <c r="T159" s="1"/>
      <c r="U159" s="1"/>
      <c r="W159" s="1"/>
      <c r="X159" s="1"/>
      <c r="Y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12" customHeight="1">
      <c r="A160" s="552"/>
      <c r="B160" s="752"/>
      <c r="C160" s="753"/>
      <c r="D160" s="753"/>
      <c r="E160" s="754">
        <v>0</v>
      </c>
      <c r="F160" s="755">
        <v>0</v>
      </c>
      <c r="G160" s="105">
        <f>E160*F160</f>
        <v>0</v>
      </c>
      <c r="H160" s="754">
        <v>0</v>
      </c>
      <c r="I160" s="777">
        <v>0</v>
      </c>
      <c r="J160" s="98">
        <f>E160*I160</f>
        <v>0</v>
      </c>
      <c r="K160" s="1"/>
      <c r="L160" s="1"/>
      <c r="M160" s="1"/>
      <c r="N160" s="1"/>
      <c r="O160" s="1"/>
      <c r="P160" s="1"/>
      <c r="Q160" s="1"/>
      <c r="R160" s="1"/>
      <c r="S160" s="1"/>
      <c r="T160" s="1"/>
      <c r="U160" s="1"/>
      <c r="W160" s="1"/>
      <c r="X160" s="1"/>
      <c r="Y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12" customHeight="1">
      <c r="A161" s="552"/>
      <c r="B161" s="558" t="s">
        <v>459</v>
      </c>
      <c r="C161" s="559"/>
      <c r="D161" s="560"/>
      <c r="E161" s="561"/>
      <c r="F161" s="561"/>
      <c r="G161" s="574"/>
      <c r="H161" s="523"/>
      <c r="I161" s="524"/>
      <c r="J161" s="526"/>
      <c r="K161" s="1"/>
      <c r="L161" s="1"/>
      <c r="M161" s="1"/>
      <c r="N161" s="1"/>
      <c r="O161" s="1"/>
      <c r="P161" s="1"/>
      <c r="Q161" s="1"/>
      <c r="R161" s="1"/>
      <c r="S161" s="1"/>
      <c r="T161" s="1"/>
      <c r="U161" s="1"/>
      <c r="W161" s="1"/>
      <c r="X161" s="1"/>
      <c r="Y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12" customHeight="1">
      <c r="A162" s="552"/>
      <c r="B162" s="772"/>
      <c r="C162" s="773"/>
      <c r="D162" s="773"/>
      <c r="E162" s="774">
        <v>0</v>
      </c>
      <c r="F162" s="778">
        <v>0</v>
      </c>
      <c r="G162" s="105">
        <f>E162*F162</f>
        <v>0</v>
      </c>
      <c r="H162" s="774">
        <v>0</v>
      </c>
      <c r="I162" s="775">
        <v>0</v>
      </c>
      <c r="J162" s="98">
        <f>E162*I162</f>
        <v>0</v>
      </c>
      <c r="K162" s="1"/>
      <c r="L162" s="1"/>
      <c r="M162" s="1"/>
      <c r="N162" s="1"/>
      <c r="O162" s="1"/>
      <c r="P162" s="1"/>
      <c r="Q162" s="1"/>
      <c r="R162" s="1"/>
      <c r="S162" s="1"/>
      <c r="T162" s="1"/>
      <c r="U162" s="1"/>
      <c r="W162" s="1"/>
      <c r="X162" s="1"/>
      <c r="Y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12" customHeight="1">
      <c r="A163" s="552"/>
      <c r="B163" s="748"/>
      <c r="C163" s="749"/>
      <c r="D163" s="749"/>
      <c r="E163" s="750">
        <v>0</v>
      </c>
      <c r="F163" s="751">
        <v>0</v>
      </c>
      <c r="G163" s="105">
        <f t="shared" si="9"/>
        <v>0</v>
      </c>
      <c r="H163" s="750">
        <v>0</v>
      </c>
      <c r="I163" s="776">
        <v>0</v>
      </c>
      <c r="J163" s="98">
        <f t="shared" si="10"/>
        <v>0</v>
      </c>
      <c r="K163" s="1"/>
      <c r="L163" s="1"/>
      <c r="M163" s="1"/>
      <c r="N163" s="1"/>
      <c r="O163" s="1"/>
      <c r="P163" s="1"/>
      <c r="Q163" s="1"/>
      <c r="R163" s="1"/>
      <c r="S163" s="1"/>
      <c r="T163" s="1"/>
      <c r="U163" s="1"/>
      <c r="W163" s="1"/>
      <c r="X163" s="1"/>
      <c r="Y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12" customHeight="1">
      <c r="A164" s="552"/>
      <c r="B164" s="748"/>
      <c r="C164" s="749"/>
      <c r="D164" s="749"/>
      <c r="E164" s="750">
        <v>0</v>
      </c>
      <c r="F164" s="751">
        <v>0</v>
      </c>
      <c r="G164" s="105">
        <f t="shared" si="9"/>
        <v>0</v>
      </c>
      <c r="H164" s="750">
        <v>0</v>
      </c>
      <c r="I164" s="776">
        <v>0</v>
      </c>
      <c r="J164" s="98">
        <f t="shared" si="10"/>
        <v>0</v>
      </c>
      <c r="K164" s="1"/>
      <c r="L164" s="1"/>
      <c r="M164" s="1"/>
      <c r="N164" s="1"/>
      <c r="O164" s="1"/>
      <c r="P164" s="1"/>
      <c r="Q164" s="1"/>
      <c r="R164" s="1"/>
      <c r="S164" s="1"/>
      <c r="T164" s="1"/>
      <c r="U164" s="1"/>
      <c r="W164" s="1"/>
      <c r="X164" s="1"/>
      <c r="Y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12" customHeight="1">
      <c r="A165" s="552"/>
      <c r="B165" s="748"/>
      <c r="C165" s="749"/>
      <c r="D165" s="749"/>
      <c r="E165" s="750">
        <v>0</v>
      </c>
      <c r="F165" s="751">
        <v>0</v>
      </c>
      <c r="G165" s="105">
        <f t="shared" si="9"/>
        <v>0</v>
      </c>
      <c r="H165" s="750">
        <v>0</v>
      </c>
      <c r="I165" s="776">
        <v>0</v>
      </c>
      <c r="J165" s="98">
        <f t="shared" si="10"/>
        <v>0</v>
      </c>
      <c r="K165" s="1"/>
      <c r="L165" s="1"/>
      <c r="M165" s="1"/>
      <c r="N165" s="1"/>
      <c r="O165" s="1"/>
      <c r="P165" s="1"/>
      <c r="Q165" s="1"/>
      <c r="R165" s="1"/>
      <c r="S165" s="1"/>
      <c r="T165" s="1"/>
      <c r="U165" s="1"/>
      <c r="W165" s="1"/>
      <c r="X165" s="1"/>
      <c r="Y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12" customHeight="1">
      <c r="A166" s="552"/>
      <c r="B166" s="748"/>
      <c r="C166" s="749"/>
      <c r="D166" s="749"/>
      <c r="E166" s="750">
        <v>0</v>
      </c>
      <c r="F166" s="751">
        <v>0</v>
      </c>
      <c r="G166" s="105">
        <f t="shared" si="9"/>
        <v>0</v>
      </c>
      <c r="H166" s="750">
        <v>0</v>
      </c>
      <c r="I166" s="776">
        <v>0</v>
      </c>
      <c r="J166" s="98">
        <f t="shared" si="10"/>
        <v>0</v>
      </c>
      <c r="K166" s="1"/>
      <c r="L166" s="1"/>
      <c r="M166" s="1"/>
      <c r="N166" s="1"/>
      <c r="O166" s="1"/>
      <c r="P166" s="1"/>
      <c r="Q166" s="1"/>
      <c r="R166" s="1"/>
      <c r="S166" s="1"/>
      <c r="T166" s="1"/>
      <c r="U166" s="1"/>
      <c r="W166" s="1"/>
      <c r="X166" s="1"/>
      <c r="Y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12" customHeight="1">
      <c r="A167" s="552"/>
      <c r="B167" s="748"/>
      <c r="C167" s="749"/>
      <c r="D167" s="749"/>
      <c r="E167" s="750">
        <v>0</v>
      </c>
      <c r="F167" s="751">
        <v>0</v>
      </c>
      <c r="G167" s="105">
        <f t="shared" si="9"/>
        <v>0</v>
      </c>
      <c r="H167" s="750">
        <v>0</v>
      </c>
      <c r="I167" s="776">
        <v>0</v>
      </c>
      <c r="J167" s="98">
        <f t="shared" si="10"/>
        <v>0</v>
      </c>
      <c r="K167" s="1"/>
      <c r="L167" s="1"/>
      <c r="M167" s="1"/>
      <c r="N167" s="1"/>
      <c r="O167" s="1"/>
      <c r="P167" s="1"/>
      <c r="Q167" s="1"/>
      <c r="R167" s="1"/>
      <c r="S167" s="1"/>
      <c r="T167" s="1"/>
      <c r="U167" s="1"/>
      <c r="W167" s="1"/>
      <c r="X167" s="1"/>
      <c r="Y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2" customHeight="1">
      <c r="A168" s="552"/>
      <c r="B168" s="756"/>
      <c r="C168" s="757"/>
      <c r="D168" s="757"/>
      <c r="E168" s="758">
        <v>0</v>
      </c>
      <c r="F168" s="759">
        <v>0</v>
      </c>
      <c r="G168" s="106">
        <f t="shared" si="9"/>
        <v>0</v>
      </c>
      <c r="H168" s="758">
        <v>0</v>
      </c>
      <c r="I168" s="779">
        <v>0</v>
      </c>
      <c r="J168" s="113">
        <f t="shared" si="10"/>
        <v>0</v>
      </c>
      <c r="K168" s="1"/>
      <c r="L168" s="1"/>
      <c r="M168" s="1"/>
      <c r="N168" s="1"/>
      <c r="O168" s="1"/>
      <c r="P168" s="1"/>
      <c r="Q168" s="1"/>
      <c r="R168" s="1"/>
      <c r="S168" s="1"/>
      <c r="T168" s="1"/>
      <c r="U168" s="1"/>
      <c r="W168" s="1"/>
      <c r="X168" s="1"/>
      <c r="Y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2">
      <c r="A169" s="552"/>
      <c r="B169" s="16" t="s">
        <v>203</v>
      </c>
      <c r="C169" s="10"/>
      <c r="D169" s="10"/>
      <c r="E169" s="10"/>
      <c r="F169" s="10"/>
      <c r="G169" s="106">
        <f>SUM(G155:G168)</f>
        <v>0</v>
      </c>
      <c r="H169" s="116"/>
      <c r="I169" s="116"/>
      <c r="J169" s="123"/>
      <c r="K169" s="1"/>
      <c r="L169" s="1"/>
      <c r="M169" s="1"/>
      <c r="N169" s="1"/>
      <c r="O169" s="1"/>
      <c r="P169" s="1"/>
      <c r="Q169" s="1"/>
      <c r="R169" s="1"/>
      <c r="S169" s="1"/>
      <c r="T169" s="1"/>
      <c r="U169" s="1"/>
      <c r="W169" s="1"/>
      <c r="X169" s="1"/>
      <c r="Y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2" customHeight="1" thickBot="1">
      <c r="A170" s="552"/>
      <c r="B170" s="35" t="s">
        <v>204</v>
      </c>
      <c r="C170" s="21"/>
      <c r="D170" s="21"/>
      <c r="E170" s="21"/>
      <c r="F170" s="21"/>
      <c r="G170" s="21"/>
      <c r="H170" s="21"/>
      <c r="I170" s="21"/>
      <c r="J170" s="104">
        <f>SUM(J155:J168)</f>
        <v>0</v>
      </c>
      <c r="K170" s="1"/>
      <c r="L170" s="1"/>
      <c r="M170" s="1"/>
      <c r="N170" s="1"/>
      <c r="O170" s="1"/>
      <c r="P170" s="1"/>
      <c r="Q170" s="1"/>
      <c r="R170" s="1"/>
      <c r="S170" s="1"/>
      <c r="T170" s="1"/>
      <c r="U170" s="1"/>
      <c r="W170" s="1"/>
      <c r="X170" s="1"/>
      <c r="Y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2" customHeight="1" thickBot="1" thickTop="1">
      <c r="A171" s="552"/>
      <c r="B171" s="164"/>
      <c r="C171" s="164"/>
      <c r="D171" s="164"/>
      <c r="E171" s="164"/>
      <c r="F171" s="164"/>
      <c r="G171" s="164"/>
      <c r="H171" s="164"/>
      <c r="I171" s="164"/>
      <c r="J171" s="164"/>
      <c r="K171" s="1"/>
      <c r="L171" s="1"/>
      <c r="M171" s="1"/>
      <c r="N171" s="1"/>
      <c r="O171" s="1"/>
      <c r="P171" s="1"/>
      <c r="Q171" s="1"/>
      <c r="R171" s="1"/>
      <c r="S171" s="1"/>
      <c r="T171" s="1"/>
      <c r="U171" s="1"/>
      <c r="W171" s="1"/>
      <c r="X171" s="1"/>
      <c r="Y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2" customHeight="1" thickTop="1">
      <c r="A172" s="552"/>
      <c r="B172" s="528" t="s">
        <v>205</v>
      </c>
      <c r="C172" s="529"/>
      <c r="D172" s="529"/>
      <c r="E172" s="14"/>
      <c r="F172" s="14"/>
      <c r="G172" s="14"/>
      <c r="H172" s="14"/>
      <c r="I172" s="14"/>
      <c r="J172" s="36"/>
      <c r="K172" s="1"/>
      <c r="L172" s="1"/>
      <c r="M172" s="1"/>
      <c r="N172" s="1"/>
      <c r="O172" s="1"/>
      <c r="P172" s="1"/>
      <c r="Q172" s="1"/>
      <c r="R172" s="1"/>
      <c r="S172" s="1"/>
      <c r="T172" s="1"/>
      <c r="U172" s="1"/>
      <c r="W172" s="1"/>
      <c r="X172" s="1"/>
      <c r="Y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12" customHeight="1">
      <c r="A173" s="552"/>
      <c r="B173" s="53"/>
      <c r="C173" s="43"/>
      <c r="D173" s="37"/>
      <c r="E173" s="37"/>
      <c r="F173" s="38" t="s">
        <v>206</v>
      </c>
      <c r="G173" s="37"/>
      <c r="H173" s="44" t="s">
        <v>121</v>
      </c>
      <c r="I173" s="38" t="s">
        <v>121</v>
      </c>
      <c r="J173" s="45" t="s">
        <v>121</v>
      </c>
      <c r="K173" s="1"/>
      <c r="L173" s="1"/>
      <c r="M173" s="1"/>
      <c r="N173" s="1"/>
      <c r="O173" s="1"/>
      <c r="P173" s="1"/>
      <c r="Q173" s="1"/>
      <c r="R173" s="1"/>
      <c r="S173" s="1"/>
      <c r="T173" s="1"/>
      <c r="U173" s="1"/>
      <c r="W173" s="1"/>
      <c r="X173" s="1"/>
      <c r="Y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2" customHeight="1">
      <c r="A174" s="552"/>
      <c r="B174" s="46" t="s">
        <v>207</v>
      </c>
      <c r="C174" s="1"/>
      <c r="D174" s="26" t="s">
        <v>208</v>
      </c>
      <c r="E174" s="26" t="s">
        <v>209</v>
      </c>
      <c r="F174" s="26" t="s">
        <v>210</v>
      </c>
      <c r="G174" s="26" t="s">
        <v>122</v>
      </c>
      <c r="H174" s="27" t="s">
        <v>211</v>
      </c>
      <c r="I174" s="26" t="s">
        <v>209</v>
      </c>
      <c r="J174" s="29" t="s">
        <v>122</v>
      </c>
      <c r="K174" s="1"/>
      <c r="L174" s="1"/>
      <c r="M174" s="1"/>
      <c r="N174" s="1"/>
      <c r="O174" s="1"/>
      <c r="P174" s="1"/>
      <c r="Q174" s="1"/>
      <c r="R174" s="1"/>
      <c r="S174" s="1"/>
      <c r="T174" s="1"/>
      <c r="U174" s="1"/>
      <c r="W174" s="1"/>
      <c r="X174" s="1"/>
      <c r="Y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2" customHeight="1">
      <c r="A175" s="552"/>
      <c r="B175" s="16" t="s">
        <v>148</v>
      </c>
      <c r="C175" s="10"/>
      <c r="D175" s="31" t="s">
        <v>210</v>
      </c>
      <c r="E175" s="31" t="s">
        <v>150</v>
      </c>
      <c r="F175" s="31" t="s">
        <v>212</v>
      </c>
      <c r="G175" s="31" t="s">
        <v>133</v>
      </c>
      <c r="H175" s="32" t="s">
        <v>213</v>
      </c>
      <c r="I175" s="31" t="s">
        <v>144</v>
      </c>
      <c r="J175" s="34" t="s">
        <v>127</v>
      </c>
      <c r="K175" s="1"/>
      <c r="L175" s="1"/>
      <c r="M175" s="1"/>
      <c r="N175" s="1"/>
      <c r="O175" s="1"/>
      <c r="P175" s="1"/>
      <c r="Q175" s="1"/>
      <c r="R175" s="1"/>
      <c r="S175" s="1"/>
      <c r="T175" s="1"/>
      <c r="U175" s="1"/>
      <c r="W175" s="1"/>
      <c r="X175" s="1"/>
      <c r="Y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2" customHeight="1">
      <c r="A176" s="552"/>
      <c r="B176" s="772" t="s">
        <v>512</v>
      </c>
      <c r="C176" s="773"/>
      <c r="D176" s="774">
        <v>1988</v>
      </c>
      <c r="E176" s="774">
        <v>2.45</v>
      </c>
      <c r="F176" s="774">
        <v>20000</v>
      </c>
      <c r="G176" s="780">
        <v>2.85</v>
      </c>
      <c r="H176" s="239">
        <f aca="true" t="shared" si="11" ref="H176:H187">(G176-E176)*F176</f>
        <v>7999.999999999998</v>
      </c>
      <c r="I176" s="186">
        <f aca="true" t="shared" si="12" ref="I176:J187">E176*F176</f>
        <v>49000</v>
      </c>
      <c r="J176" s="191">
        <f t="shared" si="12"/>
        <v>57000</v>
      </c>
      <c r="K176" s="1"/>
      <c r="L176" s="1"/>
      <c r="M176" s="1"/>
      <c r="N176" s="1"/>
      <c r="O176" s="1"/>
      <c r="P176" s="1"/>
      <c r="Q176" s="1"/>
      <c r="R176" s="1"/>
      <c r="S176" s="1"/>
      <c r="T176" s="1"/>
      <c r="U176" s="1"/>
      <c r="W176" s="1"/>
      <c r="X176" s="1"/>
      <c r="Y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36" ht="12" customHeight="1">
      <c r="A177" s="552"/>
      <c r="B177" s="748"/>
      <c r="C177" s="749"/>
      <c r="D177" s="750">
        <v>0</v>
      </c>
      <c r="E177" s="750">
        <v>0</v>
      </c>
      <c r="F177" s="750">
        <v>0</v>
      </c>
      <c r="G177" s="781">
        <v>0</v>
      </c>
      <c r="H177" s="239">
        <f t="shared" si="11"/>
        <v>0</v>
      </c>
      <c r="I177" s="186">
        <f t="shared" si="12"/>
        <v>0</v>
      </c>
      <c r="J177" s="191">
        <f t="shared" si="12"/>
        <v>0</v>
      </c>
      <c r="K177" s="1"/>
      <c r="L177" s="1"/>
      <c r="M177" s="1"/>
      <c r="N177" s="1"/>
      <c r="O177" s="1"/>
      <c r="P177" s="1"/>
      <c r="Q177" s="1"/>
      <c r="R177" s="1"/>
      <c r="S177" s="1"/>
      <c r="T177" s="1"/>
      <c r="U177" s="1"/>
      <c r="W177" s="1"/>
      <c r="X177" s="1"/>
      <c r="Y177" s="1"/>
      <c r="AA177" s="1"/>
      <c r="AC177" s="1"/>
      <c r="AD177" s="1"/>
      <c r="AE177" s="1"/>
      <c r="AF177" s="1"/>
      <c r="AG177" s="1"/>
      <c r="AH177" s="1"/>
      <c r="AI177" s="1"/>
      <c r="AJ177" s="1"/>
    </row>
    <row r="178" spans="1:36" ht="12.75" customHeight="1">
      <c r="A178" s="552"/>
      <c r="B178" s="748"/>
      <c r="C178" s="749"/>
      <c r="D178" s="750">
        <v>0</v>
      </c>
      <c r="E178" s="750">
        <v>0</v>
      </c>
      <c r="F178" s="750">
        <v>0</v>
      </c>
      <c r="G178" s="781">
        <v>0</v>
      </c>
      <c r="H178" s="239">
        <f t="shared" si="11"/>
        <v>0</v>
      </c>
      <c r="I178" s="186">
        <f t="shared" si="12"/>
        <v>0</v>
      </c>
      <c r="J178" s="191">
        <f t="shared" si="12"/>
        <v>0</v>
      </c>
      <c r="K178" s="1"/>
      <c r="L178" s="1"/>
      <c r="M178" s="1"/>
      <c r="N178" s="1"/>
      <c r="O178" s="1"/>
      <c r="P178" s="1"/>
      <c r="Q178" s="1"/>
      <c r="R178" s="1"/>
      <c r="S178" s="1"/>
      <c r="T178" s="1"/>
      <c r="U178" s="1"/>
      <c r="W178" s="1"/>
      <c r="X178" s="1"/>
      <c r="Y178" s="1"/>
      <c r="AA178" s="1"/>
      <c r="AC178" s="1"/>
      <c r="AD178" s="1"/>
      <c r="AE178" s="1"/>
      <c r="AF178" s="1"/>
      <c r="AG178" s="1"/>
      <c r="AH178" s="1"/>
      <c r="AI178" s="1"/>
      <c r="AJ178" s="1"/>
    </row>
    <row r="179" spans="1:36" ht="12.75" customHeight="1">
      <c r="A179" s="552"/>
      <c r="B179" s="748"/>
      <c r="C179" s="749"/>
      <c r="D179" s="750">
        <v>0</v>
      </c>
      <c r="E179" s="750">
        <v>0</v>
      </c>
      <c r="F179" s="750">
        <v>0</v>
      </c>
      <c r="G179" s="781">
        <v>0</v>
      </c>
      <c r="H179" s="239">
        <f t="shared" si="11"/>
        <v>0</v>
      </c>
      <c r="I179" s="186">
        <f t="shared" si="12"/>
        <v>0</v>
      </c>
      <c r="J179" s="191">
        <f t="shared" si="12"/>
        <v>0</v>
      </c>
      <c r="K179" s="1"/>
      <c r="L179" s="1"/>
      <c r="M179" s="1"/>
      <c r="N179" s="1"/>
      <c r="O179" s="1"/>
      <c r="P179" s="1"/>
      <c r="Q179" s="1"/>
      <c r="R179" s="1"/>
      <c r="S179" s="1"/>
      <c r="T179" s="1"/>
      <c r="U179" s="1"/>
      <c r="W179" s="1"/>
      <c r="X179" s="1"/>
      <c r="Y179" s="1"/>
      <c r="AA179" s="1"/>
      <c r="AC179" s="1"/>
      <c r="AD179" s="1"/>
      <c r="AE179" s="1"/>
      <c r="AF179" s="1"/>
      <c r="AG179" s="1"/>
      <c r="AH179" s="1"/>
      <c r="AI179" s="1"/>
      <c r="AJ179" s="1"/>
    </row>
    <row r="180" spans="1:36" ht="13.5" customHeight="1">
      <c r="A180" s="552"/>
      <c r="B180" s="748"/>
      <c r="C180" s="749"/>
      <c r="D180" s="750">
        <v>0</v>
      </c>
      <c r="E180" s="750">
        <v>0</v>
      </c>
      <c r="F180" s="750">
        <v>0</v>
      </c>
      <c r="G180" s="781">
        <v>0</v>
      </c>
      <c r="H180" s="239">
        <f t="shared" si="11"/>
        <v>0</v>
      </c>
      <c r="I180" s="186">
        <f t="shared" si="12"/>
        <v>0</v>
      </c>
      <c r="J180" s="191">
        <f t="shared" si="12"/>
        <v>0</v>
      </c>
      <c r="K180" s="1"/>
      <c r="L180" s="1"/>
      <c r="M180" s="1"/>
      <c r="N180" s="1"/>
      <c r="O180" s="1"/>
      <c r="P180" s="1"/>
      <c r="Q180" s="1"/>
      <c r="R180" s="1"/>
      <c r="S180" s="1"/>
      <c r="T180" s="1"/>
      <c r="U180" s="1"/>
      <c r="W180" s="1"/>
      <c r="X180" s="1"/>
      <c r="Y180" s="1"/>
      <c r="AA180" s="1"/>
      <c r="AC180" s="1"/>
      <c r="AD180" s="1"/>
      <c r="AE180" s="1"/>
      <c r="AF180" s="1"/>
      <c r="AG180" s="1"/>
      <c r="AH180" s="1"/>
      <c r="AI180" s="1"/>
      <c r="AJ180" s="1"/>
    </row>
    <row r="181" spans="1:36" ht="12" customHeight="1">
      <c r="A181" s="552"/>
      <c r="B181" s="748"/>
      <c r="C181" s="749"/>
      <c r="D181" s="750">
        <v>0</v>
      </c>
      <c r="E181" s="750">
        <v>0</v>
      </c>
      <c r="F181" s="750">
        <v>0</v>
      </c>
      <c r="G181" s="781">
        <v>0</v>
      </c>
      <c r="H181" s="239">
        <f t="shared" si="11"/>
        <v>0</v>
      </c>
      <c r="I181" s="186">
        <f t="shared" si="12"/>
        <v>0</v>
      </c>
      <c r="J181" s="191">
        <f t="shared" si="12"/>
        <v>0</v>
      </c>
      <c r="K181" s="1"/>
      <c r="L181" s="1"/>
      <c r="M181" s="1"/>
      <c r="N181" s="1"/>
      <c r="O181" s="1"/>
      <c r="P181" s="1"/>
      <c r="Q181" s="1"/>
      <c r="R181" s="1"/>
      <c r="S181" s="1"/>
      <c r="T181" s="1"/>
      <c r="U181" s="1"/>
      <c r="W181" s="1"/>
      <c r="X181" s="1"/>
      <c r="Y181" s="1"/>
      <c r="AA181" s="1"/>
      <c r="AC181" s="1"/>
      <c r="AD181" s="1"/>
      <c r="AE181" s="1"/>
      <c r="AF181" s="1"/>
      <c r="AG181" s="1"/>
      <c r="AH181" s="1"/>
      <c r="AI181" s="1"/>
      <c r="AJ181" s="1"/>
    </row>
    <row r="182" spans="1:36" ht="12" customHeight="1">
      <c r="A182" s="552"/>
      <c r="B182" s="748"/>
      <c r="C182" s="749"/>
      <c r="D182" s="750">
        <v>0</v>
      </c>
      <c r="E182" s="750">
        <v>0</v>
      </c>
      <c r="F182" s="750">
        <v>0</v>
      </c>
      <c r="G182" s="781">
        <v>0</v>
      </c>
      <c r="H182" s="239">
        <f t="shared" si="11"/>
        <v>0</v>
      </c>
      <c r="I182" s="186">
        <f t="shared" si="12"/>
        <v>0</v>
      </c>
      <c r="J182" s="191">
        <f t="shared" si="12"/>
        <v>0</v>
      </c>
      <c r="K182" s="1"/>
      <c r="L182" s="1"/>
      <c r="M182" s="1"/>
      <c r="N182" s="1"/>
      <c r="O182" s="1"/>
      <c r="P182" s="1"/>
      <c r="Q182" s="1"/>
      <c r="R182" s="1"/>
      <c r="S182" s="1"/>
      <c r="T182" s="1"/>
      <c r="U182" s="1"/>
      <c r="W182" s="1"/>
      <c r="X182" s="1"/>
      <c r="Y182" s="1"/>
      <c r="AA182" s="1"/>
      <c r="AC182" s="1"/>
      <c r="AD182" s="1"/>
      <c r="AE182" s="1"/>
      <c r="AF182" s="1"/>
      <c r="AG182" s="1"/>
      <c r="AH182" s="1"/>
      <c r="AI182" s="1"/>
      <c r="AJ182" s="1"/>
    </row>
    <row r="183" spans="1:36" ht="12" customHeight="1">
      <c r="A183" s="552"/>
      <c r="B183" s="748"/>
      <c r="C183" s="749"/>
      <c r="D183" s="750">
        <v>0</v>
      </c>
      <c r="E183" s="750">
        <v>0</v>
      </c>
      <c r="F183" s="750">
        <v>0</v>
      </c>
      <c r="G183" s="781">
        <v>0</v>
      </c>
      <c r="H183" s="239">
        <f t="shared" si="11"/>
        <v>0</v>
      </c>
      <c r="I183" s="186">
        <f t="shared" si="12"/>
        <v>0</v>
      </c>
      <c r="J183" s="191">
        <f t="shared" si="12"/>
        <v>0</v>
      </c>
      <c r="K183" s="1"/>
      <c r="L183" s="1"/>
      <c r="M183" s="1"/>
      <c r="N183" s="1"/>
      <c r="O183" s="1"/>
      <c r="P183" s="1"/>
      <c r="Q183" s="1"/>
      <c r="R183" s="1"/>
      <c r="S183" s="1"/>
      <c r="T183" s="1"/>
      <c r="U183" s="1"/>
      <c r="W183" s="1"/>
      <c r="X183" s="1"/>
      <c r="Y183" s="1"/>
      <c r="AA183" s="1"/>
      <c r="AC183" s="1"/>
      <c r="AD183" s="1"/>
      <c r="AE183" s="1"/>
      <c r="AF183" s="1"/>
      <c r="AG183" s="1"/>
      <c r="AH183" s="1"/>
      <c r="AI183" s="1"/>
      <c r="AJ183" s="1"/>
    </row>
    <row r="184" spans="1:36" ht="12" customHeight="1">
      <c r="A184" s="552"/>
      <c r="B184" s="748"/>
      <c r="C184" s="749"/>
      <c r="D184" s="750">
        <v>0</v>
      </c>
      <c r="E184" s="750">
        <v>0</v>
      </c>
      <c r="F184" s="750">
        <v>0</v>
      </c>
      <c r="G184" s="781">
        <v>0</v>
      </c>
      <c r="H184" s="239">
        <f t="shared" si="11"/>
        <v>0</v>
      </c>
      <c r="I184" s="186">
        <f t="shared" si="12"/>
        <v>0</v>
      </c>
      <c r="J184" s="191">
        <f t="shared" si="12"/>
        <v>0</v>
      </c>
      <c r="K184" s="1"/>
      <c r="L184" s="1"/>
      <c r="M184" s="1"/>
      <c r="N184" s="1"/>
      <c r="O184" s="1"/>
      <c r="P184" s="1"/>
      <c r="Q184" s="1"/>
      <c r="R184" s="1"/>
      <c r="S184" s="1"/>
      <c r="T184" s="1"/>
      <c r="U184" s="1"/>
      <c r="W184" s="1"/>
      <c r="X184" s="1"/>
      <c r="Y184" s="1"/>
      <c r="AA184" s="1"/>
      <c r="AC184" s="1"/>
      <c r="AD184" s="1"/>
      <c r="AE184" s="1"/>
      <c r="AF184" s="1"/>
      <c r="AG184" s="1"/>
      <c r="AH184" s="1"/>
      <c r="AI184" s="1"/>
      <c r="AJ184" s="1"/>
    </row>
    <row r="185" spans="1:27" ht="12" customHeight="1">
      <c r="A185" s="552"/>
      <c r="B185" s="748"/>
      <c r="C185" s="749"/>
      <c r="D185" s="750">
        <v>0</v>
      </c>
      <c r="E185" s="750">
        <v>0</v>
      </c>
      <c r="F185" s="750">
        <v>0</v>
      </c>
      <c r="G185" s="781">
        <v>0</v>
      </c>
      <c r="H185" s="239">
        <f t="shared" si="11"/>
        <v>0</v>
      </c>
      <c r="I185" s="186">
        <f t="shared" si="12"/>
        <v>0</v>
      </c>
      <c r="J185" s="191">
        <f t="shared" si="12"/>
        <v>0</v>
      </c>
      <c r="K185" s="1"/>
      <c r="L185" s="1"/>
      <c r="M185" s="1"/>
      <c r="N185" s="1"/>
      <c r="O185" s="1"/>
      <c r="P185" s="1"/>
      <c r="Q185" s="1"/>
      <c r="R185" s="1"/>
      <c r="S185" s="1"/>
      <c r="T185" s="1"/>
      <c r="U185" s="1"/>
      <c r="W185" s="1"/>
      <c r="X185" s="1"/>
      <c r="Y185" s="1"/>
      <c r="AA185" s="1"/>
    </row>
    <row r="186" spans="1:27" ht="12" customHeight="1">
      <c r="A186" s="552"/>
      <c r="B186" s="748"/>
      <c r="C186" s="749"/>
      <c r="D186" s="750">
        <v>0</v>
      </c>
      <c r="E186" s="750">
        <v>0</v>
      </c>
      <c r="F186" s="750">
        <v>0</v>
      </c>
      <c r="G186" s="781">
        <v>0</v>
      </c>
      <c r="H186" s="239">
        <f t="shared" si="11"/>
        <v>0</v>
      </c>
      <c r="I186" s="186">
        <f t="shared" si="12"/>
        <v>0</v>
      </c>
      <c r="J186" s="191">
        <f t="shared" si="12"/>
        <v>0</v>
      </c>
      <c r="K186" s="1"/>
      <c r="L186" s="1"/>
      <c r="M186" s="1"/>
      <c r="N186" s="1"/>
      <c r="O186" s="1"/>
      <c r="P186" s="1"/>
      <c r="Q186" s="1"/>
      <c r="R186" s="1"/>
      <c r="S186" s="1"/>
      <c r="T186" s="1"/>
      <c r="U186" s="1"/>
      <c r="W186" s="1"/>
      <c r="X186" s="1"/>
      <c r="Y186" s="1"/>
      <c r="AA186" s="1"/>
    </row>
    <row r="187" spans="1:27" ht="12" customHeight="1">
      <c r="A187" s="552"/>
      <c r="B187" s="752"/>
      <c r="C187" s="753"/>
      <c r="D187" s="758">
        <v>0</v>
      </c>
      <c r="E187" s="758">
        <v>0</v>
      </c>
      <c r="F187" s="758">
        <v>0</v>
      </c>
      <c r="G187" s="782">
        <v>0</v>
      </c>
      <c r="H187" s="239">
        <f t="shared" si="11"/>
        <v>0</v>
      </c>
      <c r="I187" s="186">
        <f t="shared" si="12"/>
        <v>0</v>
      </c>
      <c r="J187" s="192">
        <f t="shared" si="12"/>
        <v>0</v>
      </c>
      <c r="K187" s="1"/>
      <c r="L187" s="1"/>
      <c r="M187" s="1"/>
      <c r="N187" s="1"/>
      <c r="O187" s="1"/>
      <c r="P187" s="1"/>
      <c r="Q187" s="1"/>
      <c r="R187" s="1"/>
      <c r="S187" s="1"/>
      <c r="T187" s="1"/>
      <c r="U187" s="1"/>
      <c r="W187" s="1"/>
      <c r="X187" s="1"/>
      <c r="Y187" s="1"/>
      <c r="AA187" s="1"/>
    </row>
    <row r="188" spans="1:27" ht="12">
      <c r="A188" s="552"/>
      <c r="B188" s="53"/>
      <c r="C188" s="62" t="s">
        <v>214</v>
      </c>
      <c r="D188" s="10"/>
      <c r="E188" s="10"/>
      <c r="F188" s="10"/>
      <c r="G188" s="10"/>
      <c r="H188" s="240">
        <f>SUM(H176:H187)</f>
        <v>7999.999999999998</v>
      </c>
      <c r="I188" s="124"/>
      <c r="J188" s="119"/>
      <c r="K188" s="1"/>
      <c r="L188" s="1"/>
      <c r="M188" s="1"/>
      <c r="N188" s="1"/>
      <c r="O188" s="1"/>
      <c r="P188" s="1"/>
      <c r="Q188" s="1"/>
      <c r="R188" s="1"/>
      <c r="S188" s="1"/>
      <c r="T188" s="1"/>
      <c r="U188" s="1"/>
      <c r="W188" s="1"/>
      <c r="X188" s="1"/>
      <c r="Y188" s="1"/>
      <c r="AA188" s="1"/>
    </row>
    <row r="189" spans="1:27" ht="12" customHeight="1">
      <c r="A189" s="552"/>
      <c r="B189" s="53"/>
      <c r="C189" s="62" t="s">
        <v>215</v>
      </c>
      <c r="D189" s="1"/>
      <c r="E189" s="1"/>
      <c r="F189" s="1"/>
      <c r="G189" s="1"/>
      <c r="H189" s="1"/>
      <c r="I189" s="241">
        <f>SUM(I176:I187)</f>
        <v>49000</v>
      </c>
      <c r="J189" s="119"/>
      <c r="K189" s="1"/>
      <c r="L189" s="1"/>
      <c r="M189" s="1"/>
      <c r="N189" s="1"/>
      <c r="O189" s="1"/>
      <c r="P189" s="1"/>
      <c r="Q189" s="1"/>
      <c r="R189" s="1"/>
      <c r="S189" s="1"/>
      <c r="T189" s="1"/>
      <c r="U189" s="1"/>
      <c r="W189" s="1"/>
      <c r="X189" s="1"/>
      <c r="Y189" s="1"/>
      <c r="AA189" s="1"/>
    </row>
    <row r="190" spans="1:27" ht="12" customHeight="1" thickBot="1">
      <c r="A190" s="552"/>
      <c r="B190" s="63"/>
      <c r="C190" s="64" t="s">
        <v>216</v>
      </c>
      <c r="D190" s="50"/>
      <c r="E190" s="50"/>
      <c r="F190" s="50"/>
      <c r="G190" s="50"/>
      <c r="H190" s="50"/>
      <c r="I190" s="57"/>
      <c r="J190" s="189">
        <f>SUM(J176:J187)</f>
        <v>57000</v>
      </c>
      <c r="K190" s="1"/>
      <c r="L190" s="1"/>
      <c r="M190" s="1"/>
      <c r="N190" s="1"/>
      <c r="O190" s="1"/>
      <c r="P190" s="1"/>
      <c r="Q190" s="1"/>
      <c r="R190" s="1"/>
      <c r="S190" s="1"/>
      <c r="T190" s="1"/>
      <c r="U190" s="1"/>
      <c r="W190" s="1"/>
      <c r="X190" s="1"/>
      <c r="Y190" s="1"/>
      <c r="AA190" s="1"/>
    </row>
    <row r="191" spans="1:27" ht="12" customHeight="1" thickBot="1" thickTop="1">
      <c r="A191" s="552"/>
      <c r="B191" s="1"/>
      <c r="C191" s="1"/>
      <c r="D191" s="1"/>
      <c r="E191" s="1"/>
      <c r="F191" s="1"/>
      <c r="G191" s="1"/>
      <c r="H191" s="1"/>
      <c r="I191" s="1"/>
      <c r="J191" s="1"/>
      <c r="K191" s="1"/>
      <c r="L191" s="1"/>
      <c r="M191" s="1"/>
      <c r="N191" s="1"/>
      <c r="O191" s="1"/>
      <c r="P191" s="1"/>
      <c r="Q191" s="1"/>
      <c r="R191" s="1"/>
      <c r="S191" s="1"/>
      <c r="T191" s="1"/>
      <c r="U191" s="1"/>
      <c r="W191" s="1"/>
      <c r="X191" s="1"/>
      <c r="Y191" s="1"/>
      <c r="AA191" s="1"/>
    </row>
    <row r="192" spans="1:27" ht="15" customHeight="1" thickTop="1">
      <c r="A192" s="552"/>
      <c r="B192" s="528" t="s">
        <v>257</v>
      </c>
      <c r="C192" s="529"/>
      <c r="D192" s="14"/>
      <c r="E192" s="14"/>
      <c r="F192" s="14"/>
      <c r="G192" s="14"/>
      <c r="H192" s="14"/>
      <c r="I192" s="14"/>
      <c r="J192" s="36"/>
      <c r="K192" s="1"/>
      <c r="L192" s="1"/>
      <c r="M192" s="1"/>
      <c r="N192" s="1"/>
      <c r="O192" s="1"/>
      <c r="P192" s="1"/>
      <c r="Q192" s="1"/>
      <c r="R192" s="1"/>
      <c r="S192" s="1"/>
      <c r="T192" s="1"/>
      <c r="U192" s="1"/>
      <c r="W192" s="1"/>
      <c r="X192" s="1"/>
      <c r="Y192" s="1"/>
      <c r="AA192" s="1"/>
    </row>
    <row r="193" spans="1:27" ht="12" customHeight="1">
      <c r="A193" s="552"/>
      <c r="B193" s="42" t="s">
        <v>258</v>
      </c>
      <c r="C193" s="43"/>
      <c r="D193" s="43"/>
      <c r="E193" s="43"/>
      <c r="F193" s="43"/>
      <c r="G193" s="38" t="s">
        <v>117</v>
      </c>
      <c r="H193" s="38" t="s">
        <v>259</v>
      </c>
      <c r="I193" s="38" t="s">
        <v>122</v>
      </c>
      <c r="J193" s="45" t="s">
        <v>121</v>
      </c>
      <c r="K193" s="1"/>
      <c r="L193" s="1"/>
      <c r="M193" s="1"/>
      <c r="N193" s="1"/>
      <c r="O193" s="1"/>
      <c r="P193" s="1"/>
      <c r="Q193" s="1"/>
      <c r="R193" s="1"/>
      <c r="S193" s="1"/>
      <c r="T193" s="1"/>
      <c r="U193" s="1"/>
      <c r="W193" s="1"/>
      <c r="X193" s="1"/>
      <c r="Y193" s="1"/>
      <c r="AA193" s="1"/>
    </row>
    <row r="194" spans="1:27" ht="12" customHeight="1">
      <c r="A194" s="552"/>
      <c r="B194" s="23"/>
      <c r="C194" s="1"/>
      <c r="D194" s="1"/>
      <c r="E194" s="1"/>
      <c r="F194" s="1"/>
      <c r="G194" s="26" t="s">
        <v>134</v>
      </c>
      <c r="H194" s="26" t="s">
        <v>260</v>
      </c>
      <c r="I194" s="26" t="s">
        <v>199</v>
      </c>
      <c r="J194" s="29" t="s">
        <v>122</v>
      </c>
      <c r="K194" s="1"/>
      <c r="L194" s="1"/>
      <c r="M194" s="1"/>
      <c r="N194" s="1"/>
      <c r="O194" s="1"/>
      <c r="P194" s="1"/>
      <c r="Q194" s="1"/>
      <c r="R194" s="1"/>
      <c r="S194" s="1"/>
      <c r="T194" s="1"/>
      <c r="U194" s="1"/>
      <c r="W194" s="1"/>
      <c r="X194" s="1"/>
      <c r="Y194" s="1"/>
      <c r="AA194" s="1"/>
    </row>
    <row r="195" spans="1:27" ht="12.75" customHeight="1">
      <c r="A195" s="552"/>
      <c r="B195" s="16" t="s">
        <v>148</v>
      </c>
      <c r="C195" s="10"/>
      <c r="D195" s="10"/>
      <c r="E195" s="10"/>
      <c r="F195" s="10"/>
      <c r="G195" s="31" t="s">
        <v>261</v>
      </c>
      <c r="H195" s="31" t="s">
        <v>262</v>
      </c>
      <c r="I195" s="31" t="s">
        <v>263</v>
      </c>
      <c r="J195" s="34" t="s">
        <v>127</v>
      </c>
      <c r="K195" s="1"/>
      <c r="L195" s="1"/>
      <c r="M195" s="1"/>
      <c r="N195" s="1"/>
      <c r="O195" s="1"/>
      <c r="P195" s="1"/>
      <c r="Q195" s="1"/>
      <c r="R195" s="1"/>
      <c r="S195" s="1"/>
      <c r="T195" s="1"/>
      <c r="U195" s="1"/>
      <c r="W195" s="1"/>
      <c r="X195" s="1"/>
      <c r="Y195" s="1"/>
      <c r="AA195" s="1"/>
    </row>
    <row r="196" spans="1:27" ht="12" customHeight="1">
      <c r="A196" s="552"/>
      <c r="B196" s="744"/>
      <c r="C196" s="745"/>
      <c r="D196" s="745"/>
      <c r="E196" s="745"/>
      <c r="F196" s="745"/>
      <c r="G196" s="783">
        <v>0</v>
      </c>
      <c r="H196" s="784">
        <v>0</v>
      </c>
      <c r="I196" s="728">
        <v>0</v>
      </c>
      <c r="J196" s="191">
        <f aca="true" t="shared" si="13" ref="J196:J208">G196*H196*I196</f>
        <v>0</v>
      </c>
      <c r="K196" s="1"/>
      <c r="L196" s="1"/>
      <c r="M196" s="1"/>
      <c r="N196" s="1"/>
      <c r="O196" s="1"/>
      <c r="P196" s="1"/>
      <c r="Q196" s="1"/>
      <c r="R196" s="1"/>
      <c r="S196" s="1"/>
      <c r="T196" s="1"/>
      <c r="U196" s="1"/>
      <c r="W196" s="1"/>
      <c r="X196" s="1"/>
      <c r="Y196" s="1"/>
      <c r="AA196" s="1"/>
    </row>
    <row r="197" spans="1:27" ht="12" customHeight="1">
      <c r="A197" s="552"/>
      <c r="B197" s="748"/>
      <c r="C197" s="749"/>
      <c r="D197" s="749"/>
      <c r="E197" s="749"/>
      <c r="F197" s="749"/>
      <c r="G197" s="785">
        <v>0</v>
      </c>
      <c r="H197" s="786">
        <v>0</v>
      </c>
      <c r="I197" s="730">
        <v>0</v>
      </c>
      <c r="J197" s="191">
        <f t="shared" si="13"/>
        <v>0</v>
      </c>
      <c r="K197" s="1"/>
      <c r="L197" s="1"/>
      <c r="M197" s="1"/>
      <c r="N197" s="1"/>
      <c r="O197" s="1"/>
      <c r="P197" s="1"/>
      <c r="Q197" s="1"/>
      <c r="R197" s="1"/>
      <c r="S197" s="1"/>
      <c r="T197" s="1"/>
      <c r="U197" s="1"/>
      <c r="W197" s="1"/>
      <c r="X197" s="1"/>
      <c r="Y197" s="1"/>
      <c r="AA197" s="1"/>
    </row>
    <row r="198" spans="1:27" ht="12" customHeight="1">
      <c r="A198" s="552"/>
      <c r="B198" s="748"/>
      <c r="C198" s="749"/>
      <c r="D198" s="749"/>
      <c r="E198" s="749"/>
      <c r="F198" s="749"/>
      <c r="G198" s="785">
        <v>0</v>
      </c>
      <c r="H198" s="786">
        <v>0</v>
      </c>
      <c r="I198" s="730">
        <v>0</v>
      </c>
      <c r="J198" s="191">
        <f t="shared" si="13"/>
        <v>0</v>
      </c>
      <c r="K198" s="1"/>
      <c r="L198" s="1"/>
      <c r="M198" s="1"/>
      <c r="N198" s="1"/>
      <c r="O198" s="1"/>
      <c r="P198" s="1"/>
      <c r="Q198" s="1"/>
      <c r="R198" s="1"/>
      <c r="S198" s="1"/>
      <c r="T198" s="1"/>
      <c r="U198" s="1"/>
      <c r="W198" s="1"/>
      <c r="X198" s="1"/>
      <c r="Y198" s="1"/>
      <c r="AA198" s="1"/>
    </row>
    <row r="199" spans="1:27" ht="12" customHeight="1">
      <c r="A199" s="552"/>
      <c r="B199" s="748"/>
      <c r="C199" s="749"/>
      <c r="D199" s="749"/>
      <c r="E199" s="749"/>
      <c r="F199" s="749"/>
      <c r="G199" s="785">
        <v>0</v>
      </c>
      <c r="H199" s="786">
        <v>0</v>
      </c>
      <c r="I199" s="730">
        <v>0</v>
      </c>
      <c r="J199" s="191">
        <f t="shared" si="13"/>
        <v>0</v>
      </c>
      <c r="K199" s="1"/>
      <c r="L199" s="1"/>
      <c r="M199" s="1"/>
      <c r="N199" s="1"/>
      <c r="O199" s="1"/>
      <c r="P199" s="1"/>
      <c r="Q199" s="1"/>
      <c r="R199" s="1"/>
      <c r="S199" s="1"/>
      <c r="T199" s="1"/>
      <c r="U199" s="1"/>
      <c r="W199" s="1"/>
      <c r="X199" s="1"/>
      <c r="Y199" s="1"/>
      <c r="AA199" s="1"/>
    </row>
    <row r="200" spans="1:27" ht="12" customHeight="1">
      <c r="A200" s="552"/>
      <c r="B200" s="748"/>
      <c r="C200" s="749"/>
      <c r="D200" s="749"/>
      <c r="E200" s="749"/>
      <c r="F200" s="749"/>
      <c r="G200" s="785">
        <v>0</v>
      </c>
      <c r="H200" s="786">
        <v>0</v>
      </c>
      <c r="I200" s="730">
        <v>0</v>
      </c>
      <c r="J200" s="191">
        <f t="shared" si="13"/>
        <v>0</v>
      </c>
      <c r="K200" s="1"/>
      <c r="L200" s="1"/>
      <c r="M200" s="1"/>
      <c r="N200" s="1"/>
      <c r="O200" s="1"/>
      <c r="P200" s="1"/>
      <c r="Q200" s="1"/>
      <c r="R200" s="1"/>
      <c r="S200" s="1"/>
      <c r="T200" s="1"/>
      <c r="U200" s="1"/>
      <c r="W200" s="1"/>
      <c r="X200" s="1"/>
      <c r="Y200" s="1"/>
      <c r="AA200" s="1"/>
    </row>
    <row r="201" spans="1:27" ht="12" customHeight="1">
      <c r="A201" s="552"/>
      <c r="B201" s="748"/>
      <c r="C201" s="749"/>
      <c r="D201" s="749"/>
      <c r="E201" s="749"/>
      <c r="F201" s="749"/>
      <c r="G201" s="785">
        <v>0</v>
      </c>
      <c r="H201" s="786">
        <v>0</v>
      </c>
      <c r="I201" s="730">
        <v>0</v>
      </c>
      <c r="J201" s="191">
        <f t="shared" si="13"/>
        <v>0</v>
      </c>
      <c r="K201" s="1"/>
      <c r="L201" s="1"/>
      <c r="M201" s="1"/>
      <c r="N201" s="1"/>
      <c r="O201" s="1"/>
      <c r="P201" s="1"/>
      <c r="Q201" s="1"/>
      <c r="R201" s="1"/>
      <c r="S201" s="1"/>
      <c r="T201" s="1"/>
      <c r="U201" s="1"/>
      <c r="W201" s="1"/>
      <c r="X201" s="1"/>
      <c r="Y201" s="1"/>
      <c r="AA201" s="1"/>
    </row>
    <row r="202" spans="1:27" ht="12" customHeight="1">
      <c r="A202" s="552"/>
      <c r="B202" s="748"/>
      <c r="C202" s="749"/>
      <c r="D202" s="749"/>
      <c r="E202" s="749"/>
      <c r="F202" s="749"/>
      <c r="G202" s="785">
        <v>0</v>
      </c>
      <c r="H202" s="786">
        <v>0</v>
      </c>
      <c r="I202" s="730">
        <v>0</v>
      </c>
      <c r="J202" s="191">
        <f t="shared" si="13"/>
        <v>0</v>
      </c>
      <c r="K202" s="1"/>
      <c r="L202" s="1"/>
      <c r="M202" s="1"/>
      <c r="N202" s="1"/>
      <c r="O202" s="1"/>
      <c r="P202" s="1"/>
      <c r="Q202" s="1"/>
      <c r="R202" s="1"/>
      <c r="S202" s="1"/>
      <c r="T202" s="1"/>
      <c r="U202" s="1"/>
      <c r="W202" s="1"/>
      <c r="X202" s="1"/>
      <c r="Y202" s="1"/>
      <c r="AA202" s="1"/>
    </row>
    <row r="203" spans="1:27" ht="12" customHeight="1">
      <c r="A203" s="552"/>
      <c r="B203" s="748"/>
      <c r="C203" s="749"/>
      <c r="D203" s="749"/>
      <c r="E203" s="749"/>
      <c r="F203" s="749"/>
      <c r="G203" s="785">
        <v>0</v>
      </c>
      <c r="H203" s="786">
        <v>0</v>
      </c>
      <c r="I203" s="730">
        <v>0</v>
      </c>
      <c r="J203" s="191">
        <f t="shared" si="13"/>
        <v>0</v>
      </c>
      <c r="K203" s="1"/>
      <c r="L203" s="1"/>
      <c r="M203" s="1"/>
      <c r="N203" s="1"/>
      <c r="O203" s="1"/>
      <c r="P203" s="1"/>
      <c r="Q203" s="1"/>
      <c r="R203" s="1"/>
      <c r="S203" s="1"/>
      <c r="T203" s="1"/>
      <c r="U203" s="1"/>
      <c r="W203" s="1"/>
      <c r="X203" s="1"/>
      <c r="Y203" s="1"/>
      <c r="AA203" s="1"/>
    </row>
    <row r="204" spans="1:27" ht="12" customHeight="1">
      <c r="A204" s="552"/>
      <c r="B204" s="748"/>
      <c r="C204" s="749"/>
      <c r="D204" s="749"/>
      <c r="E204" s="749"/>
      <c r="F204" s="749"/>
      <c r="G204" s="785">
        <v>0</v>
      </c>
      <c r="H204" s="786">
        <v>0</v>
      </c>
      <c r="I204" s="730">
        <v>0</v>
      </c>
      <c r="J204" s="191">
        <f t="shared" si="13"/>
        <v>0</v>
      </c>
      <c r="K204" s="1"/>
      <c r="L204" s="1"/>
      <c r="M204" s="1"/>
      <c r="N204" s="1"/>
      <c r="O204" s="1"/>
      <c r="P204" s="1"/>
      <c r="Q204" s="1"/>
      <c r="R204" s="1"/>
      <c r="S204" s="1"/>
      <c r="T204" s="1"/>
      <c r="U204" s="1"/>
      <c r="W204" s="1"/>
      <c r="X204" s="1"/>
      <c r="Y204" s="1"/>
      <c r="AA204" s="1"/>
    </row>
    <row r="205" spans="1:27" ht="12" customHeight="1">
      <c r="A205" s="552"/>
      <c r="B205" s="748"/>
      <c r="C205" s="749"/>
      <c r="D205" s="749"/>
      <c r="E205" s="749"/>
      <c r="F205" s="749"/>
      <c r="G205" s="785">
        <v>0</v>
      </c>
      <c r="H205" s="786">
        <v>0</v>
      </c>
      <c r="I205" s="730">
        <v>0</v>
      </c>
      <c r="J205" s="191">
        <f t="shared" si="13"/>
        <v>0</v>
      </c>
      <c r="K205" s="1"/>
      <c r="L205" s="1"/>
      <c r="M205" s="1"/>
      <c r="N205" s="1"/>
      <c r="O205" s="1"/>
      <c r="P205" s="1"/>
      <c r="Q205" s="1"/>
      <c r="R205" s="1"/>
      <c r="S205" s="1"/>
      <c r="T205" s="1"/>
      <c r="U205" s="1"/>
      <c r="W205" s="1"/>
      <c r="X205" s="1"/>
      <c r="Y205" s="1"/>
      <c r="AA205" s="1"/>
    </row>
    <row r="206" spans="1:27" ht="12" customHeight="1">
      <c r="A206" s="552"/>
      <c r="B206" s="748"/>
      <c r="C206" s="749"/>
      <c r="D206" s="749"/>
      <c r="E206" s="749"/>
      <c r="F206" s="749"/>
      <c r="G206" s="785">
        <v>0</v>
      </c>
      <c r="H206" s="786">
        <v>0</v>
      </c>
      <c r="I206" s="730">
        <v>0</v>
      </c>
      <c r="J206" s="191">
        <f t="shared" si="13"/>
        <v>0</v>
      </c>
      <c r="K206" s="1"/>
      <c r="L206" s="1"/>
      <c r="M206" s="1"/>
      <c r="N206" s="1"/>
      <c r="O206" s="1"/>
      <c r="P206" s="1"/>
      <c r="Q206" s="1"/>
      <c r="R206" s="1"/>
      <c r="S206" s="1"/>
      <c r="T206" s="1"/>
      <c r="U206" s="1"/>
      <c r="W206" s="1"/>
      <c r="X206" s="1"/>
      <c r="Y206" s="1"/>
      <c r="AA206" s="1"/>
    </row>
    <row r="207" spans="1:27" ht="12" customHeight="1">
      <c r="A207" s="552"/>
      <c r="B207" s="748"/>
      <c r="C207" s="749"/>
      <c r="D207" s="749"/>
      <c r="E207" s="749"/>
      <c r="F207" s="749"/>
      <c r="G207" s="785">
        <v>0</v>
      </c>
      <c r="H207" s="786">
        <v>0</v>
      </c>
      <c r="I207" s="730">
        <v>0</v>
      </c>
      <c r="J207" s="191">
        <f t="shared" si="13"/>
        <v>0</v>
      </c>
      <c r="K207" s="1"/>
      <c r="L207" s="1"/>
      <c r="M207" s="1"/>
      <c r="N207" s="1"/>
      <c r="O207" s="1"/>
      <c r="P207" s="1"/>
      <c r="Q207" s="1"/>
      <c r="R207" s="1"/>
      <c r="S207" s="1"/>
      <c r="T207" s="1"/>
      <c r="U207" s="1"/>
      <c r="W207" s="1"/>
      <c r="X207" s="1"/>
      <c r="Y207" s="1"/>
      <c r="AA207" s="1"/>
    </row>
    <row r="208" spans="1:27" ht="12" customHeight="1">
      <c r="A208" s="552"/>
      <c r="B208" s="756"/>
      <c r="C208" s="757"/>
      <c r="D208" s="757"/>
      <c r="E208" s="757"/>
      <c r="F208" s="757"/>
      <c r="G208" s="787">
        <v>0</v>
      </c>
      <c r="H208" s="788">
        <v>0</v>
      </c>
      <c r="I208" s="734">
        <v>0</v>
      </c>
      <c r="J208" s="191">
        <f t="shared" si="13"/>
        <v>0</v>
      </c>
      <c r="K208" s="1"/>
      <c r="L208" s="1"/>
      <c r="M208" s="1"/>
      <c r="N208" s="1"/>
      <c r="O208" s="1"/>
      <c r="P208" s="1"/>
      <c r="Q208" s="1"/>
      <c r="R208" s="1"/>
      <c r="S208" s="1"/>
      <c r="T208" s="1"/>
      <c r="U208" s="1"/>
      <c r="W208" s="1"/>
      <c r="X208" s="1"/>
      <c r="Y208" s="1"/>
      <c r="AA208" s="1"/>
    </row>
    <row r="209" spans="1:27" ht="12">
      <c r="A209" s="552"/>
      <c r="B209" s="563"/>
      <c r="C209" s="168"/>
      <c r="D209" s="564" t="s">
        <v>264</v>
      </c>
      <c r="E209" s="168"/>
      <c r="F209" s="168"/>
      <c r="G209" s="168"/>
      <c r="H209" s="168"/>
      <c r="I209" s="168"/>
      <c r="J209" s="242">
        <f>SUM(J196:J208)</f>
        <v>0</v>
      </c>
      <c r="K209" s="1"/>
      <c r="L209" s="1"/>
      <c r="M209" s="1"/>
      <c r="N209" s="1"/>
      <c r="O209" s="1"/>
      <c r="P209" s="1"/>
      <c r="Q209" s="1"/>
      <c r="R209" s="1"/>
      <c r="S209" s="1"/>
      <c r="T209" s="1"/>
      <c r="U209" s="1"/>
      <c r="W209" s="1"/>
      <c r="X209" s="1"/>
      <c r="Y209" s="1"/>
      <c r="AA209" s="1"/>
    </row>
    <row r="210" spans="1:27" ht="12">
      <c r="A210" s="552"/>
      <c r="B210" s="566" t="s">
        <v>265</v>
      </c>
      <c r="C210" s="567"/>
      <c r="D210" s="18"/>
      <c r="E210" s="40"/>
      <c r="F210" s="568" t="s">
        <v>259</v>
      </c>
      <c r="G210" s="44" t="s">
        <v>120</v>
      </c>
      <c r="H210" s="568" t="s">
        <v>122</v>
      </c>
      <c r="I210" s="65"/>
      <c r="J210" s="66" t="s">
        <v>121</v>
      </c>
      <c r="K210" s="1"/>
      <c r="L210" s="1"/>
      <c r="M210" s="1"/>
      <c r="N210" s="1"/>
      <c r="O210" s="1"/>
      <c r="P210" s="1"/>
      <c r="Q210" s="1"/>
      <c r="R210" s="1"/>
      <c r="S210" s="1"/>
      <c r="T210" s="1"/>
      <c r="U210" s="1"/>
      <c r="W210" s="1"/>
      <c r="X210" s="1"/>
      <c r="Y210" s="1"/>
      <c r="AA210" s="1"/>
    </row>
    <row r="211" spans="1:27" ht="12">
      <c r="A211" s="552"/>
      <c r="B211" s="575"/>
      <c r="C211" s="567"/>
      <c r="D211" s="18"/>
      <c r="E211" s="26" t="s">
        <v>134</v>
      </c>
      <c r="F211" s="568" t="s">
        <v>260</v>
      </c>
      <c r="G211" s="27" t="s">
        <v>266</v>
      </c>
      <c r="H211" s="568" t="s">
        <v>199</v>
      </c>
      <c r="I211" s="27" t="s">
        <v>121</v>
      </c>
      <c r="J211" s="66" t="s">
        <v>122</v>
      </c>
      <c r="K211" s="1"/>
      <c r="L211" s="1"/>
      <c r="M211" s="1"/>
      <c r="N211" s="1"/>
      <c r="O211" s="1"/>
      <c r="P211" s="1"/>
      <c r="Q211" s="1"/>
      <c r="R211" s="1"/>
      <c r="S211" s="1"/>
      <c r="T211" s="1"/>
      <c r="U211" s="1"/>
      <c r="W211" s="1"/>
      <c r="X211" s="1"/>
      <c r="Y211" s="1"/>
      <c r="AA211" s="1"/>
    </row>
    <row r="212" spans="1:27" ht="12">
      <c r="A212" s="552"/>
      <c r="B212" s="576" t="s">
        <v>148</v>
      </c>
      <c r="C212" s="571"/>
      <c r="D212" s="19"/>
      <c r="E212" s="31" t="s">
        <v>261</v>
      </c>
      <c r="F212" s="572" t="s">
        <v>267</v>
      </c>
      <c r="G212" s="32" t="s">
        <v>263</v>
      </c>
      <c r="H212" s="572" t="s">
        <v>263</v>
      </c>
      <c r="I212" s="32" t="s">
        <v>120</v>
      </c>
      <c r="J212" s="67" t="s">
        <v>127</v>
      </c>
      <c r="K212" s="1"/>
      <c r="L212" s="1"/>
      <c r="M212" s="1"/>
      <c r="N212" s="1"/>
      <c r="O212" s="1"/>
      <c r="P212" s="1"/>
      <c r="Q212" s="1"/>
      <c r="R212" s="1"/>
      <c r="S212" s="1"/>
      <c r="T212" s="1"/>
      <c r="U212" s="1"/>
      <c r="W212" s="1"/>
      <c r="X212" s="1"/>
      <c r="Y212" s="1"/>
      <c r="AA212" s="1"/>
    </row>
    <row r="213" spans="1:27" ht="12" customHeight="1">
      <c r="A213" s="552"/>
      <c r="B213" s="744"/>
      <c r="C213" s="745"/>
      <c r="D213" s="745"/>
      <c r="E213" s="789">
        <v>0</v>
      </c>
      <c r="F213" s="790">
        <v>0</v>
      </c>
      <c r="G213" s="791">
        <v>0</v>
      </c>
      <c r="H213" s="792">
        <v>0</v>
      </c>
      <c r="I213" s="239">
        <f aca="true" t="shared" si="14" ref="I213:I224">E213*F213*G213</f>
        <v>0</v>
      </c>
      <c r="J213" s="191">
        <f aca="true" t="shared" si="15" ref="J213:J224">E213*F213*H213</f>
        <v>0</v>
      </c>
      <c r="K213" s="1"/>
      <c r="L213" s="1"/>
      <c r="M213" s="1"/>
      <c r="N213" s="1"/>
      <c r="O213" s="1"/>
      <c r="P213" s="1"/>
      <c r="Q213" s="1"/>
      <c r="R213" s="1"/>
      <c r="S213" s="1"/>
      <c r="T213" s="1"/>
      <c r="U213" s="1"/>
      <c r="W213" s="1"/>
      <c r="X213" s="1"/>
      <c r="Y213" s="1"/>
      <c r="AA213" s="1"/>
    </row>
    <row r="214" spans="1:27" ht="12" customHeight="1">
      <c r="A214" s="552"/>
      <c r="B214" s="748"/>
      <c r="C214" s="749"/>
      <c r="D214" s="749"/>
      <c r="E214" s="793">
        <v>0</v>
      </c>
      <c r="F214" s="794">
        <v>0</v>
      </c>
      <c r="G214" s="737">
        <v>0</v>
      </c>
      <c r="H214" s="781">
        <v>0</v>
      </c>
      <c r="I214" s="239">
        <f t="shared" si="14"/>
        <v>0</v>
      </c>
      <c r="J214" s="191">
        <f t="shared" si="15"/>
        <v>0</v>
      </c>
      <c r="K214" s="1"/>
      <c r="L214" s="1"/>
      <c r="M214" s="1"/>
      <c r="N214" s="1"/>
      <c r="O214" s="1"/>
      <c r="P214" s="1"/>
      <c r="Q214" s="1"/>
      <c r="R214" s="1"/>
      <c r="S214" s="1"/>
      <c r="T214" s="1"/>
      <c r="U214" s="1"/>
      <c r="W214" s="1"/>
      <c r="X214" s="1"/>
      <c r="Y214" s="1"/>
      <c r="AA214" s="1"/>
    </row>
    <row r="215" spans="1:27" ht="12" customHeight="1">
      <c r="A215" s="552"/>
      <c r="B215" s="748"/>
      <c r="C215" s="749"/>
      <c r="D215" s="749"/>
      <c r="E215" s="793">
        <v>0</v>
      </c>
      <c r="F215" s="794">
        <v>0</v>
      </c>
      <c r="G215" s="737">
        <v>0</v>
      </c>
      <c r="H215" s="781">
        <v>0</v>
      </c>
      <c r="I215" s="239">
        <f t="shared" si="14"/>
        <v>0</v>
      </c>
      <c r="J215" s="191">
        <f t="shared" si="15"/>
        <v>0</v>
      </c>
      <c r="K215" s="1"/>
      <c r="L215" s="1"/>
      <c r="M215" s="1"/>
      <c r="N215" s="1"/>
      <c r="O215" s="1"/>
      <c r="P215" s="1"/>
      <c r="Q215" s="1"/>
      <c r="R215" s="1"/>
      <c r="S215" s="1"/>
      <c r="T215" s="1"/>
      <c r="U215" s="1"/>
      <c r="W215" s="1"/>
      <c r="X215" s="1"/>
      <c r="Y215" s="1"/>
      <c r="AA215" s="1"/>
    </row>
    <row r="216" spans="1:27" ht="12" customHeight="1">
      <c r="A216" s="552"/>
      <c r="B216" s="748"/>
      <c r="C216" s="749"/>
      <c r="D216" s="749"/>
      <c r="E216" s="793">
        <v>0</v>
      </c>
      <c r="F216" s="794">
        <v>0</v>
      </c>
      <c r="G216" s="737">
        <v>0</v>
      </c>
      <c r="H216" s="781">
        <v>0</v>
      </c>
      <c r="I216" s="239">
        <f t="shared" si="14"/>
        <v>0</v>
      </c>
      <c r="J216" s="191">
        <f t="shared" si="15"/>
        <v>0</v>
      </c>
      <c r="K216" s="1"/>
      <c r="L216" s="1"/>
      <c r="M216" s="1"/>
      <c r="N216" s="1"/>
      <c r="O216" s="1"/>
      <c r="P216" s="1"/>
      <c r="Q216" s="1"/>
      <c r="R216" s="1"/>
      <c r="S216" s="1"/>
      <c r="T216" s="1"/>
      <c r="U216" s="1"/>
      <c r="W216" s="1"/>
      <c r="X216" s="1"/>
      <c r="Y216" s="1"/>
      <c r="AA216" s="1"/>
    </row>
    <row r="217" spans="1:27" ht="12" customHeight="1">
      <c r="A217" s="552"/>
      <c r="B217" s="748"/>
      <c r="C217" s="749"/>
      <c r="D217" s="749"/>
      <c r="E217" s="793">
        <v>0</v>
      </c>
      <c r="F217" s="794">
        <v>0</v>
      </c>
      <c r="G217" s="737">
        <v>0</v>
      </c>
      <c r="H217" s="781">
        <v>0</v>
      </c>
      <c r="I217" s="239">
        <f t="shared" si="14"/>
        <v>0</v>
      </c>
      <c r="J217" s="191">
        <f t="shared" si="15"/>
        <v>0</v>
      </c>
      <c r="K217" s="1"/>
      <c r="L217" s="1"/>
      <c r="M217" s="1"/>
      <c r="N217" s="1"/>
      <c r="O217" s="1"/>
      <c r="P217" s="1"/>
      <c r="Q217" s="1"/>
      <c r="R217" s="1"/>
      <c r="S217" s="1"/>
      <c r="T217" s="1"/>
      <c r="U217" s="1"/>
      <c r="W217" s="1"/>
      <c r="X217" s="1"/>
      <c r="Y217" s="1"/>
      <c r="AA217" s="1"/>
    </row>
    <row r="218" spans="1:27" ht="12" customHeight="1">
      <c r="A218" s="552"/>
      <c r="B218" s="748"/>
      <c r="C218" s="749"/>
      <c r="D218" s="749"/>
      <c r="E218" s="793">
        <v>0</v>
      </c>
      <c r="F218" s="794">
        <v>0</v>
      </c>
      <c r="G218" s="737">
        <v>0</v>
      </c>
      <c r="H218" s="781">
        <v>0</v>
      </c>
      <c r="I218" s="239">
        <f t="shared" si="14"/>
        <v>0</v>
      </c>
      <c r="J218" s="191">
        <f t="shared" si="15"/>
        <v>0</v>
      </c>
      <c r="K218" s="1"/>
      <c r="L218" s="1"/>
      <c r="M218" s="1"/>
      <c r="N218" s="1"/>
      <c r="O218" s="1"/>
      <c r="P218" s="1"/>
      <c r="Q218" s="1"/>
      <c r="R218" s="1"/>
      <c r="S218" s="1"/>
      <c r="T218" s="1"/>
      <c r="U218" s="1"/>
      <c r="W218" s="1"/>
      <c r="X218" s="1"/>
      <c r="Y218" s="1"/>
      <c r="AA218" s="1"/>
    </row>
    <row r="219" spans="1:27" ht="12" customHeight="1">
      <c r="A219" s="552"/>
      <c r="B219" s="748"/>
      <c r="C219" s="749"/>
      <c r="D219" s="749"/>
      <c r="E219" s="793">
        <v>0</v>
      </c>
      <c r="F219" s="794">
        <v>0</v>
      </c>
      <c r="G219" s="737">
        <v>0</v>
      </c>
      <c r="H219" s="781">
        <v>0</v>
      </c>
      <c r="I219" s="239">
        <f t="shared" si="14"/>
        <v>0</v>
      </c>
      <c r="J219" s="191">
        <f t="shared" si="15"/>
        <v>0</v>
      </c>
      <c r="K219" s="1"/>
      <c r="L219" s="1"/>
      <c r="M219" s="1"/>
      <c r="N219" s="1"/>
      <c r="O219" s="1"/>
      <c r="P219" s="1"/>
      <c r="Q219" s="1"/>
      <c r="R219" s="1"/>
      <c r="S219" s="1"/>
      <c r="T219" s="1"/>
      <c r="U219" s="1"/>
      <c r="W219" s="1"/>
      <c r="X219" s="1"/>
      <c r="Y219" s="1"/>
      <c r="AA219" s="1"/>
    </row>
    <row r="220" spans="1:27" ht="12" customHeight="1">
      <c r="A220" s="552"/>
      <c r="B220" s="748"/>
      <c r="C220" s="749"/>
      <c r="D220" s="749"/>
      <c r="E220" s="793">
        <v>0</v>
      </c>
      <c r="F220" s="794">
        <v>0</v>
      </c>
      <c r="G220" s="737">
        <v>0</v>
      </c>
      <c r="H220" s="781">
        <v>0</v>
      </c>
      <c r="I220" s="239">
        <f t="shared" si="14"/>
        <v>0</v>
      </c>
      <c r="J220" s="191">
        <f t="shared" si="15"/>
        <v>0</v>
      </c>
      <c r="K220" s="1"/>
      <c r="L220" s="1"/>
      <c r="M220" s="1"/>
      <c r="N220" s="1"/>
      <c r="O220" s="1"/>
      <c r="P220" s="1"/>
      <c r="Q220" s="1"/>
      <c r="R220" s="1"/>
      <c r="S220" s="1"/>
      <c r="T220" s="1"/>
      <c r="U220" s="1"/>
      <c r="W220" s="1"/>
      <c r="X220" s="1"/>
      <c r="Y220" s="1"/>
      <c r="AA220" s="1"/>
    </row>
    <row r="221" spans="1:27" ht="12" customHeight="1">
      <c r="A221" s="552"/>
      <c r="B221" s="748"/>
      <c r="C221" s="749"/>
      <c r="D221" s="749"/>
      <c r="E221" s="793">
        <v>0</v>
      </c>
      <c r="F221" s="794">
        <v>0</v>
      </c>
      <c r="G221" s="737">
        <v>0</v>
      </c>
      <c r="H221" s="781">
        <v>0</v>
      </c>
      <c r="I221" s="239">
        <f t="shared" si="14"/>
        <v>0</v>
      </c>
      <c r="J221" s="191">
        <f t="shared" si="15"/>
        <v>0</v>
      </c>
      <c r="K221" s="1"/>
      <c r="L221" s="1"/>
      <c r="M221" s="1"/>
      <c r="N221" s="1"/>
      <c r="O221" s="1"/>
      <c r="P221" s="1"/>
      <c r="Q221" s="1"/>
      <c r="R221" s="1"/>
      <c r="S221" s="1"/>
      <c r="T221" s="1"/>
      <c r="U221" s="1"/>
      <c r="W221" s="1"/>
      <c r="X221" s="1"/>
      <c r="Y221" s="1"/>
      <c r="AA221" s="1"/>
    </row>
    <row r="222" spans="1:27" ht="12" customHeight="1">
      <c r="A222" s="552"/>
      <c r="B222" s="748"/>
      <c r="C222" s="749"/>
      <c r="D222" s="749"/>
      <c r="E222" s="793">
        <v>0</v>
      </c>
      <c r="F222" s="794">
        <v>0</v>
      </c>
      <c r="G222" s="737">
        <v>0</v>
      </c>
      <c r="H222" s="781">
        <v>0</v>
      </c>
      <c r="I222" s="239">
        <f t="shared" si="14"/>
        <v>0</v>
      </c>
      <c r="J222" s="191">
        <f t="shared" si="15"/>
        <v>0</v>
      </c>
      <c r="K222" s="1"/>
      <c r="L222" s="1"/>
      <c r="M222" s="1"/>
      <c r="N222" s="1"/>
      <c r="O222" s="1"/>
      <c r="P222" s="1"/>
      <c r="Q222" s="1"/>
      <c r="R222" s="1"/>
      <c r="S222" s="1"/>
      <c r="T222" s="1"/>
      <c r="U222" s="1"/>
      <c r="W222" s="1"/>
      <c r="X222" s="1"/>
      <c r="Y222" s="1"/>
      <c r="AA222" s="1"/>
    </row>
    <row r="223" spans="1:27" ht="12" customHeight="1">
      <c r="A223" s="552"/>
      <c r="B223" s="748"/>
      <c r="C223" s="749"/>
      <c r="D223" s="749"/>
      <c r="E223" s="793">
        <v>0</v>
      </c>
      <c r="F223" s="794">
        <v>0</v>
      </c>
      <c r="G223" s="737">
        <v>0</v>
      </c>
      <c r="H223" s="781">
        <v>0</v>
      </c>
      <c r="I223" s="239">
        <f t="shared" si="14"/>
        <v>0</v>
      </c>
      <c r="J223" s="191">
        <f t="shared" si="15"/>
        <v>0</v>
      </c>
      <c r="K223" s="1"/>
      <c r="L223" s="1"/>
      <c r="M223" s="1"/>
      <c r="N223" s="1"/>
      <c r="O223" s="1"/>
      <c r="P223" s="1"/>
      <c r="Q223" s="1"/>
      <c r="R223" s="1"/>
      <c r="S223" s="1"/>
      <c r="T223" s="1"/>
      <c r="U223" s="1"/>
      <c r="W223" s="1"/>
      <c r="X223" s="1"/>
      <c r="Y223" s="1"/>
      <c r="AA223" s="1"/>
    </row>
    <row r="224" spans="1:27" ht="12" customHeight="1">
      <c r="A224" s="552"/>
      <c r="B224" s="756"/>
      <c r="C224" s="757"/>
      <c r="D224" s="757"/>
      <c r="E224" s="795">
        <v>0</v>
      </c>
      <c r="F224" s="796">
        <v>0</v>
      </c>
      <c r="G224" s="738">
        <v>0</v>
      </c>
      <c r="H224" s="782">
        <v>0</v>
      </c>
      <c r="I224" s="239">
        <f t="shared" si="14"/>
        <v>0</v>
      </c>
      <c r="J224" s="191">
        <f t="shared" si="15"/>
        <v>0</v>
      </c>
      <c r="K224" s="1"/>
      <c r="L224" s="1"/>
      <c r="M224" s="1"/>
      <c r="N224" s="1"/>
      <c r="O224" s="1"/>
      <c r="P224" s="1"/>
      <c r="Q224" s="1"/>
      <c r="R224" s="1"/>
      <c r="S224" s="1"/>
      <c r="T224" s="1"/>
      <c r="U224" s="1"/>
      <c r="W224" s="1"/>
      <c r="X224" s="1"/>
      <c r="Y224" s="1"/>
      <c r="AA224" s="1"/>
    </row>
    <row r="225" spans="1:27" ht="12" customHeight="1">
      <c r="A225" s="552"/>
      <c r="B225" s="23"/>
      <c r="C225" s="1"/>
      <c r="D225" s="3" t="s">
        <v>268</v>
      </c>
      <c r="E225" s="10"/>
      <c r="F225" s="10"/>
      <c r="G225" s="10"/>
      <c r="H225" s="10"/>
      <c r="I225" s="243">
        <f>SUM(I213:I224)</f>
        <v>0</v>
      </c>
      <c r="J225" s="123"/>
      <c r="K225" s="1"/>
      <c r="L225" s="1"/>
      <c r="M225" s="1"/>
      <c r="N225" s="1"/>
      <c r="O225" s="1"/>
      <c r="P225" s="1"/>
      <c r="Q225" s="1"/>
      <c r="R225" s="1"/>
      <c r="S225" s="1"/>
      <c r="T225" s="1"/>
      <c r="U225" s="1"/>
      <c r="W225" s="1"/>
      <c r="X225" s="1"/>
      <c r="Y225" s="1"/>
      <c r="AA225" s="1"/>
    </row>
    <row r="226" spans="1:27" ht="12" customHeight="1" thickBot="1">
      <c r="A226" s="552"/>
      <c r="B226" s="63"/>
      <c r="C226" s="50"/>
      <c r="D226" s="64" t="s">
        <v>269</v>
      </c>
      <c r="E226" s="50"/>
      <c r="F226" s="50"/>
      <c r="G226" s="21"/>
      <c r="H226" s="21"/>
      <c r="I226" s="68"/>
      <c r="J226" s="189">
        <f>SUM(J213:J224)</f>
        <v>0</v>
      </c>
      <c r="K226" s="1"/>
      <c r="L226" s="1"/>
      <c r="M226" s="1"/>
      <c r="N226" s="1"/>
      <c r="O226" s="1"/>
      <c r="P226" s="1"/>
      <c r="Q226" s="1"/>
      <c r="R226" s="1"/>
      <c r="S226" s="1"/>
      <c r="T226" s="1"/>
      <c r="U226" s="1"/>
      <c r="W226" s="1"/>
      <c r="X226" s="1"/>
      <c r="Y226" s="1"/>
      <c r="AA226" s="1"/>
    </row>
    <row r="227" spans="1:27" ht="12" customHeight="1" thickBot="1" thickTop="1">
      <c r="A227" s="552"/>
      <c r="B227" s="164"/>
      <c r="C227" s="164"/>
      <c r="D227" s="164"/>
      <c r="E227" s="164"/>
      <c r="F227" s="164"/>
      <c r="G227" s="164"/>
      <c r="H227" s="164"/>
      <c r="I227" s="164"/>
      <c r="J227" s="164"/>
      <c r="K227" s="1"/>
      <c r="L227" s="1"/>
      <c r="M227" s="1"/>
      <c r="N227" s="1"/>
      <c r="O227" s="1"/>
      <c r="P227" s="1"/>
      <c r="Q227" s="1"/>
      <c r="R227" s="1"/>
      <c r="S227" s="1"/>
      <c r="T227" s="1"/>
      <c r="U227" s="1"/>
      <c r="W227" s="1"/>
      <c r="X227" s="1"/>
      <c r="Y227" s="1"/>
      <c r="AA227" s="1"/>
    </row>
    <row r="228" spans="1:27" ht="15" customHeight="1" thickTop="1">
      <c r="A228" s="552"/>
      <c r="B228" s="528" t="s">
        <v>270</v>
      </c>
      <c r="C228" s="529"/>
      <c r="D228" s="532"/>
      <c r="E228" s="24"/>
      <c r="F228" s="24"/>
      <c r="G228" s="14"/>
      <c r="H228" s="14"/>
      <c r="I228" s="14"/>
      <c r="J228" s="36"/>
      <c r="K228" s="1"/>
      <c r="L228" s="1"/>
      <c r="M228" s="1"/>
      <c r="N228" s="1"/>
      <c r="O228" s="1"/>
      <c r="P228" s="1"/>
      <c r="Q228" s="1"/>
      <c r="R228" s="1"/>
      <c r="S228" s="1"/>
      <c r="T228" s="1"/>
      <c r="U228" s="1"/>
      <c r="W228" s="1"/>
      <c r="X228" s="1"/>
      <c r="Y228" s="1"/>
      <c r="AA228" s="1"/>
    </row>
    <row r="229" spans="1:27" ht="15" customHeight="1">
      <c r="A229" s="552"/>
      <c r="B229" s="42" t="s">
        <v>271</v>
      </c>
      <c r="C229" s="43"/>
      <c r="D229" s="552"/>
      <c r="E229" s="552"/>
      <c r="F229" s="1"/>
      <c r="G229" s="38" t="s">
        <v>117</v>
      </c>
      <c r="H229" s="38" t="s">
        <v>272</v>
      </c>
      <c r="I229" s="38" t="s">
        <v>273</v>
      </c>
      <c r="J229" s="45" t="s">
        <v>121</v>
      </c>
      <c r="K229" s="1"/>
      <c r="L229" s="1"/>
      <c r="M229" s="1"/>
      <c r="N229" s="1"/>
      <c r="O229" s="1"/>
      <c r="P229" s="1"/>
      <c r="Q229" s="1"/>
      <c r="R229" s="1"/>
      <c r="S229" s="1"/>
      <c r="T229" s="1"/>
      <c r="U229" s="1"/>
      <c r="W229" s="1"/>
      <c r="X229" s="1"/>
      <c r="Y229" s="1"/>
      <c r="AA229" s="1"/>
    </row>
    <row r="230" spans="1:27" ht="13.5" customHeight="1">
      <c r="A230" s="552"/>
      <c r="B230" s="46" t="s">
        <v>274</v>
      </c>
      <c r="C230" s="1"/>
      <c r="D230" s="552"/>
      <c r="E230" s="552"/>
      <c r="F230" s="1"/>
      <c r="G230" s="26" t="s">
        <v>134</v>
      </c>
      <c r="H230" s="26" t="s">
        <v>266</v>
      </c>
      <c r="I230" s="26" t="s">
        <v>275</v>
      </c>
      <c r="J230" s="29" t="s">
        <v>122</v>
      </c>
      <c r="K230" s="1"/>
      <c r="L230" s="1"/>
      <c r="M230" s="1"/>
      <c r="N230" s="1"/>
      <c r="O230" s="1"/>
      <c r="P230" s="1"/>
      <c r="Q230" s="1"/>
      <c r="R230" s="1"/>
      <c r="S230" s="1"/>
      <c r="T230" s="1"/>
      <c r="U230" s="1"/>
      <c r="W230" s="1"/>
      <c r="X230" s="1"/>
      <c r="Y230" s="1"/>
      <c r="AA230" s="1"/>
    </row>
    <row r="231" spans="1:27" ht="12" customHeight="1">
      <c r="A231" s="552"/>
      <c r="B231" s="16" t="s">
        <v>148</v>
      </c>
      <c r="C231" s="10"/>
      <c r="D231" s="10"/>
      <c r="E231" s="10"/>
      <c r="F231" s="10"/>
      <c r="G231" s="31" t="s">
        <v>261</v>
      </c>
      <c r="H231" s="31" t="s">
        <v>276</v>
      </c>
      <c r="I231" s="31" t="s">
        <v>277</v>
      </c>
      <c r="J231" s="34" t="s">
        <v>127</v>
      </c>
      <c r="K231" s="1"/>
      <c r="L231" s="1"/>
      <c r="M231" s="1"/>
      <c r="N231" s="1"/>
      <c r="O231" s="1"/>
      <c r="P231" s="1"/>
      <c r="Q231" s="1"/>
      <c r="R231" s="1"/>
      <c r="S231" s="1"/>
      <c r="T231" s="1"/>
      <c r="U231" s="1"/>
      <c r="W231" s="1"/>
      <c r="X231" s="1"/>
      <c r="Y231" s="1"/>
      <c r="AA231" s="1"/>
    </row>
    <row r="232" spans="1:27" ht="12" customHeight="1">
      <c r="A232" s="552"/>
      <c r="B232" s="744" t="s">
        <v>516</v>
      </c>
      <c r="C232" s="745"/>
      <c r="D232" s="745"/>
      <c r="E232" s="745"/>
      <c r="F232" s="745"/>
      <c r="G232" s="789">
        <v>70</v>
      </c>
      <c r="H232" s="790">
        <v>950</v>
      </c>
      <c r="I232" s="792">
        <v>700</v>
      </c>
      <c r="J232" s="191">
        <f aca="true" t="shared" si="16" ref="J232:J244">G232*I232</f>
        <v>49000</v>
      </c>
      <c r="K232" s="1"/>
      <c r="L232" s="1"/>
      <c r="M232" s="1"/>
      <c r="N232" s="1"/>
      <c r="O232" s="1"/>
      <c r="P232" s="1"/>
      <c r="Q232" s="1"/>
      <c r="R232" s="1"/>
      <c r="S232" s="1"/>
      <c r="T232" s="1"/>
      <c r="U232" s="1"/>
      <c r="W232" s="1"/>
      <c r="X232" s="1"/>
      <c r="Y232" s="1"/>
      <c r="AA232" s="1"/>
    </row>
    <row r="233" spans="1:27" ht="12" customHeight="1">
      <c r="A233" s="552"/>
      <c r="B233" s="748" t="s">
        <v>517</v>
      </c>
      <c r="C233" s="749"/>
      <c r="D233" s="749"/>
      <c r="E233" s="749"/>
      <c r="F233" s="749"/>
      <c r="G233" s="793">
        <v>350</v>
      </c>
      <c r="H233" s="794">
        <v>1100</v>
      </c>
      <c r="I233" s="781">
        <v>700</v>
      </c>
      <c r="J233" s="191">
        <f t="shared" si="16"/>
        <v>245000</v>
      </c>
      <c r="K233" s="1"/>
      <c r="L233" s="1"/>
      <c r="M233" s="1"/>
      <c r="N233" s="1"/>
      <c r="O233" s="1"/>
      <c r="P233" s="1"/>
      <c r="Q233" s="1"/>
      <c r="R233" s="1"/>
      <c r="S233" s="1"/>
      <c r="T233" s="1"/>
      <c r="U233" s="1"/>
      <c r="W233" s="1"/>
      <c r="X233" s="1"/>
      <c r="Y233" s="1"/>
      <c r="AA233" s="1"/>
    </row>
    <row r="234" spans="1:27" ht="12" customHeight="1">
      <c r="A234" s="552"/>
      <c r="B234" s="748" t="s">
        <v>518</v>
      </c>
      <c r="C234" s="749"/>
      <c r="D234" s="749"/>
      <c r="E234" s="749"/>
      <c r="F234" s="749"/>
      <c r="G234" s="793">
        <v>10</v>
      </c>
      <c r="H234" s="794">
        <v>950</v>
      </c>
      <c r="I234" s="781">
        <v>500</v>
      </c>
      <c r="J234" s="191">
        <f t="shared" si="16"/>
        <v>5000</v>
      </c>
      <c r="K234" s="1"/>
      <c r="L234" s="1"/>
      <c r="M234" s="1"/>
      <c r="N234" s="1"/>
      <c r="O234" s="1"/>
      <c r="P234" s="1"/>
      <c r="Q234" s="1"/>
      <c r="R234" s="1"/>
      <c r="S234" s="1"/>
      <c r="T234" s="1"/>
      <c r="U234" s="1"/>
      <c r="W234" s="1"/>
      <c r="X234" s="1"/>
      <c r="Y234" s="1"/>
      <c r="AA234" s="1"/>
    </row>
    <row r="235" spans="1:27" ht="12" customHeight="1">
      <c r="A235" s="552"/>
      <c r="B235" s="748"/>
      <c r="C235" s="749"/>
      <c r="D235" s="749"/>
      <c r="E235" s="749"/>
      <c r="F235" s="749"/>
      <c r="G235" s="793">
        <v>0</v>
      </c>
      <c r="H235" s="794">
        <v>0</v>
      </c>
      <c r="I235" s="781">
        <v>0</v>
      </c>
      <c r="J235" s="191">
        <f t="shared" si="16"/>
        <v>0</v>
      </c>
      <c r="K235" s="1"/>
      <c r="L235" s="1"/>
      <c r="M235" s="1"/>
      <c r="N235" s="1"/>
      <c r="O235" s="1"/>
      <c r="P235" s="1"/>
      <c r="Q235" s="1"/>
      <c r="R235" s="1"/>
      <c r="S235" s="1"/>
      <c r="T235" s="1"/>
      <c r="U235" s="1"/>
      <c r="W235" s="1"/>
      <c r="X235" s="1"/>
      <c r="Y235" s="1"/>
      <c r="AA235" s="1"/>
    </row>
    <row r="236" spans="1:27" ht="12">
      <c r="A236" s="552"/>
      <c r="B236" s="748"/>
      <c r="C236" s="749"/>
      <c r="D236" s="749"/>
      <c r="E236" s="749"/>
      <c r="F236" s="749"/>
      <c r="G236" s="793">
        <v>0</v>
      </c>
      <c r="H236" s="794">
        <v>0</v>
      </c>
      <c r="I236" s="781">
        <v>0</v>
      </c>
      <c r="J236" s="191">
        <f t="shared" si="16"/>
        <v>0</v>
      </c>
      <c r="K236" s="1"/>
      <c r="L236" s="1"/>
      <c r="M236" s="1"/>
      <c r="N236" s="1"/>
      <c r="O236" s="1"/>
      <c r="P236" s="1"/>
      <c r="Q236" s="1"/>
      <c r="R236" s="1"/>
      <c r="S236" s="1"/>
      <c r="T236" s="1"/>
      <c r="U236" s="1"/>
      <c r="W236" s="1"/>
      <c r="X236" s="1"/>
      <c r="Y236" s="1"/>
      <c r="AA236" s="1"/>
    </row>
    <row r="237" spans="1:27" ht="12">
      <c r="A237" s="552"/>
      <c r="B237" s="748"/>
      <c r="C237" s="749"/>
      <c r="D237" s="749"/>
      <c r="E237" s="749"/>
      <c r="F237" s="749"/>
      <c r="G237" s="793">
        <v>0</v>
      </c>
      <c r="H237" s="794">
        <v>0</v>
      </c>
      <c r="I237" s="781">
        <v>0</v>
      </c>
      <c r="J237" s="191">
        <f t="shared" si="16"/>
        <v>0</v>
      </c>
      <c r="K237" s="1"/>
      <c r="L237" s="1"/>
      <c r="M237" s="1"/>
      <c r="N237" s="1"/>
      <c r="O237" s="1"/>
      <c r="P237" s="1"/>
      <c r="Q237" s="1"/>
      <c r="R237" s="1"/>
      <c r="S237" s="1"/>
      <c r="T237" s="1"/>
      <c r="U237" s="1"/>
      <c r="W237" s="1"/>
      <c r="X237" s="1"/>
      <c r="Y237" s="1"/>
      <c r="AA237" s="1"/>
    </row>
    <row r="238" spans="1:27" ht="12">
      <c r="A238" s="552"/>
      <c r="B238" s="748"/>
      <c r="C238" s="749"/>
      <c r="D238" s="749"/>
      <c r="E238" s="749"/>
      <c r="F238" s="749"/>
      <c r="G238" s="793">
        <v>0</v>
      </c>
      <c r="H238" s="794">
        <v>0</v>
      </c>
      <c r="I238" s="781">
        <v>0</v>
      </c>
      <c r="J238" s="191">
        <f t="shared" si="16"/>
        <v>0</v>
      </c>
      <c r="K238" s="1"/>
      <c r="L238" s="1"/>
      <c r="M238" s="1"/>
      <c r="N238" s="1"/>
      <c r="O238" s="1"/>
      <c r="P238" s="1"/>
      <c r="Q238" s="1"/>
      <c r="R238" s="1"/>
      <c r="S238" s="1"/>
      <c r="T238" s="1"/>
      <c r="U238" s="1"/>
      <c r="W238" s="1"/>
      <c r="X238" s="1"/>
      <c r="Y238" s="1"/>
      <c r="AA238" s="1"/>
    </row>
    <row r="239" spans="1:27" ht="12">
      <c r="A239" s="552"/>
      <c r="B239" s="748"/>
      <c r="C239" s="749"/>
      <c r="D239" s="749"/>
      <c r="E239" s="749"/>
      <c r="F239" s="749"/>
      <c r="G239" s="793">
        <v>0</v>
      </c>
      <c r="H239" s="794">
        <v>0</v>
      </c>
      <c r="I239" s="781">
        <v>0</v>
      </c>
      <c r="J239" s="191">
        <f t="shared" si="16"/>
        <v>0</v>
      </c>
      <c r="K239" s="1"/>
      <c r="L239" s="1"/>
      <c r="M239" s="1"/>
      <c r="N239" s="1"/>
      <c r="O239" s="1"/>
      <c r="P239" s="1"/>
      <c r="Q239" s="1"/>
      <c r="R239" s="1"/>
      <c r="S239" s="1"/>
      <c r="T239" s="1"/>
      <c r="U239" s="1"/>
      <c r="W239" s="1"/>
      <c r="X239" s="1"/>
      <c r="Y239" s="1"/>
      <c r="AA239" s="1"/>
    </row>
    <row r="240" spans="1:27" ht="12">
      <c r="A240" s="552"/>
      <c r="B240" s="748"/>
      <c r="C240" s="749"/>
      <c r="D240" s="749"/>
      <c r="E240" s="749"/>
      <c r="F240" s="749"/>
      <c r="G240" s="793">
        <v>0</v>
      </c>
      <c r="H240" s="794">
        <v>0</v>
      </c>
      <c r="I240" s="781">
        <v>0</v>
      </c>
      <c r="J240" s="191">
        <f t="shared" si="16"/>
        <v>0</v>
      </c>
      <c r="K240" s="1"/>
      <c r="L240" s="1"/>
      <c r="M240" s="1"/>
      <c r="N240" s="1"/>
      <c r="O240" s="1"/>
      <c r="P240" s="1"/>
      <c r="Q240" s="1"/>
      <c r="R240" s="1"/>
      <c r="S240" s="1"/>
      <c r="T240" s="1"/>
      <c r="U240" s="1"/>
      <c r="W240" s="1"/>
      <c r="X240" s="1"/>
      <c r="Y240" s="1"/>
      <c r="AA240" s="1"/>
    </row>
    <row r="241" spans="1:27" ht="12">
      <c r="A241" s="552"/>
      <c r="B241" s="748"/>
      <c r="C241" s="749"/>
      <c r="D241" s="749"/>
      <c r="E241" s="749"/>
      <c r="F241" s="749"/>
      <c r="G241" s="793">
        <v>0</v>
      </c>
      <c r="H241" s="794">
        <v>0</v>
      </c>
      <c r="I241" s="781">
        <v>0</v>
      </c>
      <c r="J241" s="191">
        <f t="shared" si="16"/>
        <v>0</v>
      </c>
      <c r="K241" s="1"/>
      <c r="L241" s="1"/>
      <c r="M241" s="1"/>
      <c r="N241" s="1"/>
      <c r="O241" s="1"/>
      <c r="P241" s="1"/>
      <c r="Q241" s="1"/>
      <c r="R241" s="1"/>
      <c r="S241" s="1"/>
      <c r="T241" s="1"/>
      <c r="U241" s="1"/>
      <c r="W241" s="1"/>
      <c r="X241" s="1"/>
      <c r="Y241" s="1"/>
      <c r="AA241" s="1"/>
    </row>
    <row r="242" spans="1:27" ht="12">
      <c r="A242" s="552"/>
      <c r="B242" s="748"/>
      <c r="C242" s="749"/>
      <c r="D242" s="749"/>
      <c r="E242" s="749"/>
      <c r="F242" s="749"/>
      <c r="G242" s="793">
        <v>0</v>
      </c>
      <c r="H242" s="794">
        <v>0</v>
      </c>
      <c r="I242" s="781">
        <v>0</v>
      </c>
      <c r="J242" s="191">
        <f t="shared" si="16"/>
        <v>0</v>
      </c>
      <c r="K242" s="1"/>
      <c r="L242" s="1"/>
      <c r="M242" s="1"/>
      <c r="N242" s="1"/>
      <c r="O242" s="1"/>
      <c r="P242" s="1"/>
      <c r="Q242" s="1"/>
      <c r="R242" s="1"/>
      <c r="S242" s="1"/>
      <c r="T242" s="1"/>
      <c r="U242" s="1"/>
      <c r="W242" s="1"/>
      <c r="X242" s="1"/>
      <c r="Y242" s="1"/>
      <c r="AA242" s="1"/>
    </row>
    <row r="243" spans="1:27" ht="12">
      <c r="A243" s="552"/>
      <c r="B243" s="748"/>
      <c r="C243" s="749"/>
      <c r="D243" s="749"/>
      <c r="E243" s="749"/>
      <c r="F243" s="749"/>
      <c r="G243" s="793">
        <v>0</v>
      </c>
      <c r="H243" s="794">
        <v>0</v>
      </c>
      <c r="I243" s="781">
        <v>0</v>
      </c>
      <c r="J243" s="191">
        <f t="shared" si="16"/>
        <v>0</v>
      </c>
      <c r="K243" s="1"/>
      <c r="L243" s="1"/>
      <c r="M243" s="1"/>
      <c r="N243" s="1"/>
      <c r="O243" s="1"/>
      <c r="P243" s="1"/>
      <c r="Q243" s="1"/>
      <c r="R243" s="1"/>
      <c r="S243" s="1"/>
      <c r="T243" s="1"/>
      <c r="U243" s="1"/>
      <c r="W243" s="1"/>
      <c r="X243" s="1"/>
      <c r="Y243" s="1"/>
      <c r="AA243" s="1"/>
    </row>
    <row r="244" spans="1:27" ht="12">
      <c r="A244" s="552"/>
      <c r="B244" s="756"/>
      <c r="C244" s="757"/>
      <c r="D244" s="757"/>
      <c r="E244" s="757"/>
      <c r="F244" s="757"/>
      <c r="G244" s="795">
        <v>0</v>
      </c>
      <c r="H244" s="796">
        <v>0</v>
      </c>
      <c r="I244" s="782">
        <v>0</v>
      </c>
      <c r="J244" s="191">
        <f t="shared" si="16"/>
        <v>0</v>
      </c>
      <c r="K244" s="1"/>
      <c r="L244" s="1"/>
      <c r="M244" s="1"/>
      <c r="N244" s="1"/>
      <c r="O244" s="1"/>
      <c r="P244" s="1"/>
      <c r="Q244" s="1"/>
      <c r="R244" s="1"/>
      <c r="S244" s="1"/>
      <c r="T244" s="1"/>
      <c r="U244" s="1"/>
      <c r="W244" s="1"/>
      <c r="X244" s="1"/>
      <c r="Y244" s="1"/>
      <c r="AA244" s="1"/>
    </row>
    <row r="245" spans="1:27" ht="12">
      <c r="A245" s="552"/>
      <c r="B245" s="563"/>
      <c r="C245" s="564" t="s">
        <v>278</v>
      </c>
      <c r="D245" s="168"/>
      <c r="E245" s="168"/>
      <c r="F245" s="168"/>
      <c r="G245" s="168"/>
      <c r="H245" s="168"/>
      <c r="I245" s="168"/>
      <c r="J245" s="242">
        <f>SUM(J232:J244)</f>
        <v>299000</v>
      </c>
      <c r="K245" s="1"/>
      <c r="L245" s="1"/>
      <c r="M245" s="1"/>
      <c r="N245" s="1"/>
      <c r="O245" s="1"/>
      <c r="P245" s="1"/>
      <c r="Q245" s="1"/>
      <c r="R245" s="1"/>
      <c r="S245" s="1"/>
      <c r="T245" s="1"/>
      <c r="U245" s="1"/>
      <c r="W245" s="1"/>
      <c r="X245" s="1"/>
      <c r="Y245" s="1"/>
      <c r="AA245" s="1"/>
    </row>
    <row r="246" spans="1:27" ht="12">
      <c r="A246" s="552"/>
      <c r="B246" s="566" t="s">
        <v>279</v>
      </c>
      <c r="C246" s="18"/>
      <c r="D246" s="38" t="s">
        <v>117</v>
      </c>
      <c r="E246" s="38" t="s">
        <v>259</v>
      </c>
      <c r="F246" s="38" t="s">
        <v>120</v>
      </c>
      <c r="G246" s="37"/>
      <c r="H246" s="37"/>
      <c r="I246" s="38" t="s">
        <v>122</v>
      </c>
      <c r="J246" s="45" t="s">
        <v>121</v>
      </c>
      <c r="K246" s="1"/>
      <c r="L246" s="1"/>
      <c r="M246" s="1"/>
      <c r="N246" s="1"/>
      <c r="O246" s="1"/>
      <c r="P246" s="1"/>
      <c r="Q246" s="1"/>
      <c r="R246" s="1"/>
      <c r="S246" s="1"/>
      <c r="T246" s="1"/>
      <c r="U246" s="1"/>
      <c r="W246" s="1"/>
      <c r="X246" s="1"/>
      <c r="Y246" s="1"/>
      <c r="AA246" s="1"/>
    </row>
    <row r="247" spans="1:27" ht="12">
      <c r="A247" s="552"/>
      <c r="B247" s="566" t="s">
        <v>280</v>
      </c>
      <c r="C247" s="18"/>
      <c r="D247" s="26" t="s">
        <v>134</v>
      </c>
      <c r="E247" s="26" t="s">
        <v>281</v>
      </c>
      <c r="F247" s="26" t="s">
        <v>266</v>
      </c>
      <c r="G247" s="26" t="s">
        <v>282</v>
      </c>
      <c r="H247" s="26" t="s">
        <v>174</v>
      </c>
      <c r="I247" s="26" t="s">
        <v>283</v>
      </c>
      <c r="J247" s="29" t="s">
        <v>122</v>
      </c>
      <c r="K247" s="1"/>
      <c r="L247" s="1"/>
      <c r="M247" s="1"/>
      <c r="N247" s="1"/>
      <c r="O247" s="1"/>
      <c r="P247" s="1"/>
      <c r="Q247" s="1"/>
      <c r="R247" s="1"/>
      <c r="S247" s="1"/>
      <c r="T247" s="1"/>
      <c r="U247" s="1"/>
      <c r="W247" s="1"/>
      <c r="X247" s="1"/>
      <c r="Y247" s="1"/>
      <c r="AA247" s="1"/>
    </row>
    <row r="248" spans="1:27" ht="12">
      <c r="A248" s="552"/>
      <c r="B248" s="576" t="s">
        <v>148</v>
      </c>
      <c r="C248" s="19"/>
      <c r="D248" s="31" t="s">
        <v>261</v>
      </c>
      <c r="E248" s="31" t="s">
        <v>276</v>
      </c>
      <c r="F248" s="31" t="s">
        <v>276</v>
      </c>
      <c r="G248" s="31" t="s">
        <v>284</v>
      </c>
      <c r="H248" s="31" t="s">
        <v>120</v>
      </c>
      <c r="I248" s="31" t="s">
        <v>276</v>
      </c>
      <c r="J248" s="34" t="s">
        <v>127</v>
      </c>
      <c r="K248" s="1"/>
      <c r="L248" s="1"/>
      <c r="M248" s="1"/>
      <c r="N248" s="1"/>
      <c r="O248" s="1"/>
      <c r="P248" s="1"/>
      <c r="Q248" s="1"/>
      <c r="R248" s="1"/>
      <c r="S248" s="1"/>
      <c r="T248" s="1"/>
      <c r="U248" s="1"/>
      <c r="W248" s="1"/>
      <c r="X248" s="1"/>
      <c r="Y248" s="1"/>
      <c r="AA248" s="1"/>
    </row>
    <row r="249" spans="1:27" ht="12">
      <c r="A249" s="552"/>
      <c r="B249" s="744" t="s">
        <v>519</v>
      </c>
      <c r="C249" s="745"/>
      <c r="D249" s="789">
        <v>10</v>
      </c>
      <c r="E249" s="790">
        <v>1500</v>
      </c>
      <c r="F249" s="791">
        <v>2000</v>
      </c>
      <c r="G249" s="792">
        <v>0</v>
      </c>
      <c r="H249" s="186">
        <f aca="true" t="shared" si="17" ref="H249:H261">D249*F249</f>
        <v>20000</v>
      </c>
      <c r="I249" s="792">
        <v>2000</v>
      </c>
      <c r="J249" s="191">
        <f aca="true" t="shared" si="18" ref="J249:J261">D249*I249</f>
        <v>20000</v>
      </c>
      <c r="K249" s="1"/>
      <c r="L249" s="1"/>
      <c r="M249" s="1"/>
      <c r="N249" s="1"/>
      <c r="O249" s="1"/>
      <c r="P249" s="1"/>
      <c r="Q249" s="1"/>
      <c r="R249" s="1"/>
      <c r="S249" s="1"/>
      <c r="T249" s="1"/>
      <c r="U249" s="1"/>
      <c r="W249" s="1"/>
      <c r="X249" s="1"/>
      <c r="Y249" s="1"/>
      <c r="AA249" s="1"/>
    </row>
    <row r="250" spans="1:27" ht="12">
      <c r="A250" s="552"/>
      <c r="B250" s="748" t="s">
        <v>521</v>
      </c>
      <c r="C250" s="749"/>
      <c r="D250" s="793">
        <v>5</v>
      </c>
      <c r="E250" s="794">
        <v>1100</v>
      </c>
      <c r="F250" s="737">
        <v>400</v>
      </c>
      <c r="G250" s="781">
        <v>2000</v>
      </c>
      <c r="H250" s="186">
        <f t="shared" si="17"/>
        <v>2000</v>
      </c>
      <c r="I250" s="781">
        <v>1000</v>
      </c>
      <c r="J250" s="191">
        <f t="shared" si="18"/>
        <v>5000</v>
      </c>
      <c r="K250" s="1"/>
      <c r="L250" s="1"/>
      <c r="M250" s="1"/>
      <c r="N250" s="1"/>
      <c r="O250" s="1"/>
      <c r="P250" s="1"/>
      <c r="Q250" s="1"/>
      <c r="R250" s="1"/>
      <c r="S250" s="1"/>
      <c r="T250" s="1"/>
      <c r="U250" s="1"/>
      <c r="W250" s="1"/>
      <c r="X250" s="1"/>
      <c r="Y250" s="1"/>
      <c r="AA250" s="1"/>
    </row>
    <row r="251" spans="1:27" ht="12">
      <c r="A251" s="552"/>
      <c r="B251" s="748"/>
      <c r="C251" s="749"/>
      <c r="D251" s="793"/>
      <c r="E251" s="794"/>
      <c r="F251" s="737"/>
      <c r="G251" s="781"/>
      <c r="H251" s="186">
        <f t="shared" si="17"/>
        <v>0</v>
      </c>
      <c r="I251" s="781"/>
      <c r="J251" s="191">
        <f t="shared" si="18"/>
        <v>0</v>
      </c>
      <c r="K251" s="1"/>
      <c r="L251" s="1"/>
      <c r="M251" s="1"/>
      <c r="N251" s="1"/>
      <c r="O251" s="1"/>
      <c r="P251" s="1"/>
      <c r="Q251" s="1"/>
      <c r="R251" s="1"/>
      <c r="S251" s="1"/>
      <c r="T251" s="1"/>
      <c r="U251" s="1"/>
      <c r="W251" s="1"/>
      <c r="X251" s="1"/>
      <c r="Y251" s="1"/>
      <c r="AA251" s="1"/>
    </row>
    <row r="252" spans="1:27" ht="12.75" customHeight="1">
      <c r="A252" s="552"/>
      <c r="B252" s="748"/>
      <c r="C252" s="749"/>
      <c r="D252" s="793"/>
      <c r="E252" s="794"/>
      <c r="F252" s="737"/>
      <c r="G252" s="781"/>
      <c r="H252" s="186">
        <f t="shared" si="17"/>
        <v>0</v>
      </c>
      <c r="I252" s="781"/>
      <c r="J252" s="191">
        <f t="shared" si="18"/>
        <v>0</v>
      </c>
      <c r="K252" s="1"/>
      <c r="L252" s="1"/>
      <c r="M252" s="1"/>
      <c r="N252" s="1"/>
      <c r="O252" s="1"/>
      <c r="P252" s="1"/>
      <c r="Q252" s="1"/>
      <c r="R252" s="1"/>
      <c r="S252" s="1"/>
      <c r="T252" s="1"/>
      <c r="U252" s="1"/>
      <c r="W252" s="1"/>
      <c r="X252" s="1"/>
      <c r="Y252" s="1"/>
      <c r="AA252" s="1"/>
    </row>
    <row r="253" spans="1:27" ht="12.75" customHeight="1">
      <c r="A253" s="552"/>
      <c r="B253" s="748"/>
      <c r="C253" s="749"/>
      <c r="D253" s="793"/>
      <c r="E253" s="794"/>
      <c r="F253" s="737"/>
      <c r="G253" s="781"/>
      <c r="H253" s="186">
        <f t="shared" si="17"/>
        <v>0</v>
      </c>
      <c r="I253" s="781"/>
      <c r="J253" s="191">
        <f t="shared" si="18"/>
        <v>0</v>
      </c>
      <c r="K253" s="1"/>
      <c r="L253" s="1"/>
      <c r="M253" s="1"/>
      <c r="N253" s="1"/>
      <c r="O253" s="1"/>
      <c r="P253" s="1"/>
      <c r="Q253" s="1"/>
      <c r="R253" s="1"/>
      <c r="S253" s="1"/>
      <c r="T253" s="1"/>
      <c r="U253" s="1"/>
      <c r="W253" s="1"/>
      <c r="X253" s="1"/>
      <c r="Y253" s="1"/>
      <c r="AA253" s="1"/>
    </row>
    <row r="254" spans="1:27" ht="15" customHeight="1">
      <c r="A254" s="552"/>
      <c r="B254" s="748"/>
      <c r="C254" s="749"/>
      <c r="D254" s="793"/>
      <c r="E254" s="794"/>
      <c r="F254" s="737"/>
      <c r="G254" s="781"/>
      <c r="H254" s="186">
        <f t="shared" si="17"/>
        <v>0</v>
      </c>
      <c r="I254" s="781"/>
      <c r="J254" s="191">
        <f t="shared" si="18"/>
        <v>0</v>
      </c>
      <c r="K254" s="1"/>
      <c r="L254" s="1"/>
      <c r="M254" s="1"/>
      <c r="N254" s="1"/>
      <c r="O254" s="1"/>
      <c r="P254" s="1"/>
      <c r="Q254" s="1"/>
      <c r="R254" s="1"/>
      <c r="S254" s="1"/>
      <c r="T254" s="1"/>
      <c r="U254" s="1"/>
      <c r="W254" s="1"/>
      <c r="X254" s="1"/>
      <c r="Y254" s="1"/>
      <c r="AA254" s="1"/>
    </row>
    <row r="255" spans="1:27" ht="12" customHeight="1">
      <c r="A255" s="552"/>
      <c r="B255" s="748"/>
      <c r="C255" s="749"/>
      <c r="D255" s="793"/>
      <c r="E255" s="794"/>
      <c r="F255" s="737"/>
      <c r="G255" s="781"/>
      <c r="H255" s="186">
        <f t="shared" si="17"/>
        <v>0</v>
      </c>
      <c r="I255" s="781"/>
      <c r="J255" s="191">
        <f t="shared" si="18"/>
        <v>0</v>
      </c>
      <c r="K255" s="1"/>
      <c r="L255" s="1"/>
      <c r="M255" s="1"/>
      <c r="N255" s="1"/>
      <c r="O255" s="1"/>
      <c r="P255" s="1"/>
      <c r="Q255" s="1"/>
      <c r="R255" s="1"/>
      <c r="S255" s="1"/>
      <c r="T255" s="1"/>
      <c r="U255" s="1"/>
      <c r="W255" s="1"/>
      <c r="X255" s="1"/>
      <c r="Y255" s="1"/>
      <c r="AA255" s="1"/>
    </row>
    <row r="256" spans="1:27" ht="12" customHeight="1">
      <c r="A256" s="552"/>
      <c r="B256" s="748"/>
      <c r="C256" s="749"/>
      <c r="D256" s="793"/>
      <c r="E256" s="794"/>
      <c r="F256" s="737"/>
      <c r="G256" s="781"/>
      <c r="H256" s="186">
        <f t="shared" si="17"/>
        <v>0</v>
      </c>
      <c r="I256" s="781"/>
      <c r="J256" s="191">
        <f t="shared" si="18"/>
        <v>0</v>
      </c>
      <c r="K256" s="1"/>
      <c r="L256" s="1"/>
      <c r="M256" s="1"/>
      <c r="N256" s="1"/>
      <c r="O256" s="1"/>
      <c r="P256" s="1"/>
      <c r="Q256" s="1"/>
      <c r="R256" s="1"/>
      <c r="S256" s="1"/>
      <c r="T256" s="1"/>
      <c r="U256" s="1"/>
      <c r="W256" s="1"/>
      <c r="X256" s="1"/>
      <c r="Y256" s="1"/>
      <c r="AA256" s="1"/>
    </row>
    <row r="257" spans="1:27" ht="12" customHeight="1">
      <c r="A257" s="552"/>
      <c r="B257" s="748"/>
      <c r="C257" s="749"/>
      <c r="D257" s="793"/>
      <c r="E257" s="794"/>
      <c r="F257" s="737"/>
      <c r="G257" s="781"/>
      <c r="H257" s="186">
        <f t="shared" si="17"/>
        <v>0</v>
      </c>
      <c r="I257" s="781"/>
      <c r="J257" s="191">
        <f t="shared" si="18"/>
        <v>0</v>
      </c>
      <c r="K257" s="1"/>
      <c r="L257" s="1"/>
      <c r="M257" s="1"/>
      <c r="N257" s="1"/>
      <c r="O257" s="1"/>
      <c r="P257" s="1"/>
      <c r="Q257" s="1"/>
      <c r="R257" s="1"/>
      <c r="S257" s="1"/>
      <c r="T257" s="1"/>
      <c r="U257" s="1"/>
      <c r="W257" s="1"/>
      <c r="X257" s="1"/>
      <c r="Y257" s="1"/>
      <c r="AA257" s="1"/>
    </row>
    <row r="258" spans="1:27" ht="12" customHeight="1">
      <c r="A258" s="552"/>
      <c r="B258" s="748"/>
      <c r="C258" s="749"/>
      <c r="D258" s="793"/>
      <c r="E258" s="794"/>
      <c r="F258" s="737"/>
      <c r="G258" s="781"/>
      <c r="H258" s="186">
        <f t="shared" si="17"/>
        <v>0</v>
      </c>
      <c r="I258" s="781"/>
      <c r="J258" s="191">
        <f t="shared" si="18"/>
        <v>0</v>
      </c>
      <c r="K258" s="1"/>
      <c r="L258" s="1"/>
      <c r="M258" s="1"/>
      <c r="N258" s="1"/>
      <c r="O258" s="1"/>
      <c r="P258" s="1"/>
      <c r="Q258" s="1"/>
      <c r="R258" s="1"/>
      <c r="S258" s="1"/>
      <c r="T258" s="1"/>
      <c r="U258" s="1"/>
      <c r="W258" s="1"/>
      <c r="X258" s="1"/>
      <c r="Y258" s="1"/>
      <c r="AA258" s="1"/>
    </row>
    <row r="259" spans="1:27" ht="12" customHeight="1">
      <c r="A259" s="552"/>
      <c r="B259" s="748"/>
      <c r="C259" s="749"/>
      <c r="D259" s="793"/>
      <c r="E259" s="794"/>
      <c r="F259" s="737"/>
      <c r="G259" s="781"/>
      <c r="H259" s="186">
        <f t="shared" si="17"/>
        <v>0</v>
      </c>
      <c r="I259" s="781"/>
      <c r="J259" s="191">
        <f t="shared" si="18"/>
        <v>0</v>
      </c>
      <c r="K259" s="1"/>
      <c r="L259" s="1"/>
      <c r="M259" s="1"/>
      <c r="N259" s="1"/>
      <c r="O259" s="1"/>
      <c r="P259" s="1"/>
      <c r="Q259" s="1"/>
      <c r="R259" s="1"/>
      <c r="S259" s="1"/>
      <c r="T259" s="1"/>
      <c r="U259" s="1"/>
      <c r="W259" s="1"/>
      <c r="X259" s="1"/>
      <c r="Y259" s="1"/>
      <c r="AA259" s="1"/>
    </row>
    <row r="260" spans="1:27" ht="12" customHeight="1">
      <c r="A260" s="552"/>
      <c r="B260" s="748"/>
      <c r="C260" s="749"/>
      <c r="D260" s="793"/>
      <c r="E260" s="794"/>
      <c r="F260" s="737"/>
      <c r="G260" s="781"/>
      <c r="H260" s="186">
        <f t="shared" si="17"/>
        <v>0</v>
      </c>
      <c r="I260" s="781"/>
      <c r="J260" s="191">
        <f t="shared" si="18"/>
        <v>0</v>
      </c>
      <c r="K260" s="1"/>
      <c r="L260" s="1"/>
      <c r="M260" s="1"/>
      <c r="N260" s="1"/>
      <c r="O260" s="1"/>
      <c r="P260" s="1"/>
      <c r="Q260" s="1"/>
      <c r="R260" s="1"/>
      <c r="S260" s="1"/>
      <c r="T260" s="1"/>
      <c r="U260" s="1"/>
      <c r="W260" s="1"/>
      <c r="X260" s="1"/>
      <c r="Y260" s="1"/>
      <c r="AA260" s="1"/>
    </row>
    <row r="261" spans="1:27" ht="12" customHeight="1">
      <c r="A261" s="552"/>
      <c r="B261" s="756"/>
      <c r="C261" s="757"/>
      <c r="D261" s="795"/>
      <c r="E261" s="796"/>
      <c r="F261" s="738"/>
      <c r="G261" s="782"/>
      <c r="H261" s="186">
        <f t="shared" si="17"/>
        <v>0</v>
      </c>
      <c r="I261" s="782"/>
      <c r="J261" s="191">
        <f t="shared" si="18"/>
        <v>0</v>
      </c>
      <c r="K261" s="1"/>
      <c r="L261" s="1"/>
      <c r="M261" s="1"/>
      <c r="N261" s="1"/>
      <c r="O261" s="1"/>
      <c r="P261" s="1"/>
      <c r="Q261" s="1"/>
      <c r="R261" s="1"/>
      <c r="S261" s="1"/>
      <c r="T261" s="1"/>
      <c r="U261" s="1"/>
      <c r="W261" s="1"/>
      <c r="X261" s="1"/>
      <c r="Y261" s="1"/>
      <c r="AA261" s="1"/>
    </row>
    <row r="262" spans="1:27" ht="12" customHeight="1">
      <c r="A262" s="552"/>
      <c r="B262" s="170" t="s">
        <v>285</v>
      </c>
      <c r="C262" s="10"/>
      <c r="D262" s="10"/>
      <c r="E262" s="10"/>
      <c r="F262" s="10"/>
      <c r="G262" s="240">
        <f>SUM(G249:G261)</f>
        <v>2000</v>
      </c>
      <c r="H262" s="240">
        <f>SUM(H249:H261)</f>
        <v>22000</v>
      </c>
      <c r="I262" s="116"/>
      <c r="J262" s="125"/>
      <c r="K262" s="1"/>
      <c r="L262" s="1"/>
      <c r="M262" s="1"/>
      <c r="N262" s="1"/>
      <c r="O262" s="1"/>
      <c r="P262" s="1"/>
      <c r="Q262" s="1"/>
      <c r="R262" s="1"/>
      <c r="S262" s="1"/>
      <c r="T262" s="1"/>
      <c r="U262" s="1"/>
      <c r="W262" s="1"/>
      <c r="X262" s="1"/>
      <c r="Y262" s="1"/>
      <c r="AA262" s="1"/>
    </row>
    <row r="263" spans="1:27" ht="12" customHeight="1" thickBot="1">
      <c r="A263" s="552"/>
      <c r="B263" s="35" t="s">
        <v>286</v>
      </c>
      <c r="C263" s="21"/>
      <c r="D263" s="21"/>
      <c r="E263" s="21"/>
      <c r="F263" s="21"/>
      <c r="G263" s="21"/>
      <c r="H263" s="21"/>
      <c r="I263" s="68"/>
      <c r="J263" s="189">
        <f>SUM(J249:J261)</f>
        <v>25000</v>
      </c>
      <c r="K263" s="1"/>
      <c r="L263" s="1"/>
      <c r="M263" s="1"/>
      <c r="N263" s="1"/>
      <c r="O263" s="1"/>
      <c r="P263" s="1"/>
      <c r="Q263" s="1"/>
      <c r="R263" s="1"/>
      <c r="S263" s="1"/>
      <c r="T263" s="1"/>
      <c r="U263" s="1"/>
      <c r="W263" s="1"/>
      <c r="X263" s="1"/>
      <c r="Y263" s="1"/>
      <c r="AA263" s="1"/>
    </row>
    <row r="264" spans="1:27" ht="12" customHeight="1" thickBot="1" thickTop="1">
      <c r="A264" s="552"/>
      <c r="B264" s="164"/>
      <c r="C264" s="164"/>
      <c r="D264" s="164"/>
      <c r="E264" s="164"/>
      <c r="F264" s="164"/>
      <c r="G264" s="164"/>
      <c r="H264" s="164"/>
      <c r="I264" s="164"/>
      <c r="J264" s="164"/>
      <c r="K264" s="1"/>
      <c r="L264" s="1"/>
      <c r="M264" s="1"/>
      <c r="N264" s="1"/>
      <c r="O264" s="1"/>
      <c r="P264" s="1"/>
      <c r="Q264" s="1"/>
      <c r="R264" s="1"/>
      <c r="S264" s="1"/>
      <c r="T264" s="1"/>
      <c r="U264" s="1"/>
      <c r="W264" s="1"/>
      <c r="X264" s="1"/>
      <c r="Y264" s="1"/>
      <c r="AA264" s="1"/>
    </row>
    <row r="265" spans="1:27" ht="12" customHeight="1" thickTop="1">
      <c r="A265" s="552"/>
      <c r="B265" s="528" t="s">
        <v>287</v>
      </c>
      <c r="C265" s="529"/>
      <c r="D265" s="529"/>
      <c r="E265" s="14"/>
      <c r="F265" s="14"/>
      <c r="G265" s="14"/>
      <c r="H265" s="14"/>
      <c r="I265" s="14"/>
      <c r="J265" s="36"/>
      <c r="K265" s="1"/>
      <c r="L265" s="1"/>
      <c r="M265" s="1"/>
      <c r="N265" s="1"/>
      <c r="O265" s="1"/>
      <c r="P265" s="1"/>
      <c r="Q265" s="1"/>
      <c r="R265" s="1"/>
      <c r="S265" s="1"/>
      <c r="T265" s="1"/>
      <c r="U265" s="1"/>
      <c r="W265" s="1"/>
      <c r="X265" s="1"/>
      <c r="Y265" s="1"/>
      <c r="AA265" s="1"/>
    </row>
    <row r="266" spans="1:27" ht="12" customHeight="1">
      <c r="A266" s="552"/>
      <c r="B266" s="53"/>
      <c r="C266" s="37"/>
      <c r="D266" s="37"/>
      <c r="E266" s="37"/>
      <c r="F266" s="37"/>
      <c r="G266" s="37"/>
      <c r="H266" s="37"/>
      <c r="I266" s="37"/>
      <c r="J266" s="39"/>
      <c r="K266" s="1"/>
      <c r="L266" s="1"/>
      <c r="M266" s="1"/>
      <c r="N266" s="1"/>
      <c r="O266" s="1"/>
      <c r="P266" s="1"/>
      <c r="Q266" s="1"/>
      <c r="R266" s="1"/>
      <c r="S266" s="1"/>
      <c r="T266" s="1"/>
      <c r="U266" s="1"/>
      <c r="W266" s="1"/>
      <c r="X266" s="1"/>
      <c r="Y266" s="1"/>
      <c r="AA266" s="1"/>
    </row>
    <row r="267" spans="1:27" ht="12" customHeight="1">
      <c r="A267" s="552"/>
      <c r="B267" s="69" t="s">
        <v>117</v>
      </c>
      <c r="C267" s="26" t="s">
        <v>208</v>
      </c>
      <c r="D267" s="26" t="s">
        <v>117</v>
      </c>
      <c r="E267" s="26" t="s">
        <v>117</v>
      </c>
      <c r="F267" s="26" t="s">
        <v>120</v>
      </c>
      <c r="G267" s="26" t="s">
        <v>117</v>
      </c>
      <c r="H267" s="26" t="s">
        <v>117</v>
      </c>
      <c r="I267" s="26" t="s">
        <v>117</v>
      </c>
      <c r="J267" s="29" t="s">
        <v>288</v>
      </c>
      <c r="K267" s="1"/>
      <c r="L267" s="1"/>
      <c r="M267" s="1"/>
      <c r="N267" s="1"/>
      <c r="O267" s="1"/>
      <c r="P267" s="1"/>
      <c r="Q267" s="1"/>
      <c r="R267" s="1"/>
      <c r="S267" s="1"/>
      <c r="T267" s="1"/>
      <c r="U267" s="1"/>
      <c r="W267" s="1"/>
      <c r="X267" s="1"/>
      <c r="Y267" s="1"/>
      <c r="AA267" s="1"/>
    </row>
    <row r="268" spans="1:27" ht="12" customHeight="1">
      <c r="A268" s="552"/>
      <c r="B268" s="46" t="s">
        <v>289</v>
      </c>
      <c r="C268" s="26" t="s">
        <v>290</v>
      </c>
      <c r="D268" s="26" t="s">
        <v>143</v>
      </c>
      <c r="E268" s="26" t="s">
        <v>176</v>
      </c>
      <c r="F268" s="26" t="s">
        <v>291</v>
      </c>
      <c r="G268" s="26" t="s">
        <v>292</v>
      </c>
      <c r="H268" s="26" t="s">
        <v>282</v>
      </c>
      <c r="I268" s="26" t="s">
        <v>293</v>
      </c>
      <c r="J268" s="29" t="s">
        <v>122</v>
      </c>
      <c r="K268" s="1"/>
      <c r="L268" s="1"/>
      <c r="M268" s="1"/>
      <c r="N268" s="1"/>
      <c r="O268" s="1"/>
      <c r="P268" s="1"/>
      <c r="Q268" s="1"/>
      <c r="R268" s="1"/>
      <c r="S268" s="1"/>
      <c r="T268" s="1"/>
      <c r="U268" s="1"/>
      <c r="W268" s="1"/>
      <c r="X268" s="1"/>
      <c r="Y268" s="1"/>
      <c r="AA268" s="1"/>
    </row>
    <row r="269" spans="1:27" ht="12" customHeight="1">
      <c r="A269" s="552"/>
      <c r="B269" s="70" t="s">
        <v>294</v>
      </c>
      <c r="C269" s="31" t="s">
        <v>295</v>
      </c>
      <c r="D269" s="31" t="s">
        <v>296</v>
      </c>
      <c r="E269" s="31" t="s">
        <v>297</v>
      </c>
      <c r="F269" s="31" t="s">
        <v>298</v>
      </c>
      <c r="G269" s="31" t="s">
        <v>299</v>
      </c>
      <c r="H269" s="31" t="s">
        <v>299</v>
      </c>
      <c r="I269" s="31" t="s">
        <v>127</v>
      </c>
      <c r="J269" s="34" t="s">
        <v>127</v>
      </c>
      <c r="K269" s="1"/>
      <c r="L269" s="1"/>
      <c r="M269" s="1"/>
      <c r="N269" s="1"/>
      <c r="O269" s="1"/>
      <c r="P269" s="1"/>
      <c r="Q269" s="1"/>
      <c r="R269" s="1"/>
      <c r="S269" s="1"/>
      <c r="T269" s="1"/>
      <c r="U269" s="1"/>
      <c r="W269" s="1"/>
      <c r="X269" s="1"/>
      <c r="Y269" s="1"/>
      <c r="AA269" s="1"/>
    </row>
    <row r="270" spans="1:27" ht="12" customHeight="1">
      <c r="A270" s="552"/>
      <c r="B270" s="772" t="s">
        <v>522</v>
      </c>
      <c r="C270" s="774"/>
      <c r="D270" s="774" t="s">
        <v>523</v>
      </c>
      <c r="E270" s="774">
        <v>100</v>
      </c>
      <c r="F270" s="797">
        <v>110000</v>
      </c>
      <c r="G270" s="797">
        <v>10083</v>
      </c>
      <c r="H270" s="797">
        <v>20160</v>
      </c>
      <c r="I270" s="186">
        <f aca="true" t="shared" si="19" ref="I270:I279">F270-H270</f>
        <v>89840</v>
      </c>
      <c r="J270" s="799">
        <v>85000</v>
      </c>
      <c r="K270" s="1"/>
      <c r="L270" s="1"/>
      <c r="M270" s="1"/>
      <c r="N270" s="1"/>
      <c r="O270" s="1"/>
      <c r="P270" s="1"/>
      <c r="Q270" s="1"/>
      <c r="R270" s="1"/>
      <c r="S270" s="1"/>
      <c r="T270" s="1"/>
      <c r="U270" s="1"/>
      <c r="W270" s="1"/>
      <c r="X270" s="1"/>
      <c r="Y270" s="1"/>
      <c r="AA270" s="1"/>
    </row>
    <row r="271" spans="1:27" ht="12" customHeight="1">
      <c r="A271" s="552"/>
      <c r="B271" s="748" t="s">
        <v>524</v>
      </c>
      <c r="C271" s="750"/>
      <c r="D271" s="750" t="s">
        <v>525</v>
      </c>
      <c r="E271" s="750">
        <v>100</v>
      </c>
      <c r="F271" s="737">
        <v>97000</v>
      </c>
      <c r="G271" s="737">
        <v>4139</v>
      </c>
      <c r="H271" s="737">
        <v>12417</v>
      </c>
      <c r="I271" s="186">
        <f t="shared" si="19"/>
        <v>84583</v>
      </c>
      <c r="J271" s="800">
        <v>75000</v>
      </c>
      <c r="K271" s="1"/>
      <c r="L271" s="1"/>
      <c r="M271" s="1"/>
      <c r="N271" s="1"/>
      <c r="O271" s="1"/>
      <c r="P271" s="1"/>
      <c r="Q271" s="1"/>
      <c r="R271" s="1"/>
      <c r="S271" s="1"/>
      <c r="T271" s="1"/>
      <c r="U271" s="1"/>
      <c r="W271" s="1"/>
      <c r="X271" s="1"/>
      <c r="Y271" s="1"/>
      <c r="AA271" s="1"/>
    </row>
    <row r="272" spans="1:27" ht="12" customHeight="1">
      <c r="A272" s="552"/>
      <c r="B272" s="748" t="s">
        <v>526</v>
      </c>
      <c r="C272" s="750"/>
      <c r="D272" s="750" t="s">
        <v>527</v>
      </c>
      <c r="E272" s="750">
        <v>100</v>
      </c>
      <c r="F272" s="737">
        <v>66000</v>
      </c>
      <c r="G272" s="737">
        <v>1159</v>
      </c>
      <c r="H272" s="737">
        <v>3477</v>
      </c>
      <c r="I272" s="186">
        <f t="shared" si="19"/>
        <v>62523</v>
      </c>
      <c r="J272" s="800">
        <v>60000</v>
      </c>
      <c r="K272" s="1"/>
      <c r="L272" s="1"/>
      <c r="M272" s="1"/>
      <c r="N272" s="1"/>
      <c r="O272" s="1"/>
      <c r="P272" s="1"/>
      <c r="Q272" s="1"/>
      <c r="R272" s="1"/>
      <c r="S272" s="1"/>
      <c r="T272" s="1"/>
      <c r="U272" s="1"/>
      <c r="W272" s="1"/>
      <c r="X272" s="1"/>
      <c r="Y272" s="1"/>
      <c r="AA272" s="1"/>
    </row>
    <row r="273" spans="1:27" ht="12" customHeight="1">
      <c r="A273" s="552"/>
      <c r="B273" s="748" t="s">
        <v>528</v>
      </c>
      <c r="C273" s="750"/>
      <c r="D273" s="750" t="s">
        <v>529</v>
      </c>
      <c r="E273" s="750">
        <v>100</v>
      </c>
      <c r="F273" s="737">
        <v>41000</v>
      </c>
      <c r="G273" s="737">
        <v>1303</v>
      </c>
      <c r="H273" s="737">
        <v>1303</v>
      </c>
      <c r="I273" s="186">
        <f t="shared" si="19"/>
        <v>39697</v>
      </c>
      <c r="J273" s="800">
        <v>35000</v>
      </c>
      <c r="K273" s="1"/>
      <c r="L273" s="1"/>
      <c r="M273" s="1"/>
      <c r="N273" s="1"/>
      <c r="O273" s="1"/>
      <c r="P273" s="1"/>
      <c r="Q273" s="1"/>
      <c r="R273" s="1"/>
      <c r="S273" s="1"/>
      <c r="T273" s="1"/>
      <c r="U273" s="1"/>
      <c r="W273" s="1"/>
      <c r="X273" s="1"/>
      <c r="Y273" s="1"/>
      <c r="AA273" s="1"/>
    </row>
    <row r="274" spans="1:27" ht="12" customHeight="1">
      <c r="A274" s="552"/>
      <c r="B274" s="748" t="s">
        <v>530</v>
      </c>
      <c r="C274" s="750"/>
      <c r="D274" s="750" t="s">
        <v>531</v>
      </c>
      <c r="E274" s="750">
        <v>100</v>
      </c>
      <c r="F274" s="737">
        <v>19000</v>
      </c>
      <c r="G274" s="737">
        <v>760</v>
      </c>
      <c r="H274" s="737">
        <v>6840</v>
      </c>
      <c r="I274" s="186">
        <f t="shared" si="19"/>
        <v>12160</v>
      </c>
      <c r="J274" s="800">
        <v>5000</v>
      </c>
      <c r="K274" s="1"/>
      <c r="L274" s="1"/>
      <c r="M274" s="1"/>
      <c r="N274" s="1"/>
      <c r="O274" s="1"/>
      <c r="P274" s="1"/>
      <c r="Q274" s="1"/>
      <c r="R274" s="1"/>
      <c r="S274" s="1"/>
      <c r="T274" s="1"/>
      <c r="U274" s="1"/>
      <c r="W274" s="1"/>
      <c r="X274" s="1"/>
      <c r="Y274" s="1"/>
      <c r="AA274" s="1"/>
    </row>
    <row r="275" spans="1:27" ht="12" customHeight="1">
      <c r="A275" s="552"/>
      <c r="B275" s="748" t="s">
        <v>532</v>
      </c>
      <c r="C275" s="750"/>
      <c r="D275" s="750" t="s">
        <v>533</v>
      </c>
      <c r="E275" s="750">
        <v>100</v>
      </c>
      <c r="F275" s="737">
        <v>22000</v>
      </c>
      <c r="G275" s="737">
        <v>873</v>
      </c>
      <c r="H275" s="737">
        <v>4365</v>
      </c>
      <c r="I275" s="186">
        <f t="shared" si="19"/>
        <v>17635</v>
      </c>
      <c r="J275" s="800">
        <v>15000</v>
      </c>
      <c r="K275" s="1"/>
      <c r="L275" s="1"/>
      <c r="M275" s="1"/>
      <c r="N275" s="1"/>
      <c r="O275" s="1"/>
      <c r="P275" s="1"/>
      <c r="Q275" s="1"/>
      <c r="R275" s="1"/>
      <c r="S275" s="1"/>
      <c r="T275" s="1"/>
      <c r="U275" s="1"/>
      <c r="W275" s="1"/>
      <c r="X275" s="1"/>
      <c r="Y275" s="1"/>
      <c r="AA275" s="1"/>
    </row>
    <row r="276" spans="1:27" ht="12" customHeight="1">
      <c r="A276" s="552"/>
      <c r="B276" s="748" t="s">
        <v>534</v>
      </c>
      <c r="C276" s="750"/>
      <c r="D276" s="750" t="s">
        <v>535</v>
      </c>
      <c r="E276" s="750">
        <v>100</v>
      </c>
      <c r="F276" s="737">
        <v>30000</v>
      </c>
      <c r="G276" s="737">
        <v>1000</v>
      </c>
      <c r="H276" s="737">
        <v>1000</v>
      </c>
      <c r="I276" s="186">
        <f t="shared" si="19"/>
        <v>29000</v>
      </c>
      <c r="J276" s="800">
        <v>25000</v>
      </c>
      <c r="K276" s="1"/>
      <c r="L276" s="1"/>
      <c r="M276" s="1"/>
      <c r="N276" s="1"/>
      <c r="O276" s="1"/>
      <c r="P276" s="1"/>
      <c r="Q276" s="1"/>
      <c r="R276" s="1"/>
      <c r="S276" s="1"/>
      <c r="T276" s="1"/>
      <c r="U276" s="1"/>
      <c r="W276" s="1"/>
      <c r="X276" s="1"/>
      <c r="Y276" s="1"/>
      <c r="AA276" s="1"/>
    </row>
    <row r="277" spans="1:27" ht="12" customHeight="1">
      <c r="A277" s="552"/>
      <c r="B277" s="748"/>
      <c r="C277" s="750"/>
      <c r="D277" s="750"/>
      <c r="E277" s="750"/>
      <c r="F277" s="737"/>
      <c r="G277" s="737"/>
      <c r="H277" s="737"/>
      <c r="I277" s="186">
        <f t="shared" si="19"/>
        <v>0</v>
      </c>
      <c r="J277" s="800"/>
      <c r="K277" s="1"/>
      <c r="L277" s="1"/>
      <c r="M277" s="1"/>
      <c r="N277" s="1"/>
      <c r="O277" s="1"/>
      <c r="P277" s="1"/>
      <c r="Q277" s="1"/>
      <c r="R277" s="1"/>
      <c r="S277" s="1"/>
      <c r="T277" s="1"/>
      <c r="U277" s="1"/>
      <c r="W277" s="1"/>
      <c r="X277" s="1"/>
      <c r="Y277" s="1"/>
      <c r="AA277" s="1"/>
    </row>
    <row r="278" spans="1:27" ht="12" customHeight="1">
      <c r="A278" s="552"/>
      <c r="B278" s="748"/>
      <c r="C278" s="750"/>
      <c r="D278" s="750"/>
      <c r="E278" s="750"/>
      <c r="F278" s="737"/>
      <c r="G278" s="737"/>
      <c r="H278" s="737"/>
      <c r="I278" s="186">
        <f t="shared" si="19"/>
        <v>0</v>
      </c>
      <c r="J278" s="800"/>
      <c r="K278" s="1"/>
      <c r="L278" s="1"/>
      <c r="M278" s="1"/>
      <c r="N278" s="1"/>
      <c r="O278" s="1"/>
      <c r="P278" s="1"/>
      <c r="Q278" s="1"/>
      <c r="R278" s="1"/>
      <c r="S278" s="1"/>
      <c r="T278" s="1"/>
      <c r="U278" s="1"/>
      <c r="W278" s="1"/>
      <c r="X278" s="1"/>
      <c r="Y278" s="1"/>
      <c r="AA278" s="1"/>
    </row>
    <row r="279" spans="1:27" ht="12" customHeight="1">
      <c r="A279" s="552"/>
      <c r="B279" s="752"/>
      <c r="C279" s="754"/>
      <c r="D279" s="754"/>
      <c r="E279" s="754"/>
      <c r="F279" s="798"/>
      <c r="G279" s="798"/>
      <c r="H279" s="798"/>
      <c r="I279" s="186">
        <f t="shared" si="19"/>
        <v>0</v>
      </c>
      <c r="J279" s="801"/>
      <c r="K279" s="1"/>
      <c r="L279" s="1"/>
      <c r="M279" s="1"/>
      <c r="N279" s="1"/>
      <c r="O279" s="1"/>
      <c r="P279" s="1"/>
      <c r="Q279" s="1"/>
      <c r="R279" s="1"/>
      <c r="S279" s="1"/>
      <c r="T279" s="1"/>
      <c r="U279" s="1"/>
      <c r="W279" s="1"/>
      <c r="X279" s="1"/>
      <c r="Y279" s="1"/>
      <c r="AA279" s="1"/>
    </row>
    <row r="280" spans="1:27" ht="12" customHeight="1">
      <c r="A280" s="552"/>
      <c r="B280" s="160"/>
      <c r="C280" s="93"/>
      <c r="D280" s="93"/>
      <c r="E280" s="93"/>
      <c r="F280" s="93"/>
      <c r="G280" s="93"/>
      <c r="H280" s="93"/>
      <c r="I280" s="93"/>
      <c r="J280" s="119"/>
      <c r="K280" s="1"/>
      <c r="L280" s="1"/>
      <c r="M280" s="1"/>
      <c r="N280" s="1"/>
      <c r="O280" s="1"/>
      <c r="P280" s="1"/>
      <c r="Q280" s="1"/>
      <c r="R280" s="1"/>
      <c r="S280" s="1"/>
      <c r="T280" s="1"/>
      <c r="U280" s="1"/>
      <c r="W280" s="1"/>
      <c r="X280" s="1"/>
      <c r="Y280" s="1"/>
      <c r="AA280" s="1"/>
    </row>
    <row r="281" spans="1:27" ht="12" customHeight="1">
      <c r="A281" s="552"/>
      <c r="B281" s="23"/>
      <c r="C281" s="26" t="s">
        <v>208</v>
      </c>
      <c r="D281" s="26" t="s">
        <v>117</v>
      </c>
      <c r="E281" s="26" t="s">
        <v>117</v>
      </c>
      <c r="F281" s="26" t="s">
        <v>120</v>
      </c>
      <c r="G281" s="26" t="s">
        <v>117</v>
      </c>
      <c r="H281" s="26" t="s">
        <v>117</v>
      </c>
      <c r="I281" s="26" t="s">
        <v>117</v>
      </c>
      <c r="J281" s="29" t="s">
        <v>288</v>
      </c>
      <c r="K281" s="1"/>
      <c r="L281" s="1"/>
      <c r="M281" s="1"/>
      <c r="N281" s="1"/>
      <c r="O281" s="1"/>
      <c r="P281" s="1"/>
      <c r="Q281" s="1"/>
      <c r="R281" s="1"/>
      <c r="S281" s="1"/>
      <c r="T281" s="1"/>
      <c r="U281" s="1"/>
      <c r="W281" s="1"/>
      <c r="X281" s="1"/>
      <c r="Y281" s="1"/>
      <c r="AA281" s="1"/>
    </row>
    <row r="282" spans="1:27" ht="12" customHeight="1">
      <c r="A282" s="552"/>
      <c r="B282" s="23"/>
      <c r="C282" s="26" t="s">
        <v>290</v>
      </c>
      <c r="D282" s="26" t="s">
        <v>143</v>
      </c>
      <c r="E282" s="26" t="s">
        <v>176</v>
      </c>
      <c r="F282" s="26" t="s">
        <v>291</v>
      </c>
      <c r="G282" s="26" t="s">
        <v>292</v>
      </c>
      <c r="H282" s="26" t="s">
        <v>282</v>
      </c>
      <c r="I282" s="26" t="s">
        <v>293</v>
      </c>
      <c r="J282" s="29" t="s">
        <v>122</v>
      </c>
      <c r="K282" s="1"/>
      <c r="L282" s="1"/>
      <c r="M282" s="1"/>
      <c r="N282" s="1"/>
      <c r="O282" s="1"/>
      <c r="P282" s="1"/>
      <c r="Q282" s="1"/>
      <c r="R282" s="1"/>
      <c r="S282" s="1"/>
      <c r="T282" s="1"/>
      <c r="U282" s="1"/>
      <c r="W282" s="1"/>
      <c r="X282" s="1"/>
      <c r="Y282" s="1"/>
      <c r="AA282" s="1"/>
    </row>
    <row r="283" spans="1:27" ht="12" customHeight="1">
      <c r="A283" s="552"/>
      <c r="B283" s="16" t="s">
        <v>300</v>
      </c>
      <c r="C283" s="31" t="s">
        <v>295</v>
      </c>
      <c r="D283" s="31" t="s">
        <v>296</v>
      </c>
      <c r="E283" s="31" t="s">
        <v>297</v>
      </c>
      <c r="F283" s="31" t="s">
        <v>298</v>
      </c>
      <c r="G283" s="31" t="s">
        <v>299</v>
      </c>
      <c r="H283" s="31" t="s">
        <v>299</v>
      </c>
      <c r="I283" s="31" t="s">
        <v>127</v>
      </c>
      <c r="J283" s="34" t="s">
        <v>127</v>
      </c>
      <c r="K283" s="1"/>
      <c r="L283" s="1"/>
      <c r="M283" s="1"/>
      <c r="N283" s="1"/>
      <c r="O283" s="1"/>
      <c r="P283" s="1"/>
      <c r="Q283" s="1"/>
      <c r="R283" s="1"/>
      <c r="S283" s="1"/>
      <c r="T283" s="1"/>
      <c r="U283" s="1"/>
      <c r="W283" s="1"/>
      <c r="X283" s="1"/>
      <c r="Y283" s="1"/>
      <c r="AA283" s="1"/>
    </row>
    <row r="284" spans="1:27" ht="12" customHeight="1">
      <c r="A284" s="552"/>
      <c r="B284" s="772" t="s">
        <v>536</v>
      </c>
      <c r="C284" s="802"/>
      <c r="D284" s="774" t="s">
        <v>543</v>
      </c>
      <c r="E284" s="774">
        <v>100</v>
      </c>
      <c r="F284" s="797">
        <v>16000</v>
      </c>
      <c r="G284" s="797">
        <v>2640</v>
      </c>
      <c r="H284" s="797">
        <v>2640</v>
      </c>
      <c r="I284" s="186">
        <f aca="true" t="shared" si="20" ref="I284:I297">F284-H284</f>
        <v>13360</v>
      </c>
      <c r="J284" s="799">
        <v>10000</v>
      </c>
      <c r="K284" s="1"/>
      <c r="L284" s="1"/>
      <c r="M284" s="1"/>
      <c r="N284" s="1"/>
      <c r="O284" s="1"/>
      <c r="P284" s="1"/>
      <c r="Q284" s="1"/>
      <c r="R284" s="1"/>
      <c r="S284" s="1"/>
      <c r="T284" s="1"/>
      <c r="U284" s="1"/>
      <c r="W284" s="1"/>
      <c r="X284" s="1"/>
      <c r="Y284" s="1"/>
      <c r="AA284" s="1"/>
    </row>
    <row r="285" spans="1:27" ht="12" customHeight="1">
      <c r="A285" s="552"/>
      <c r="B285" s="748" t="s">
        <v>537</v>
      </c>
      <c r="C285" s="803"/>
      <c r="D285" s="750" t="s">
        <v>543</v>
      </c>
      <c r="E285" s="750">
        <v>100</v>
      </c>
      <c r="F285" s="737">
        <v>2500</v>
      </c>
      <c r="G285" s="737">
        <v>309</v>
      </c>
      <c r="H285" s="737">
        <v>309</v>
      </c>
      <c r="I285" s="186">
        <f t="shared" si="20"/>
        <v>2191</v>
      </c>
      <c r="J285" s="800">
        <v>2000</v>
      </c>
      <c r="K285" s="1"/>
      <c r="L285" s="1"/>
      <c r="M285" s="1"/>
      <c r="N285" s="1"/>
      <c r="O285" s="1"/>
      <c r="P285" s="1"/>
      <c r="Q285" s="1"/>
      <c r="R285" s="1"/>
      <c r="S285" s="1"/>
      <c r="T285" s="1"/>
      <c r="U285" s="1"/>
      <c r="W285" s="1"/>
      <c r="X285" s="1"/>
      <c r="Y285" s="1"/>
      <c r="AA285" s="1"/>
    </row>
    <row r="286" spans="1:27" ht="12" customHeight="1">
      <c r="A286" s="552"/>
      <c r="B286" s="748" t="s">
        <v>538</v>
      </c>
      <c r="C286" s="803"/>
      <c r="D286" s="750" t="s">
        <v>544</v>
      </c>
      <c r="E286" s="750">
        <v>100</v>
      </c>
      <c r="F286" s="737">
        <v>16000</v>
      </c>
      <c r="G286" s="737">
        <v>660</v>
      </c>
      <c r="H286" s="737">
        <v>1320</v>
      </c>
      <c r="I286" s="186">
        <f t="shared" si="20"/>
        <v>14680</v>
      </c>
      <c r="J286" s="800">
        <v>12000</v>
      </c>
      <c r="K286" s="1"/>
      <c r="L286" s="1"/>
      <c r="M286" s="1"/>
      <c r="N286" s="1"/>
      <c r="O286" s="1"/>
      <c r="P286" s="1"/>
      <c r="Q286" s="1"/>
      <c r="R286" s="1"/>
      <c r="S286" s="1"/>
      <c r="T286" s="1"/>
      <c r="U286" s="1"/>
      <c r="W286" s="1"/>
      <c r="X286" s="1"/>
      <c r="Y286" s="1"/>
      <c r="AA286" s="1"/>
    </row>
    <row r="287" spans="1:27" ht="12" customHeight="1">
      <c r="A287" s="552"/>
      <c r="B287" s="748" t="s">
        <v>539</v>
      </c>
      <c r="C287" s="803"/>
      <c r="D287" s="750" t="s">
        <v>525</v>
      </c>
      <c r="E287" s="750">
        <v>100</v>
      </c>
      <c r="F287" s="737">
        <v>27000</v>
      </c>
      <c r="G287" s="737">
        <v>3536</v>
      </c>
      <c r="H287" s="737">
        <v>10608</v>
      </c>
      <c r="I287" s="186">
        <f t="shared" si="20"/>
        <v>16392</v>
      </c>
      <c r="J287" s="800">
        <v>14000</v>
      </c>
      <c r="K287" s="1"/>
      <c r="L287" s="1"/>
      <c r="M287" s="1"/>
      <c r="N287" s="1"/>
      <c r="O287" s="1"/>
      <c r="P287" s="1"/>
      <c r="Q287" s="1"/>
      <c r="R287" s="1"/>
      <c r="S287" s="1"/>
      <c r="T287" s="1"/>
      <c r="U287" s="1"/>
      <c r="W287" s="1"/>
      <c r="X287" s="1"/>
      <c r="Y287" s="1"/>
      <c r="AA287" s="1"/>
    </row>
    <row r="288" spans="1:27" ht="12" customHeight="1">
      <c r="A288" s="552"/>
      <c r="B288" s="748" t="s">
        <v>540</v>
      </c>
      <c r="C288" s="803"/>
      <c r="D288" s="750" t="s">
        <v>545</v>
      </c>
      <c r="E288" s="750">
        <v>100</v>
      </c>
      <c r="F288" s="737">
        <v>9500</v>
      </c>
      <c r="G288" s="737">
        <v>467</v>
      </c>
      <c r="H288" s="737">
        <v>467</v>
      </c>
      <c r="I288" s="186">
        <f t="shared" si="20"/>
        <v>9033</v>
      </c>
      <c r="J288" s="800">
        <v>6000</v>
      </c>
      <c r="K288" s="1"/>
      <c r="L288" s="1"/>
      <c r="M288" s="1"/>
      <c r="N288" s="1"/>
      <c r="O288" s="1"/>
      <c r="P288" s="1"/>
      <c r="Q288" s="1"/>
      <c r="R288" s="1"/>
      <c r="S288" s="1"/>
      <c r="T288" s="1"/>
      <c r="U288" s="1"/>
      <c r="W288" s="1"/>
      <c r="X288" s="1"/>
      <c r="Y288" s="1"/>
      <c r="AA288" s="1"/>
    </row>
    <row r="289" spans="1:27" ht="12" customHeight="1">
      <c r="A289" s="552"/>
      <c r="B289" s="748" t="s">
        <v>541</v>
      </c>
      <c r="C289" s="803"/>
      <c r="D289" s="750" t="s">
        <v>533</v>
      </c>
      <c r="E289" s="750">
        <v>100</v>
      </c>
      <c r="F289" s="737">
        <v>5500</v>
      </c>
      <c r="G289" s="737">
        <v>727</v>
      </c>
      <c r="H289" s="737">
        <v>3635</v>
      </c>
      <c r="I289" s="186">
        <f t="shared" si="20"/>
        <v>1865</v>
      </c>
      <c r="J289" s="800">
        <v>1000</v>
      </c>
      <c r="K289" s="1"/>
      <c r="L289" s="1"/>
      <c r="M289" s="1"/>
      <c r="N289" s="1"/>
      <c r="O289" s="1"/>
      <c r="P289" s="1"/>
      <c r="Q289" s="1"/>
      <c r="R289" s="1"/>
      <c r="S289" s="1"/>
      <c r="T289" s="1"/>
      <c r="U289" s="1"/>
      <c r="W289" s="1"/>
      <c r="X289" s="1"/>
      <c r="Y289" s="1"/>
      <c r="AA289" s="1"/>
    </row>
    <row r="290" spans="1:27" ht="12" customHeight="1">
      <c r="A290" s="552"/>
      <c r="B290" s="748" t="s">
        <v>542</v>
      </c>
      <c r="C290" s="803"/>
      <c r="D290" s="750" t="s">
        <v>543</v>
      </c>
      <c r="E290" s="750">
        <v>100</v>
      </c>
      <c r="F290" s="737">
        <v>2750</v>
      </c>
      <c r="G290" s="737">
        <v>103</v>
      </c>
      <c r="H290" s="737">
        <v>103</v>
      </c>
      <c r="I290" s="186">
        <f t="shared" si="20"/>
        <v>2647</v>
      </c>
      <c r="J290" s="800">
        <v>2000</v>
      </c>
      <c r="K290" s="1"/>
      <c r="L290" s="1"/>
      <c r="M290" s="1"/>
      <c r="N290" s="1"/>
      <c r="O290" s="1"/>
      <c r="P290" s="1"/>
      <c r="Q290" s="1"/>
      <c r="R290" s="1"/>
      <c r="S290" s="1"/>
      <c r="T290" s="1"/>
      <c r="U290" s="1"/>
      <c r="W290" s="1"/>
      <c r="X290" s="1"/>
      <c r="Y290" s="1"/>
      <c r="AA290" s="1"/>
    </row>
    <row r="291" spans="1:27" ht="12" customHeight="1">
      <c r="A291" s="552"/>
      <c r="B291" s="748"/>
      <c r="C291" s="803"/>
      <c r="D291" s="750"/>
      <c r="E291" s="750"/>
      <c r="F291" s="737"/>
      <c r="G291" s="737"/>
      <c r="H291" s="737"/>
      <c r="I291" s="186">
        <f t="shared" si="20"/>
        <v>0</v>
      </c>
      <c r="J291" s="800"/>
      <c r="K291" s="1"/>
      <c r="L291" s="1"/>
      <c r="M291" s="1"/>
      <c r="N291" s="1"/>
      <c r="O291" s="1"/>
      <c r="P291" s="1"/>
      <c r="Q291" s="1"/>
      <c r="R291" s="1"/>
      <c r="S291" s="1"/>
      <c r="T291" s="1"/>
      <c r="U291" s="1"/>
      <c r="W291" s="1"/>
      <c r="X291" s="1"/>
      <c r="Y291" s="1"/>
      <c r="AA291" s="1"/>
    </row>
    <row r="292" spans="1:27" ht="12" customHeight="1">
      <c r="A292" s="552"/>
      <c r="B292" s="748"/>
      <c r="C292" s="803"/>
      <c r="D292" s="750"/>
      <c r="E292" s="750"/>
      <c r="F292" s="737"/>
      <c r="G292" s="737"/>
      <c r="H292" s="737"/>
      <c r="I292" s="186">
        <f t="shared" si="20"/>
        <v>0</v>
      </c>
      <c r="J292" s="800"/>
      <c r="K292" s="1"/>
      <c r="L292" s="1"/>
      <c r="M292" s="1"/>
      <c r="N292" s="1"/>
      <c r="O292" s="1"/>
      <c r="P292" s="1"/>
      <c r="Q292" s="1"/>
      <c r="R292" s="1"/>
      <c r="S292" s="1"/>
      <c r="T292" s="1"/>
      <c r="U292" s="1"/>
      <c r="W292" s="1"/>
      <c r="X292" s="1"/>
      <c r="Y292" s="1"/>
      <c r="AA292" s="1"/>
    </row>
    <row r="293" spans="1:27" ht="12" customHeight="1">
      <c r="A293" s="552"/>
      <c r="B293" s="748"/>
      <c r="C293" s="803"/>
      <c r="D293" s="750"/>
      <c r="E293" s="750"/>
      <c r="F293" s="737"/>
      <c r="G293" s="737"/>
      <c r="H293" s="737"/>
      <c r="I293" s="186">
        <f t="shared" si="20"/>
        <v>0</v>
      </c>
      <c r="J293" s="800"/>
      <c r="K293" s="1"/>
      <c r="L293" s="1"/>
      <c r="M293" s="1"/>
      <c r="N293" s="1"/>
      <c r="O293" s="1"/>
      <c r="P293" s="1"/>
      <c r="Q293" s="1"/>
      <c r="R293" s="1"/>
      <c r="S293" s="1"/>
      <c r="T293" s="1"/>
      <c r="U293" s="1"/>
      <c r="W293" s="1"/>
      <c r="X293" s="1"/>
      <c r="Y293" s="1"/>
      <c r="AA293" s="1"/>
    </row>
    <row r="294" spans="1:27" ht="12" customHeight="1">
      <c r="A294" s="552"/>
      <c r="B294" s="748"/>
      <c r="C294" s="803"/>
      <c r="D294" s="750"/>
      <c r="E294" s="750"/>
      <c r="F294" s="737"/>
      <c r="G294" s="737"/>
      <c r="H294" s="737"/>
      <c r="I294" s="186">
        <f t="shared" si="20"/>
        <v>0</v>
      </c>
      <c r="J294" s="800"/>
      <c r="K294" s="1"/>
      <c r="L294" s="1"/>
      <c r="M294" s="1"/>
      <c r="N294" s="1"/>
      <c r="O294" s="1"/>
      <c r="P294" s="1"/>
      <c r="Q294" s="1"/>
      <c r="R294" s="1"/>
      <c r="S294" s="1"/>
      <c r="T294" s="1"/>
      <c r="U294" s="1"/>
      <c r="W294" s="1"/>
      <c r="X294" s="1"/>
      <c r="Y294" s="1"/>
      <c r="AA294" s="1"/>
    </row>
    <row r="295" spans="1:27" ht="12" customHeight="1">
      <c r="A295" s="552"/>
      <c r="B295" s="748"/>
      <c r="C295" s="803"/>
      <c r="D295" s="750"/>
      <c r="E295" s="750"/>
      <c r="F295" s="737"/>
      <c r="G295" s="737"/>
      <c r="H295" s="737"/>
      <c r="I295" s="186">
        <f t="shared" si="20"/>
        <v>0</v>
      </c>
      <c r="J295" s="800"/>
      <c r="K295" s="1"/>
      <c r="L295" s="1"/>
      <c r="M295" s="1"/>
      <c r="N295" s="1"/>
      <c r="O295" s="1"/>
      <c r="P295" s="1"/>
      <c r="Q295" s="1"/>
      <c r="R295" s="1"/>
      <c r="S295" s="1"/>
      <c r="T295" s="1"/>
      <c r="U295" s="1"/>
      <c r="W295" s="1"/>
      <c r="X295" s="1"/>
      <c r="Y295" s="1"/>
      <c r="AA295" s="1"/>
    </row>
    <row r="296" spans="1:27" ht="12" customHeight="1">
      <c r="A296" s="552"/>
      <c r="B296" s="748"/>
      <c r="C296" s="803"/>
      <c r="D296" s="750"/>
      <c r="E296" s="750"/>
      <c r="F296" s="737"/>
      <c r="G296" s="737"/>
      <c r="H296" s="737"/>
      <c r="I296" s="186">
        <f t="shared" si="20"/>
        <v>0</v>
      </c>
      <c r="J296" s="800"/>
      <c r="K296" s="1"/>
      <c r="L296" s="1"/>
      <c r="M296" s="1"/>
      <c r="N296" s="1"/>
      <c r="O296" s="1"/>
      <c r="P296" s="1"/>
      <c r="Q296" s="1"/>
      <c r="R296" s="1"/>
      <c r="S296" s="1"/>
      <c r="T296" s="1"/>
      <c r="U296" s="1"/>
      <c r="W296" s="1"/>
      <c r="X296" s="1"/>
      <c r="Y296" s="1"/>
      <c r="AA296" s="1"/>
    </row>
    <row r="297" spans="1:27" ht="12" customHeight="1">
      <c r="A297" s="552"/>
      <c r="B297" s="752"/>
      <c r="C297" s="804"/>
      <c r="D297" s="754"/>
      <c r="E297" s="754"/>
      <c r="F297" s="798"/>
      <c r="G297" s="798"/>
      <c r="H297" s="798"/>
      <c r="I297" s="186">
        <f t="shared" si="20"/>
        <v>0</v>
      </c>
      <c r="J297" s="801"/>
      <c r="K297" s="1"/>
      <c r="L297" s="1"/>
      <c r="M297" s="1"/>
      <c r="N297" s="1"/>
      <c r="O297" s="1"/>
      <c r="P297" s="1"/>
      <c r="Q297" s="1"/>
      <c r="R297" s="1"/>
      <c r="S297" s="1"/>
      <c r="T297" s="1"/>
      <c r="U297" s="1"/>
      <c r="W297" s="1"/>
      <c r="X297" s="1"/>
      <c r="Y297" s="1"/>
      <c r="AA297" s="1"/>
    </row>
    <row r="298" spans="1:27" ht="12" customHeight="1">
      <c r="A298" s="552"/>
      <c r="B298" s="160"/>
      <c r="C298" s="93"/>
      <c r="D298" s="93"/>
      <c r="E298" s="93"/>
      <c r="F298" s="93"/>
      <c r="G298" s="93"/>
      <c r="H298" s="93"/>
      <c r="I298" s="93"/>
      <c r="J298" s="119"/>
      <c r="K298" s="1"/>
      <c r="L298" s="1"/>
      <c r="M298" s="1"/>
      <c r="N298" s="1"/>
      <c r="O298" s="1"/>
      <c r="P298" s="1"/>
      <c r="Q298" s="1"/>
      <c r="R298" s="1"/>
      <c r="S298" s="1"/>
      <c r="T298" s="1"/>
      <c r="U298" s="1"/>
      <c r="W298" s="1"/>
      <c r="X298" s="1"/>
      <c r="Y298" s="1"/>
      <c r="AA298" s="1"/>
    </row>
    <row r="299" spans="1:27" ht="12" customHeight="1">
      <c r="A299" s="552"/>
      <c r="B299" s="23"/>
      <c r="C299" s="26" t="s">
        <v>208</v>
      </c>
      <c r="D299" s="26" t="s">
        <v>117</v>
      </c>
      <c r="E299" s="26" t="s">
        <v>117</v>
      </c>
      <c r="F299" s="26" t="s">
        <v>120</v>
      </c>
      <c r="G299" s="26" t="s">
        <v>117</v>
      </c>
      <c r="H299" s="26" t="s">
        <v>117</v>
      </c>
      <c r="I299" s="26" t="s">
        <v>117</v>
      </c>
      <c r="J299" s="29" t="s">
        <v>288</v>
      </c>
      <c r="K299" s="1"/>
      <c r="L299" s="1"/>
      <c r="M299" s="1"/>
      <c r="N299" s="1"/>
      <c r="O299" s="1"/>
      <c r="P299" s="1"/>
      <c r="Q299" s="1"/>
      <c r="R299" s="1"/>
      <c r="S299" s="1"/>
      <c r="T299" s="1"/>
      <c r="U299" s="1"/>
      <c r="W299" s="1"/>
      <c r="X299" s="1"/>
      <c r="Y299" s="1"/>
      <c r="AA299" s="1"/>
    </row>
    <row r="300" spans="1:27" ht="12" customHeight="1">
      <c r="A300" s="552"/>
      <c r="B300" s="46" t="s">
        <v>301</v>
      </c>
      <c r="C300" s="26" t="s">
        <v>290</v>
      </c>
      <c r="D300" s="26" t="s">
        <v>143</v>
      </c>
      <c r="E300" s="26" t="s">
        <v>176</v>
      </c>
      <c r="F300" s="26" t="s">
        <v>291</v>
      </c>
      <c r="G300" s="26" t="s">
        <v>292</v>
      </c>
      <c r="H300" s="26" t="s">
        <v>282</v>
      </c>
      <c r="I300" s="26" t="s">
        <v>293</v>
      </c>
      <c r="J300" s="29" t="s">
        <v>122</v>
      </c>
      <c r="K300" s="1"/>
      <c r="L300" s="1"/>
      <c r="M300" s="1"/>
      <c r="N300" s="1"/>
      <c r="O300" s="1"/>
      <c r="P300" s="1"/>
      <c r="Q300" s="1"/>
      <c r="R300" s="1"/>
      <c r="S300" s="1"/>
      <c r="T300" s="1"/>
      <c r="U300" s="1"/>
      <c r="W300" s="1"/>
      <c r="X300" s="1"/>
      <c r="Y300" s="1"/>
      <c r="AA300" s="1"/>
    </row>
    <row r="301" spans="1:27" ht="12" customHeight="1">
      <c r="A301" s="552"/>
      <c r="B301" s="16" t="s">
        <v>302</v>
      </c>
      <c r="C301" s="31" t="s">
        <v>295</v>
      </c>
      <c r="D301" s="31" t="s">
        <v>296</v>
      </c>
      <c r="E301" s="31" t="s">
        <v>297</v>
      </c>
      <c r="F301" s="31" t="s">
        <v>298</v>
      </c>
      <c r="G301" s="31" t="s">
        <v>299</v>
      </c>
      <c r="H301" s="31" t="s">
        <v>299</v>
      </c>
      <c r="I301" s="31" t="s">
        <v>127</v>
      </c>
      <c r="J301" s="34" t="s">
        <v>127</v>
      </c>
      <c r="K301" s="1"/>
      <c r="L301" s="1"/>
      <c r="M301" s="1"/>
      <c r="N301" s="1"/>
      <c r="O301" s="1"/>
      <c r="P301" s="1"/>
      <c r="Q301" s="1"/>
      <c r="R301" s="1"/>
      <c r="S301" s="1"/>
      <c r="T301" s="1"/>
      <c r="U301" s="1"/>
      <c r="W301" s="1"/>
      <c r="X301" s="1"/>
      <c r="Y301" s="1"/>
      <c r="AA301" s="1"/>
    </row>
    <row r="302" spans="1:27" ht="12" customHeight="1">
      <c r="A302" s="552"/>
      <c r="B302" s="772" t="s">
        <v>546</v>
      </c>
      <c r="C302" s="774"/>
      <c r="D302" s="774" t="s">
        <v>529</v>
      </c>
      <c r="E302" s="774">
        <v>100</v>
      </c>
      <c r="F302" s="797">
        <v>20000</v>
      </c>
      <c r="G302" s="797">
        <v>2160</v>
      </c>
      <c r="H302" s="797">
        <v>2160</v>
      </c>
      <c r="I302" s="186">
        <f aca="true" t="shared" si="21" ref="I302:I310">F302-H302</f>
        <v>17840</v>
      </c>
      <c r="J302" s="799">
        <v>15000</v>
      </c>
      <c r="K302" s="1"/>
      <c r="L302" s="1"/>
      <c r="M302" s="1"/>
      <c r="N302" s="1"/>
      <c r="O302" s="1"/>
      <c r="P302" s="1"/>
      <c r="Q302" s="1"/>
      <c r="R302" s="1"/>
      <c r="S302" s="1"/>
      <c r="T302" s="1"/>
      <c r="U302" s="1"/>
      <c r="W302" s="1"/>
      <c r="X302" s="1"/>
      <c r="Y302" s="1"/>
      <c r="AA302" s="1"/>
    </row>
    <row r="303" spans="1:27" ht="12" customHeight="1">
      <c r="A303" s="552"/>
      <c r="B303" s="748" t="s">
        <v>547</v>
      </c>
      <c r="C303" s="750"/>
      <c r="D303" s="750" t="s">
        <v>550</v>
      </c>
      <c r="E303" s="750">
        <v>100</v>
      </c>
      <c r="F303" s="737">
        <v>14000</v>
      </c>
      <c r="G303" s="737">
        <v>952</v>
      </c>
      <c r="H303" s="737">
        <v>3808</v>
      </c>
      <c r="I303" s="186">
        <f t="shared" si="21"/>
        <v>10192</v>
      </c>
      <c r="J303" s="800">
        <v>9000</v>
      </c>
      <c r="K303" s="1"/>
      <c r="L303" s="1"/>
      <c r="M303" s="1"/>
      <c r="N303" s="1"/>
      <c r="O303" s="1"/>
      <c r="P303" s="1"/>
      <c r="Q303" s="1"/>
      <c r="R303" s="1"/>
      <c r="S303" s="1"/>
      <c r="T303" s="1"/>
      <c r="U303" s="1"/>
      <c r="W303" s="1"/>
      <c r="X303" s="1"/>
      <c r="Y303" s="1"/>
      <c r="AA303" s="1"/>
    </row>
    <row r="304" spans="1:27" ht="12" customHeight="1">
      <c r="A304" s="552"/>
      <c r="B304" s="748" t="s">
        <v>548</v>
      </c>
      <c r="C304" s="750"/>
      <c r="D304" s="750" t="s">
        <v>551</v>
      </c>
      <c r="E304" s="750">
        <v>100</v>
      </c>
      <c r="F304" s="737">
        <v>14000</v>
      </c>
      <c r="G304" s="737">
        <v>3360</v>
      </c>
      <c r="H304" s="737">
        <v>5040</v>
      </c>
      <c r="I304" s="186">
        <f t="shared" si="21"/>
        <v>8960</v>
      </c>
      <c r="J304" s="800">
        <v>7000</v>
      </c>
      <c r="K304" s="1"/>
      <c r="L304" s="1"/>
      <c r="M304" s="1"/>
      <c r="N304" s="1"/>
      <c r="O304" s="1"/>
      <c r="P304" s="1"/>
      <c r="Q304" s="1"/>
      <c r="R304" s="1"/>
      <c r="S304" s="1"/>
      <c r="T304" s="1"/>
      <c r="U304" s="1"/>
      <c r="W304" s="1"/>
      <c r="X304" s="1"/>
      <c r="Y304" s="1"/>
      <c r="AA304" s="1"/>
    </row>
    <row r="305" spans="1:27" ht="12" customHeight="1">
      <c r="A305" s="552"/>
      <c r="B305" s="748" t="s">
        <v>548</v>
      </c>
      <c r="C305" s="750"/>
      <c r="D305" s="750" t="s">
        <v>551</v>
      </c>
      <c r="E305" s="750">
        <v>100</v>
      </c>
      <c r="F305" s="737">
        <v>14000</v>
      </c>
      <c r="G305" s="737">
        <v>3360</v>
      </c>
      <c r="H305" s="737">
        <v>5040</v>
      </c>
      <c r="I305" s="186">
        <f t="shared" si="21"/>
        <v>8960</v>
      </c>
      <c r="J305" s="800">
        <v>7000</v>
      </c>
      <c r="K305" s="1"/>
      <c r="L305" s="1"/>
      <c r="M305" s="1"/>
      <c r="N305" s="1"/>
      <c r="O305" s="1"/>
      <c r="P305" s="1"/>
      <c r="Q305" s="1"/>
      <c r="R305" s="1"/>
      <c r="S305" s="1"/>
      <c r="T305" s="1"/>
      <c r="U305" s="1"/>
      <c r="W305" s="1"/>
      <c r="X305" s="1"/>
      <c r="Y305" s="1"/>
      <c r="AA305" s="1"/>
    </row>
    <row r="306" spans="1:27" ht="12" customHeight="1">
      <c r="A306" s="552"/>
      <c r="B306" s="748" t="s">
        <v>549</v>
      </c>
      <c r="C306" s="750"/>
      <c r="D306" s="750" t="s">
        <v>535</v>
      </c>
      <c r="E306" s="750">
        <v>100</v>
      </c>
      <c r="F306" s="737">
        <v>10000</v>
      </c>
      <c r="G306" s="737">
        <v>1600</v>
      </c>
      <c r="H306" s="737">
        <v>1600</v>
      </c>
      <c r="I306" s="186">
        <f t="shared" si="21"/>
        <v>8400</v>
      </c>
      <c r="J306" s="800">
        <v>6000</v>
      </c>
      <c r="K306" s="1"/>
      <c r="L306" s="1"/>
      <c r="M306" s="1"/>
      <c r="N306" s="1"/>
      <c r="O306" s="1"/>
      <c r="P306" s="1"/>
      <c r="Q306" s="1"/>
      <c r="R306" s="1"/>
      <c r="S306" s="1"/>
      <c r="T306" s="1"/>
      <c r="U306" s="1"/>
      <c r="W306" s="1"/>
      <c r="X306" s="1"/>
      <c r="Y306" s="1"/>
      <c r="AA306" s="1"/>
    </row>
    <row r="307" spans="1:27" ht="12" customHeight="1">
      <c r="A307" s="552"/>
      <c r="B307" s="748"/>
      <c r="C307" s="750"/>
      <c r="D307" s="750"/>
      <c r="E307" s="750"/>
      <c r="F307" s="737"/>
      <c r="G307" s="737"/>
      <c r="H307" s="737"/>
      <c r="I307" s="186">
        <f t="shared" si="21"/>
        <v>0</v>
      </c>
      <c r="J307" s="800"/>
      <c r="K307" s="1"/>
      <c r="L307" s="1"/>
      <c r="M307" s="1"/>
      <c r="N307" s="1"/>
      <c r="O307" s="1"/>
      <c r="P307" s="1"/>
      <c r="Q307" s="1"/>
      <c r="R307" s="1"/>
      <c r="S307" s="1"/>
      <c r="T307" s="1"/>
      <c r="U307" s="1"/>
      <c r="W307" s="1"/>
      <c r="X307" s="1"/>
      <c r="Y307" s="1"/>
      <c r="AA307" s="1"/>
    </row>
    <row r="308" spans="1:27" ht="12" customHeight="1">
      <c r="A308" s="552"/>
      <c r="B308" s="748"/>
      <c r="C308" s="750"/>
      <c r="D308" s="750"/>
      <c r="E308" s="750"/>
      <c r="F308" s="737"/>
      <c r="G308" s="737"/>
      <c r="H308" s="737"/>
      <c r="I308" s="186">
        <f t="shared" si="21"/>
        <v>0</v>
      </c>
      <c r="J308" s="800"/>
      <c r="K308" s="1"/>
      <c r="L308" s="1"/>
      <c r="M308" s="1"/>
      <c r="N308" s="1"/>
      <c r="O308" s="1"/>
      <c r="P308" s="1"/>
      <c r="Q308" s="1"/>
      <c r="R308" s="1"/>
      <c r="S308" s="1"/>
      <c r="T308" s="1"/>
      <c r="U308" s="1"/>
      <c r="W308" s="1"/>
      <c r="X308" s="1"/>
      <c r="Y308" s="1"/>
      <c r="AA308" s="1"/>
    </row>
    <row r="309" spans="1:27" ht="12" customHeight="1">
      <c r="A309" s="552"/>
      <c r="B309" s="748"/>
      <c r="C309" s="750"/>
      <c r="D309" s="750"/>
      <c r="E309" s="750"/>
      <c r="F309" s="737"/>
      <c r="G309" s="737"/>
      <c r="H309" s="737"/>
      <c r="I309" s="186">
        <f t="shared" si="21"/>
        <v>0</v>
      </c>
      <c r="J309" s="800"/>
      <c r="K309" s="1"/>
      <c r="L309" s="1"/>
      <c r="M309" s="1"/>
      <c r="N309" s="1"/>
      <c r="O309" s="1"/>
      <c r="P309" s="1"/>
      <c r="Q309" s="1"/>
      <c r="R309" s="1"/>
      <c r="S309" s="1"/>
      <c r="T309" s="1"/>
      <c r="U309" s="1"/>
      <c r="W309" s="1"/>
      <c r="X309" s="1"/>
      <c r="Y309" s="1"/>
      <c r="AA309" s="1"/>
    </row>
    <row r="310" spans="1:27" ht="12" customHeight="1">
      <c r="A310" s="552"/>
      <c r="B310" s="752"/>
      <c r="C310" s="754"/>
      <c r="D310" s="754"/>
      <c r="E310" s="754"/>
      <c r="F310" s="798"/>
      <c r="G310" s="798"/>
      <c r="H310" s="798"/>
      <c r="I310" s="186">
        <f t="shared" si="21"/>
        <v>0</v>
      </c>
      <c r="J310" s="801"/>
      <c r="K310" s="1"/>
      <c r="L310" s="1"/>
      <c r="M310" s="1"/>
      <c r="N310" s="1"/>
      <c r="O310" s="1"/>
      <c r="P310" s="1"/>
      <c r="Q310" s="1"/>
      <c r="R310" s="1"/>
      <c r="S310" s="1"/>
      <c r="T310" s="1"/>
      <c r="U310" s="1"/>
      <c r="W310" s="1"/>
      <c r="X310" s="1"/>
      <c r="Y310" s="1"/>
      <c r="AA310" s="1"/>
    </row>
    <row r="311" spans="1:27" ht="12" customHeight="1">
      <c r="A311" s="552"/>
      <c r="B311" s="160"/>
      <c r="C311" s="93"/>
      <c r="D311" s="93"/>
      <c r="E311" s="93"/>
      <c r="F311" s="93"/>
      <c r="G311" s="93"/>
      <c r="H311" s="93"/>
      <c r="I311" s="93"/>
      <c r="J311" s="119"/>
      <c r="K311" s="1"/>
      <c r="L311" s="1"/>
      <c r="M311" s="1"/>
      <c r="N311" s="1"/>
      <c r="O311" s="1"/>
      <c r="P311" s="1"/>
      <c r="Q311" s="1"/>
      <c r="R311" s="1"/>
      <c r="S311" s="1"/>
      <c r="T311" s="1"/>
      <c r="U311" s="1"/>
      <c r="W311" s="1"/>
      <c r="X311" s="1"/>
      <c r="Y311" s="1"/>
      <c r="AA311" s="1"/>
    </row>
    <row r="312" spans="1:27" ht="12" customHeight="1">
      <c r="A312" s="552"/>
      <c r="B312" s="23"/>
      <c r="C312" s="26" t="s">
        <v>208</v>
      </c>
      <c r="D312" s="26" t="s">
        <v>117</v>
      </c>
      <c r="E312" s="26" t="s">
        <v>117</v>
      </c>
      <c r="F312" s="26" t="s">
        <v>120</v>
      </c>
      <c r="G312" s="26" t="s">
        <v>117</v>
      </c>
      <c r="H312" s="26" t="s">
        <v>117</v>
      </c>
      <c r="I312" s="26" t="s">
        <v>117</v>
      </c>
      <c r="J312" s="29" t="s">
        <v>288</v>
      </c>
      <c r="K312" s="1"/>
      <c r="L312" s="1"/>
      <c r="M312" s="1"/>
      <c r="N312" s="1"/>
      <c r="O312" s="1"/>
      <c r="P312" s="1"/>
      <c r="Q312" s="1"/>
      <c r="R312" s="1"/>
      <c r="S312" s="1"/>
      <c r="T312" s="1"/>
      <c r="U312" s="1"/>
      <c r="W312" s="1"/>
      <c r="X312" s="1"/>
      <c r="Y312" s="1"/>
      <c r="AA312" s="1"/>
    </row>
    <row r="313" spans="1:27" ht="12" customHeight="1">
      <c r="A313" s="552"/>
      <c r="B313" s="23"/>
      <c r="C313" s="26" t="s">
        <v>290</v>
      </c>
      <c r="D313" s="26" t="s">
        <v>143</v>
      </c>
      <c r="E313" s="26" t="s">
        <v>176</v>
      </c>
      <c r="F313" s="26" t="s">
        <v>291</v>
      </c>
      <c r="G313" s="26" t="s">
        <v>292</v>
      </c>
      <c r="H313" s="26" t="s">
        <v>282</v>
      </c>
      <c r="I313" s="26" t="s">
        <v>293</v>
      </c>
      <c r="J313" s="29" t="s">
        <v>122</v>
      </c>
      <c r="K313" s="1"/>
      <c r="L313" s="1"/>
      <c r="M313" s="1"/>
      <c r="N313" s="1"/>
      <c r="O313" s="1"/>
      <c r="P313" s="1"/>
      <c r="Q313" s="1"/>
      <c r="R313" s="1"/>
      <c r="S313" s="1"/>
      <c r="T313" s="1"/>
      <c r="U313" s="1"/>
      <c r="W313" s="1"/>
      <c r="X313" s="1"/>
      <c r="Y313" s="1"/>
      <c r="AA313" s="1"/>
    </row>
    <row r="314" spans="1:27" ht="12" customHeight="1">
      <c r="A314" s="552"/>
      <c r="B314" s="16" t="s">
        <v>303</v>
      </c>
      <c r="C314" s="31" t="s">
        <v>295</v>
      </c>
      <c r="D314" s="31" t="s">
        <v>296</v>
      </c>
      <c r="E314" s="31" t="s">
        <v>297</v>
      </c>
      <c r="F314" s="31" t="s">
        <v>298</v>
      </c>
      <c r="G314" s="31" t="s">
        <v>299</v>
      </c>
      <c r="H314" s="31" t="s">
        <v>299</v>
      </c>
      <c r="I314" s="31" t="s">
        <v>127</v>
      </c>
      <c r="J314" s="34" t="s">
        <v>127</v>
      </c>
      <c r="K314" s="1"/>
      <c r="L314" s="1"/>
      <c r="M314" s="1"/>
      <c r="N314" s="1"/>
      <c r="O314" s="1"/>
      <c r="P314" s="1"/>
      <c r="Q314" s="1"/>
      <c r="R314" s="1"/>
      <c r="S314" s="1"/>
      <c r="T314" s="1"/>
      <c r="U314" s="1"/>
      <c r="W314" s="1"/>
      <c r="X314" s="1"/>
      <c r="Y314" s="1"/>
      <c r="AA314" s="1"/>
    </row>
    <row r="315" spans="1:27" ht="12" customHeight="1">
      <c r="A315" s="552"/>
      <c r="B315" s="772" t="s">
        <v>552</v>
      </c>
      <c r="C315" s="774"/>
      <c r="D315" s="774" t="s">
        <v>550</v>
      </c>
      <c r="E315" s="774">
        <v>100</v>
      </c>
      <c r="F315" s="797">
        <v>15000</v>
      </c>
      <c r="G315" s="797">
        <v>1500</v>
      </c>
      <c r="H315" s="797">
        <v>6000</v>
      </c>
      <c r="I315" s="186">
        <f aca="true" t="shared" si="22" ref="I315:I321">F315-H315</f>
        <v>9000</v>
      </c>
      <c r="J315" s="799">
        <v>9000</v>
      </c>
      <c r="K315" s="1"/>
      <c r="L315" s="1"/>
      <c r="M315" s="1"/>
      <c r="N315" s="1"/>
      <c r="O315" s="1"/>
      <c r="P315" s="1"/>
      <c r="Q315" s="1"/>
      <c r="R315" s="1"/>
      <c r="S315" s="1"/>
      <c r="T315" s="1"/>
      <c r="U315" s="1"/>
      <c r="W315" s="1"/>
      <c r="X315" s="1"/>
      <c r="Y315" s="1"/>
      <c r="AA315" s="1"/>
    </row>
    <row r="316" spans="1:27" ht="12" customHeight="1">
      <c r="A316" s="552"/>
      <c r="B316" s="748"/>
      <c r="C316" s="750"/>
      <c r="D316" s="750"/>
      <c r="E316" s="750"/>
      <c r="F316" s="737"/>
      <c r="G316" s="737"/>
      <c r="H316" s="737"/>
      <c r="I316" s="186">
        <f t="shared" si="22"/>
        <v>0</v>
      </c>
      <c r="J316" s="800"/>
      <c r="K316" s="1"/>
      <c r="L316" s="1"/>
      <c r="M316" s="1"/>
      <c r="N316" s="1"/>
      <c r="O316" s="1"/>
      <c r="P316" s="1"/>
      <c r="Q316" s="1"/>
      <c r="R316" s="1"/>
      <c r="S316" s="1"/>
      <c r="T316" s="1"/>
      <c r="U316" s="1"/>
      <c r="W316" s="1"/>
      <c r="X316" s="1"/>
      <c r="Y316" s="1"/>
      <c r="AA316" s="1"/>
    </row>
    <row r="317" spans="1:27" ht="12" customHeight="1">
      <c r="A317" s="552"/>
      <c r="B317" s="748"/>
      <c r="C317" s="750"/>
      <c r="D317" s="750"/>
      <c r="E317" s="750"/>
      <c r="F317" s="737"/>
      <c r="G317" s="737"/>
      <c r="H317" s="781"/>
      <c r="I317" s="186">
        <f t="shared" si="22"/>
        <v>0</v>
      </c>
      <c r="J317" s="800"/>
      <c r="K317" s="1"/>
      <c r="L317" s="1"/>
      <c r="M317" s="1"/>
      <c r="N317" s="1"/>
      <c r="O317" s="1"/>
      <c r="P317" s="1"/>
      <c r="Q317" s="1"/>
      <c r="R317" s="1"/>
      <c r="S317" s="1"/>
      <c r="T317" s="1"/>
      <c r="U317" s="1"/>
      <c r="W317" s="1"/>
      <c r="X317" s="1"/>
      <c r="Y317" s="1"/>
      <c r="AA317" s="1"/>
    </row>
    <row r="318" spans="1:27" ht="12" customHeight="1">
      <c r="A318" s="552"/>
      <c r="B318" s="748"/>
      <c r="C318" s="750"/>
      <c r="D318" s="750"/>
      <c r="E318" s="750"/>
      <c r="F318" s="737"/>
      <c r="G318" s="737"/>
      <c r="H318" s="737"/>
      <c r="I318" s="186">
        <f t="shared" si="22"/>
        <v>0</v>
      </c>
      <c r="J318" s="800"/>
      <c r="K318" s="1"/>
      <c r="L318" s="1"/>
      <c r="M318" s="1"/>
      <c r="N318" s="1"/>
      <c r="O318" s="1"/>
      <c r="P318" s="1"/>
      <c r="Q318" s="1"/>
      <c r="R318" s="1"/>
      <c r="S318" s="1"/>
      <c r="T318" s="1"/>
      <c r="U318" s="1"/>
      <c r="W318" s="1"/>
      <c r="X318" s="1"/>
      <c r="Y318" s="1"/>
      <c r="AA318" s="1"/>
    </row>
    <row r="319" spans="1:27" ht="12" customHeight="1">
      <c r="A319" s="552"/>
      <c r="B319" s="748"/>
      <c r="C319" s="750"/>
      <c r="D319" s="750"/>
      <c r="E319" s="750"/>
      <c r="F319" s="737"/>
      <c r="G319" s="737"/>
      <c r="H319" s="737"/>
      <c r="I319" s="186">
        <f t="shared" si="22"/>
        <v>0</v>
      </c>
      <c r="J319" s="800"/>
      <c r="K319" s="1"/>
      <c r="L319" s="1"/>
      <c r="M319" s="1"/>
      <c r="N319" s="1"/>
      <c r="O319" s="1"/>
      <c r="P319" s="1"/>
      <c r="Q319" s="1"/>
      <c r="R319" s="1"/>
      <c r="S319" s="1"/>
      <c r="T319" s="1"/>
      <c r="U319" s="1"/>
      <c r="W319" s="1"/>
      <c r="X319" s="1"/>
      <c r="Y319" s="1"/>
      <c r="AA319" s="1"/>
    </row>
    <row r="320" spans="1:27" ht="12" customHeight="1">
      <c r="A320" s="552"/>
      <c r="B320" s="748"/>
      <c r="C320" s="750"/>
      <c r="D320" s="750"/>
      <c r="E320" s="750"/>
      <c r="F320" s="737"/>
      <c r="G320" s="737"/>
      <c r="H320" s="737"/>
      <c r="I320" s="186">
        <f t="shared" si="22"/>
        <v>0</v>
      </c>
      <c r="J320" s="800"/>
      <c r="K320" s="1"/>
      <c r="L320" s="1"/>
      <c r="M320" s="1"/>
      <c r="N320" s="1"/>
      <c r="O320" s="1"/>
      <c r="P320" s="1"/>
      <c r="Q320" s="1"/>
      <c r="R320" s="1"/>
      <c r="S320" s="1"/>
      <c r="T320" s="1"/>
      <c r="U320" s="1"/>
      <c r="W320" s="1"/>
      <c r="X320" s="1"/>
      <c r="Y320" s="1"/>
      <c r="AA320" s="1"/>
    </row>
    <row r="321" spans="1:27" ht="12" customHeight="1">
      <c r="A321" s="552"/>
      <c r="B321" s="756"/>
      <c r="C321" s="758"/>
      <c r="D321" s="758"/>
      <c r="E321" s="758"/>
      <c r="F321" s="738"/>
      <c r="G321" s="798"/>
      <c r="H321" s="798"/>
      <c r="I321" s="186">
        <f t="shared" si="22"/>
        <v>0</v>
      </c>
      <c r="J321" s="801"/>
      <c r="K321" s="1"/>
      <c r="L321" s="1"/>
      <c r="M321" s="1"/>
      <c r="N321" s="1"/>
      <c r="O321" s="1"/>
      <c r="P321" s="1"/>
      <c r="Q321" s="1"/>
      <c r="R321" s="1"/>
      <c r="S321" s="1"/>
      <c r="T321" s="1"/>
      <c r="U321" s="1"/>
      <c r="W321" s="1"/>
      <c r="X321" s="1"/>
      <c r="Y321" s="1"/>
      <c r="AA321" s="1"/>
    </row>
    <row r="322" spans="1:27" ht="12" customHeight="1">
      <c r="A322" s="552"/>
      <c r="B322" s="49"/>
      <c r="C322" s="9" t="s">
        <v>304</v>
      </c>
      <c r="D322" s="10"/>
      <c r="E322" s="48"/>
      <c r="F322" s="187">
        <f>SUM(F270:F321)</f>
        <v>551250</v>
      </c>
      <c r="G322" s="93"/>
      <c r="H322" s="93"/>
      <c r="I322" s="93"/>
      <c r="J322" s="119"/>
      <c r="K322" s="1"/>
      <c r="L322" s="1"/>
      <c r="M322" s="1"/>
      <c r="N322" s="1"/>
      <c r="O322" s="1"/>
      <c r="P322" s="1"/>
      <c r="Q322" s="1"/>
      <c r="R322" s="1"/>
      <c r="S322" s="1"/>
      <c r="T322" s="1"/>
      <c r="U322" s="1"/>
      <c r="W322" s="1"/>
      <c r="X322" s="1"/>
      <c r="Y322" s="1"/>
      <c r="AA322" s="1"/>
    </row>
    <row r="323" spans="1:27" ht="12" customHeight="1">
      <c r="A323" s="552"/>
      <c r="B323" s="49"/>
      <c r="C323" s="9" t="s">
        <v>305</v>
      </c>
      <c r="D323" s="10"/>
      <c r="E323" s="10"/>
      <c r="F323" s="48"/>
      <c r="G323" s="187">
        <f>SUM(G270:G321)</f>
        <v>40691</v>
      </c>
      <c r="H323" s="93"/>
      <c r="I323" s="93"/>
      <c r="J323" s="119"/>
      <c r="K323" s="1"/>
      <c r="L323" s="1"/>
      <c r="M323" s="1"/>
      <c r="N323" s="1"/>
      <c r="O323" s="1"/>
      <c r="P323" s="1"/>
      <c r="Q323" s="1"/>
      <c r="R323" s="1"/>
      <c r="S323" s="1"/>
      <c r="T323" s="1"/>
      <c r="U323" s="1"/>
      <c r="W323" s="1"/>
      <c r="X323" s="1"/>
      <c r="Y323" s="1"/>
      <c r="AA323" s="1"/>
    </row>
    <row r="324" spans="1:27" ht="12" customHeight="1">
      <c r="A324" s="552"/>
      <c r="B324" s="49"/>
      <c r="C324" s="9" t="s">
        <v>306</v>
      </c>
      <c r="D324" s="10"/>
      <c r="E324" s="10"/>
      <c r="F324" s="10"/>
      <c r="G324" s="48"/>
      <c r="H324" s="187">
        <f>SUM(H270:H321)</f>
        <v>92292</v>
      </c>
      <c r="I324" s="93"/>
      <c r="J324" s="119"/>
      <c r="K324" s="1"/>
      <c r="L324" s="1"/>
      <c r="M324" s="1"/>
      <c r="N324" s="1"/>
      <c r="O324" s="1"/>
      <c r="P324" s="1"/>
      <c r="Q324" s="1"/>
      <c r="R324" s="1"/>
      <c r="S324" s="1"/>
      <c r="T324" s="1"/>
      <c r="U324" s="1"/>
      <c r="W324" s="1"/>
      <c r="X324" s="1"/>
      <c r="Y324" s="1"/>
      <c r="AA324" s="1"/>
    </row>
    <row r="325" spans="1:27" ht="12" customHeight="1">
      <c r="A325" s="552"/>
      <c r="B325" s="49"/>
      <c r="C325" s="9" t="s">
        <v>307</v>
      </c>
      <c r="D325" s="10"/>
      <c r="E325" s="10"/>
      <c r="F325" s="10"/>
      <c r="G325" s="10"/>
      <c r="H325" s="48"/>
      <c r="I325" s="187">
        <f>SUM(I270:I321)</f>
        <v>458958</v>
      </c>
      <c r="J325" s="119"/>
      <c r="K325" s="1"/>
      <c r="L325" s="1"/>
      <c r="M325" s="1"/>
      <c r="N325" s="1"/>
      <c r="O325" s="1"/>
      <c r="P325" s="1"/>
      <c r="Q325" s="1"/>
      <c r="R325" s="1"/>
      <c r="S325" s="1"/>
      <c r="T325" s="1"/>
      <c r="U325" s="1"/>
      <c r="W325" s="1"/>
      <c r="X325" s="1"/>
      <c r="Y325" s="1"/>
      <c r="AA325" s="1"/>
    </row>
    <row r="326" spans="1:27" ht="12" customHeight="1" thickBot="1">
      <c r="A326" s="552"/>
      <c r="B326" s="20"/>
      <c r="C326" s="22" t="s">
        <v>308</v>
      </c>
      <c r="D326" s="21"/>
      <c r="E326" s="21"/>
      <c r="F326" s="21"/>
      <c r="G326" s="21"/>
      <c r="H326" s="21"/>
      <c r="I326" s="188"/>
      <c r="J326" s="189">
        <f>SUM(J270:J321)</f>
        <v>400000</v>
      </c>
      <c r="K326" s="1"/>
      <c r="L326" s="1"/>
      <c r="M326" s="1"/>
      <c r="N326" s="1"/>
      <c r="O326" s="1"/>
      <c r="P326" s="1"/>
      <c r="Q326" s="1"/>
      <c r="R326" s="1"/>
      <c r="S326" s="1"/>
      <c r="T326" s="1"/>
      <c r="U326" s="1"/>
      <c r="W326" s="1"/>
      <c r="X326" s="1"/>
      <c r="Y326" s="1"/>
      <c r="AA326" s="1"/>
    </row>
    <row r="327" spans="1:27" ht="12" customHeight="1" thickBot="1" thickTop="1">
      <c r="A327" s="552"/>
      <c r="B327" s="164"/>
      <c r="C327" s="164"/>
      <c r="D327" s="164"/>
      <c r="E327" s="164"/>
      <c r="F327" s="164"/>
      <c r="G327" s="164"/>
      <c r="H327" s="164"/>
      <c r="I327" s="164"/>
      <c r="J327" s="164"/>
      <c r="K327" s="1"/>
      <c r="L327" s="1"/>
      <c r="M327" s="1"/>
      <c r="N327" s="1"/>
      <c r="O327" s="1"/>
      <c r="P327" s="1"/>
      <c r="Q327" s="1"/>
      <c r="R327" s="1"/>
      <c r="S327" s="1"/>
      <c r="T327" s="1"/>
      <c r="U327" s="1"/>
      <c r="W327" s="1"/>
      <c r="X327" s="1"/>
      <c r="Y327" s="1"/>
      <c r="AA327" s="1"/>
    </row>
    <row r="328" spans="1:27" ht="12" customHeight="1" thickTop="1">
      <c r="A328" s="552"/>
      <c r="B328" s="528" t="s">
        <v>309</v>
      </c>
      <c r="C328" s="529"/>
      <c r="D328" s="529"/>
      <c r="E328" s="14"/>
      <c r="F328" s="14"/>
      <c r="G328" s="14"/>
      <c r="H328" s="14"/>
      <c r="I328" s="14"/>
      <c r="J328" s="36"/>
      <c r="K328" s="1"/>
      <c r="L328" s="1"/>
      <c r="M328" s="1"/>
      <c r="N328" s="1"/>
      <c r="O328" s="1"/>
      <c r="P328" s="1"/>
      <c r="Q328" s="1"/>
      <c r="R328" s="1"/>
      <c r="S328" s="1"/>
      <c r="T328" s="1"/>
      <c r="U328" s="1"/>
      <c r="W328" s="1"/>
      <c r="X328" s="1"/>
      <c r="Y328" s="1"/>
      <c r="AA328" s="1"/>
    </row>
    <row r="329" spans="1:27" ht="12" customHeight="1">
      <c r="A329" s="552"/>
      <c r="B329" s="42" t="s">
        <v>297</v>
      </c>
      <c r="C329" s="38" t="s">
        <v>117</v>
      </c>
      <c r="D329" s="38" t="s">
        <v>117</v>
      </c>
      <c r="E329" s="38" t="s">
        <v>117</v>
      </c>
      <c r="F329" s="38" t="s">
        <v>117</v>
      </c>
      <c r="G329" s="38" t="s">
        <v>117</v>
      </c>
      <c r="H329" s="38" t="s">
        <v>117</v>
      </c>
      <c r="I329" s="38" t="s">
        <v>117</v>
      </c>
      <c r="J329" s="45" t="s">
        <v>288</v>
      </c>
      <c r="K329" s="1"/>
      <c r="L329" s="1"/>
      <c r="M329" s="1"/>
      <c r="N329" s="1"/>
      <c r="O329" s="1"/>
      <c r="P329" s="1"/>
      <c r="Q329" s="1"/>
      <c r="R329" s="1"/>
      <c r="S329" s="1"/>
      <c r="T329" s="1"/>
      <c r="U329" s="1"/>
      <c r="W329" s="1"/>
      <c r="X329" s="1"/>
      <c r="Y329" s="1"/>
      <c r="AA329" s="1"/>
    </row>
    <row r="330" spans="1:27" ht="12" customHeight="1">
      <c r="A330" s="552"/>
      <c r="B330" s="46" t="s">
        <v>310</v>
      </c>
      <c r="C330" s="26" t="s">
        <v>176</v>
      </c>
      <c r="D330" s="26" t="s">
        <v>143</v>
      </c>
      <c r="E330" s="26" t="s">
        <v>117</v>
      </c>
      <c r="F330" s="26" t="s">
        <v>311</v>
      </c>
      <c r="G330" s="26" t="s">
        <v>292</v>
      </c>
      <c r="H330" s="26" t="s">
        <v>282</v>
      </c>
      <c r="I330" s="26" t="s">
        <v>293</v>
      </c>
      <c r="J330" s="29" t="s">
        <v>122</v>
      </c>
      <c r="K330" s="1"/>
      <c r="L330" s="1"/>
      <c r="M330" s="1"/>
      <c r="N330" s="1"/>
      <c r="O330" s="1"/>
      <c r="P330" s="1"/>
      <c r="Q330" s="1"/>
      <c r="R330" s="1"/>
      <c r="S330" s="1"/>
      <c r="T330" s="1"/>
      <c r="U330" s="1"/>
      <c r="W330" s="1"/>
      <c r="X330" s="1"/>
      <c r="Y330" s="1"/>
      <c r="AA330" s="1"/>
    </row>
    <row r="331" spans="1:27" ht="12" customHeight="1">
      <c r="A331" s="552"/>
      <c r="B331" s="16" t="s">
        <v>312</v>
      </c>
      <c r="C331" s="31" t="s">
        <v>297</v>
      </c>
      <c r="D331" s="31" t="s">
        <v>313</v>
      </c>
      <c r="E331" s="31" t="s">
        <v>137</v>
      </c>
      <c r="F331" s="31" t="s">
        <v>298</v>
      </c>
      <c r="G331" s="31" t="s">
        <v>284</v>
      </c>
      <c r="H331" s="31" t="s">
        <v>284</v>
      </c>
      <c r="I331" s="31" t="s">
        <v>127</v>
      </c>
      <c r="J331" s="34" t="s">
        <v>127</v>
      </c>
      <c r="K331" s="1"/>
      <c r="L331" s="1"/>
      <c r="M331" s="1"/>
      <c r="N331" s="1"/>
      <c r="O331" s="1"/>
      <c r="P331" s="1"/>
      <c r="Q331" s="1"/>
      <c r="R331" s="1"/>
      <c r="S331" s="1"/>
      <c r="T331" s="1"/>
      <c r="U331" s="1"/>
      <c r="W331" s="1"/>
      <c r="X331" s="1"/>
      <c r="Y331" s="1"/>
      <c r="AA331" s="1"/>
    </row>
    <row r="332" spans="1:27" ht="12" customHeight="1">
      <c r="A332" s="552"/>
      <c r="B332" s="772" t="s">
        <v>553</v>
      </c>
      <c r="C332" s="774">
        <v>100</v>
      </c>
      <c r="D332" s="774" t="s">
        <v>554</v>
      </c>
      <c r="E332" s="774">
        <v>5000</v>
      </c>
      <c r="F332" s="805">
        <v>180000</v>
      </c>
      <c r="G332" s="805"/>
      <c r="H332" s="805"/>
      <c r="I332" s="190">
        <f aca="true" t="shared" si="23" ref="I332:I342">F332-H332</f>
        <v>180000</v>
      </c>
      <c r="J332" s="807">
        <v>375000</v>
      </c>
      <c r="K332" s="1"/>
      <c r="L332" s="1"/>
      <c r="M332" s="1"/>
      <c r="N332" s="1"/>
      <c r="O332" s="1"/>
      <c r="P332" s="1"/>
      <c r="Q332" s="1"/>
      <c r="R332" s="1"/>
      <c r="S332" s="1"/>
      <c r="T332" s="1"/>
      <c r="U332" s="1"/>
      <c r="W332" s="1"/>
      <c r="X332" s="1"/>
      <c r="Y332" s="1"/>
      <c r="AA332" s="1"/>
    </row>
    <row r="333" spans="1:27" ht="12" customHeight="1">
      <c r="A333" s="552"/>
      <c r="B333" s="748" t="s">
        <v>555</v>
      </c>
      <c r="C333" s="750">
        <v>100</v>
      </c>
      <c r="D333" s="750" t="s">
        <v>556</v>
      </c>
      <c r="E333" s="750">
        <v>3500</v>
      </c>
      <c r="F333" s="793">
        <v>315000</v>
      </c>
      <c r="G333" s="793"/>
      <c r="H333" s="793"/>
      <c r="I333" s="190">
        <f t="shared" si="23"/>
        <v>315000</v>
      </c>
      <c r="J333" s="808">
        <v>1050000</v>
      </c>
      <c r="K333" s="1"/>
      <c r="L333" s="1"/>
      <c r="M333" s="1"/>
      <c r="N333" s="1"/>
      <c r="O333" s="1"/>
      <c r="P333" s="1"/>
      <c r="Q333" s="1"/>
      <c r="R333" s="1"/>
      <c r="S333" s="1"/>
      <c r="T333" s="1"/>
      <c r="U333" s="1"/>
      <c r="W333" s="1"/>
      <c r="X333" s="1"/>
      <c r="Y333" s="1"/>
      <c r="AA333" s="1"/>
    </row>
    <row r="334" spans="1:27" ht="12" customHeight="1">
      <c r="A334" s="552"/>
      <c r="B334" s="748" t="s">
        <v>557</v>
      </c>
      <c r="C334" s="750">
        <v>100</v>
      </c>
      <c r="D334" s="750" t="s">
        <v>556</v>
      </c>
      <c r="E334" s="750">
        <v>500</v>
      </c>
      <c r="F334" s="793">
        <v>18000</v>
      </c>
      <c r="G334" s="793"/>
      <c r="H334" s="793"/>
      <c r="I334" s="190">
        <f t="shared" si="23"/>
        <v>18000</v>
      </c>
      <c r="J334" s="808">
        <v>162500</v>
      </c>
      <c r="K334" s="1"/>
      <c r="L334" s="1"/>
      <c r="M334" s="1"/>
      <c r="N334" s="1"/>
      <c r="O334" s="1"/>
      <c r="P334" s="1"/>
      <c r="Q334" s="1"/>
      <c r="R334" s="1"/>
      <c r="S334" s="1"/>
      <c r="T334" s="1"/>
      <c r="U334" s="1"/>
      <c r="W334" s="1"/>
      <c r="X334" s="1"/>
      <c r="Y334" s="1"/>
      <c r="AA334" s="1"/>
    </row>
    <row r="335" spans="1:27" ht="12" customHeight="1">
      <c r="A335" s="552"/>
      <c r="B335" s="748" t="s">
        <v>558</v>
      </c>
      <c r="C335" s="750">
        <v>100</v>
      </c>
      <c r="D335" s="750" t="s">
        <v>559</v>
      </c>
      <c r="E335" s="750">
        <v>500</v>
      </c>
      <c r="F335" s="793">
        <v>135000</v>
      </c>
      <c r="G335" s="793"/>
      <c r="H335" s="793"/>
      <c r="I335" s="190">
        <f t="shared" si="23"/>
        <v>135000</v>
      </c>
      <c r="J335" s="808">
        <v>150000</v>
      </c>
      <c r="K335" s="1"/>
      <c r="L335" s="1"/>
      <c r="M335" s="1"/>
      <c r="N335" s="1"/>
      <c r="O335" s="1"/>
      <c r="P335" s="1"/>
      <c r="Q335" s="1"/>
      <c r="R335" s="1"/>
      <c r="S335" s="1"/>
      <c r="T335" s="1"/>
      <c r="U335" s="1"/>
      <c r="W335" s="1"/>
      <c r="X335" s="1"/>
      <c r="Y335" s="1"/>
      <c r="AA335" s="1"/>
    </row>
    <row r="336" spans="1:27" ht="12" customHeight="1">
      <c r="A336" s="552"/>
      <c r="B336" s="748"/>
      <c r="C336" s="750"/>
      <c r="D336" s="750"/>
      <c r="E336" s="750"/>
      <c r="F336" s="793"/>
      <c r="G336" s="793"/>
      <c r="H336" s="793"/>
      <c r="I336" s="190">
        <f t="shared" si="23"/>
        <v>0</v>
      </c>
      <c r="J336" s="808"/>
      <c r="K336" s="1"/>
      <c r="L336" s="1"/>
      <c r="M336" s="1"/>
      <c r="N336" s="1"/>
      <c r="O336" s="1"/>
      <c r="P336" s="1"/>
      <c r="Q336" s="1"/>
      <c r="R336" s="1"/>
      <c r="S336" s="1"/>
      <c r="T336" s="1"/>
      <c r="U336" s="1"/>
      <c r="W336" s="1"/>
      <c r="X336" s="1"/>
      <c r="Y336" s="1"/>
      <c r="AA336" s="1"/>
    </row>
    <row r="337" spans="1:27" ht="12" customHeight="1">
      <c r="A337" s="552"/>
      <c r="B337" s="748"/>
      <c r="C337" s="750"/>
      <c r="D337" s="750"/>
      <c r="E337" s="750"/>
      <c r="F337" s="793"/>
      <c r="G337" s="793"/>
      <c r="H337" s="793"/>
      <c r="I337" s="190">
        <f t="shared" si="23"/>
        <v>0</v>
      </c>
      <c r="J337" s="808"/>
      <c r="K337" s="1"/>
      <c r="L337" s="1"/>
      <c r="M337" s="1"/>
      <c r="N337" s="1"/>
      <c r="O337" s="1"/>
      <c r="P337" s="1"/>
      <c r="Q337" s="1"/>
      <c r="R337" s="1"/>
      <c r="S337" s="1"/>
      <c r="T337" s="1"/>
      <c r="U337" s="1"/>
      <c r="W337" s="1"/>
      <c r="X337" s="1"/>
      <c r="Y337" s="1"/>
      <c r="AA337" s="1"/>
    </row>
    <row r="338" spans="1:27" ht="12" customHeight="1">
      <c r="A338" s="552"/>
      <c r="B338" s="748"/>
      <c r="C338" s="750"/>
      <c r="D338" s="750"/>
      <c r="E338" s="750"/>
      <c r="F338" s="793"/>
      <c r="G338" s="793"/>
      <c r="H338" s="793"/>
      <c r="I338" s="190">
        <f t="shared" si="23"/>
        <v>0</v>
      </c>
      <c r="J338" s="808"/>
      <c r="K338" s="1"/>
      <c r="L338" s="1"/>
      <c r="M338" s="1"/>
      <c r="N338" s="1"/>
      <c r="O338" s="1"/>
      <c r="P338" s="1"/>
      <c r="Q338" s="1"/>
      <c r="R338" s="1"/>
      <c r="S338" s="1"/>
      <c r="T338" s="1"/>
      <c r="U338" s="1"/>
      <c r="W338" s="1"/>
      <c r="X338" s="1"/>
      <c r="Y338" s="1"/>
      <c r="AA338" s="1"/>
    </row>
    <row r="339" spans="1:27" ht="12" customHeight="1">
      <c r="A339" s="552"/>
      <c r="B339" s="748"/>
      <c r="C339" s="750"/>
      <c r="D339" s="750"/>
      <c r="E339" s="750"/>
      <c r="F339" s="793"/>
      <c r="G339" s="793"/>
      <c r="H339" s="793"/>
      <c r="I339" s="190">
        <f t="shared" si="23"/>
        <v>0</v>
      </c>
      <c r="J339" s="808"/>
      <c r="K339" s="1"/>
      <c r="L339" s="1"/>
      <c r="M339" s="1"/>
      <c r="N339" s="1"/>
      <c r="O339" s="1"/>
      <c r="P339" s="1"/>
      <c r="Q339" s="1"/>
      <c r="R339" s="1"/>
      <c r="S339" s="1"/>
      <c r="T339" s="1"/>
      <c r="U339" s="1"/>
      <c r="W339" s="1"/>
      <c r="X339" s="1"/>
      <c r="Y339" s="1"/>
      <c r="AA339" s="1"/>
    </row>
    <row r="340" spans="1:27" ht="12" customHeight="1">
      <c r="A340" s="552"/>
      <c r="B340" s="748"/>
      <c r="C340" s="750"/>
      <c r="D340" s="750"/>
      <c r="E340" s="750"/>
      <c r="F340" s="793"/>
      <c r="G340" s="793"/>
      <c r="H340" s="793"/>
      <c r="I340" s="190">
        <f t="shared" si="23"/>
        <v>0</v>
      </c>
      <c r="J340" s="808"/>
      <c r="K340" s="1"/>
      <c r="L340" s="1"/>
      <c r="M340" s="1"/>
      <c r="N340" s="1"/>
      <c r="O340" s="1"/>
      <c r="P340" s="1"/>
      <c r="Q340" s="1"/>
      <c r="R340" s="1"/>
      <c r="S340" s="1"/>
      <c r="T340" s="1"/>
      <c r="U340" s="1"/>
      <c r="W340" s="1"/>
      <c r="X340" s="1"/>
      <c r="Y340" s="1"/>
      <c r="AA340" s="1"/>
    </row>
    <row r="341" spans="1:27" ht="12" customHeight="1">
      <c r="A341" s="552"/>
      <c r="B341" s="748"/>
      <c r="C341" s="750"/>
      <c r="D341" s="750"/>
      <c r="E341" s="750"/>
      <c r="F341" s="793"/>
      <c r="G341" s="793"/>
      <c r="H341" s="793"/>
      <c r="I341" s="190">
        <f t="shared" si="23"/>
        <v>0</v>
      </c>
      <c r="J341" s="808"/>
      <c r="K341" s="1"/>
      <c r="L341" s="1"/>
      <c r="M341" s="1"/>
      <c r="N341" s="1"/>
      <c r="O341" s="1"/>
      <c r="P341" s="1"/>
      <c r="Q341" s="1"/>
      <c r="R341" s="1"/>
      <c r="S341" s="1"/>
      <c r="T341" s="1"/>
      <c r="U341" s="1"/>
      <c r="W341" s="1"/>
      <c r="X341" s="1"/>
      <c r="Y341" s="1"/>
      <c r="AA341" s="1"/>
    </row>
    <row r="342" spans="1:27" ht="12" customHeight="1">
      <c r="A342" s="552"/>
      <c r="B342" s="752"/>
      <c r="C342" s="754"/>
      <c r="D342" s="754"/>
      <c r="E342" s="754"/>
      <c r="F342" s="806"/>
      <c r="G342" s="806"/>
      <c r="H342" s="806"/>
      <c r="I342" s="190">
        <f t="shared" si="23"/>
        <v>0</v>
      </c>
      <c r="J342" s="809"/>
      <c r="K342" s="1"/>
      <c r="L342" s="1"/>
      <c r="M342" s="1"/>
      <c r="N342" s="1"/>
      <c r="O342" s="1"/>
      <c r="P342" s="1"/>
      <c r="Q342" s="1"/>
      <c r="R342" s="1"/>
      <c r="S342" s="1"/>
      <c r="T342" s="1"/>
      <c r="U342" s="1"/>
      <c r="W342" s="1"/>
      <c r="X342" s="1"/>
      <c r="Y342" s="1"/>
      <c r="AA342" s="1"/>
    </row>
    <row r="343" spans="1:27" ht="12" customHeight="1">
      <c r="A343" s="552"/>
      <c r="B343" s="160"/>
      <c r="C343" s="93"/>
      <c r="D343" s="93"/>
      <c r="E343" s="93"/>
      <c r="F343" s="93"/>
      <c r="G343" s="93"/>
      <c r="H343" s="93"/>
      <c r="I343" s="93"/>
      <c r="J343" s="119"/>
      <c r="K343" s="1"/>
      <c r="L343" s="1"/>
      <c r="M343" s="1"/>
      <c r="N343" s="1"/>
      <c r="O343" s="1"/>
      <c r="P343" s="1"/>
      <c r="Q343" s="1"/>
      <c r="R343" s="1"/>
      <c r="S343" s="1"/>
      <c r="T343" s="1"/>
      <c r="U343" s="1"/>
      <c r="W343" s="1"/>
      <c r="X343" s="1"/>
      <c r="Y343" s="1"/>
      <c r="AA343" s="1"/>
    </row>
    <row r="344" spans="1:27" ht="12" customHeight="1">
      <c r="A344" s="552"/>
      <c r="B344" s="23"/>
      <c r="C344" s="26" t="s">
        <v>176</v>
      </c>
      <c r="D344" s="26" t="s">
        <v>143</v>
      </c>
      <c r="E344" s="26" t="s">
        <v>117</v>
      </c>
      <c r="F344" s="26" t="s">
        <v>311</v>
      </c>
      <c r="G344" s="26" t="s">
        <v>292</v>
      </c>
      <c r="H344" s="26" t="s">
        <v>282</v>
      </c>
      <c r="I344" s="26" t="s">
        <v>293</v>
      </c>
      <c r="J344" s="29" t="s">
        <v>122</v>
      </c>
      <c r="K344" s="1"/>
      <c r="L344" s="1"/>
      <c r="M344" s="1"/>
      <c r="N344" s="1"/>
      <c r="O344" s="1"/>
      <c r="P344" s="1"/>
      <c r="Q344" s="1"/>
      <c r="R344" s="1"/>
      <c r="S344" s="1"/>
      <c r="T344" s="1"/>
      <c r="U344" s="1"/>
      <c r="W344" s="1"/>
      <c r="X344" s="1"/>
      <c r="Y344" s="1"/>
      <c r="AA344" s="1"/>
    </row>
    <row r="345" spans="1:27" ht="12" customHeight="1">
      <c r="A345" s="552"/>
      <c r="B345" s="16" t="s">
        <v>314</v>
      </c>
      <c r="C345" s="31" t="s">
        <v>297</v>
      </c>
      <c r="D345" s="31" t="s">
        <v>313</v>
      </c>
      <c r="E345" s="31" t="s">
        <v>137</v>
      </c>
      <c r="F345" s="31" t="s">
        <v>298</v>
      </c>
      <c r="G345" s="31" t="s">
        <v>284</v>
      </c>
      <c r="H345" s="31" t="s">
        <v>284</v>
      </c>
      <c r="I345" s="31" t="s">
        <v>127</v>
      </c>
      <c r="J345" s="34" t="s">
        <v>127</v>
      </c>
      <c r="K345" s="1"/>
      <c r="L345" s="1"/>
      <c r="M345" s="1"/>
      <c r="N345" s="1"/>
      <c r="O345" s="1"/>
      <c r="P345" s="1"/>
      <c r="Q345" s="1"/>
      <c r="R345" s="1"/>
      <c r="S345" s="1"/>
      <c r="T345" s="1"/>
      <c r="U345" s="1"/>
      <c r="W345" s="1"/>
      <c r="X345" s="1"/>
      <c r="Y345" s="1"/>
      <c r="AA345" s="1"/>
    </row>
    <row r="346" spans="1:27" ht="12" customHeight="1">
      <c r="A346" s="552"/>
      <c r="B346" s="772" t="s">
        <v>560</v>
      </c>
      <c r="C346" s="774">
        <v>100</v>
      </c>
      <c r="D346" s="774" t="s">
        <v>561</v>
      </c>
      <c r="E346" s="774"/>
      <c r="F346" s="805">
        <v>18000</v>
      </c>
      <c r="G346" s="805">
        <v>900</v>
      </c>
      <c r="H346" s="805">
        <v>9000</v>
      </c>
      <c r="I346" s="190">
        <f aca="true" t="shared" si="24" ref="I346:I356">F346-H346</f>
        <v>9000</v>
      </c>
      <c r="J346" s="807"/>
      <c r="K346" s="1"/>
      <c r="L346" s="1"/>
      <c r="M346" s="1"/>
      <c r="N346" s="1"/>
      <c r="O346" s="1"/>
      <c r="P346" s="1"/>
      <c r="Q346" s="1"/>
      <c r="R346" s="1"/>
      <c r="S346" s="1"/>
      <c r="T346" s="1"/>
      <c r="U346" s="1"/>
      <c r="W346" s="1"/>
      <c r="X346" s="1"/>
      <c r="Y346" s="1"/>
      <c r="AA346" s="1"/>
    </row>
    <row r="347" spans="1:27" ht="12" customHeight="1">
      <c r="A347" s="552"/>
      <c r="B347" s="748" t="s">
        <v>562</v>
      </c>
      <c r="C347" s="750">
        <v>100</v>
      </c>
      <c r="D347" s="750" t="s">
        <v>563</v>
      </c>
      <c r="E347" s="750"/>
      <c r="F347" s="793">
        <v>25000</v>
      </c>
      <c r="G347" s="793">
        <v>1250</v>
      </c>
      <c r="H347" s="793">
        <v>7500</v>
      </c>
      <c r="I347" s="190">
        <f t="shared" si="24"/>
        <v>17500</v>
      </c>
      <c r="J347" s="808"/>
      <c r="K347" s="1"/>
      <c r="L347" s="1"/>
      <c r="M347" s="1"/>
      <c r="N347" s="1"/>
      <c r="O347" s="1"/>
      <c r="P347" s="1"/>
      <c r="Q347" s="1"/>
      <c r="R347" s="1"/>
      <c r="S347" s="1"/>
      <c r="T347" s="1"/>
      <c r="U347" s="1"/>
      <c r="W347" s="1"/>
      <c r="X347" s="1"/>
      <c r="Y347" s="1"/>
      <c r="AA347" s="1"/>
    </row>
    <row r="348" spans="1:27" ht="12" customHeight="1">
      <c r="A348" s="552"/>
      <c r="B348" s="748" t="s">
        <v>564</v>
      </c>
      <c r="C348" s="750">
        <v>100</v>
      </c>
      <c r="D348" s="750" t="s">
        <v>565</v>
      </c>
      <c r="E348" s="750"/>
      <c r="F348" s="793">
        <v>20000</v>
      </c>
      <c r="G348" s="793">
        <v>1000</v>
      </c>
      <c r="H348" s="793">
        <v>4000</v>
      </c>
      <c r="I348" s="190">
        <f t="shared" si="24"/>
        <v>16000</v>
      </c>
      <c r="J348" s="808"/>
      <c r="K348" s="1"/>
      <c r="L348" s="1"/>
      <c r="M348" s="1"/>
      <c r="N348" s="1"/>
      <c r="O348" s="1"/>
      <c r="P348" s="1"/>
      <c r="Q348" s="1"/>
      <c r="R348" s="1"/>
      <c r="S348" s="1"/>
      <c r="T348" s="1"/>
      <c r="U348" s="1"/>
      <c r="W348" s="1"/>
      <c r="X348" s="1"/>
      <c r="Y348" s="1"/>
      <c r="AA348" s="1"/>
    </row>
    <row r="349" spans="1:27" ht="12" customHeight="1">
      <c r="A349" s="552"/>
      <c r="B349" s="748" t="s">
        <v>566</v>
      </c>
      <c r="C349" s="750">
        <v>100</v>
      </c>
      <c r="D349" s="750" t="s">
        <v>535</v>
      </c>
      <c r="E349" s="750"/>
      <c r="F349" s="793">
        <v>4000</v>
      </c>
      <c r="G349" s="793">
        <v>200</v>
      </c>
      <c r="H349" s="793">
        <v>200</v>
      </c>
      <c r="I349" s="190">
        <f t="shared" si="24"/>
        <v>3800</v>
      </c>
      <c r="J349" s="808"/>
      <c r="K349" s="1"/>
      <c r="L349" s="1"/>
      <c r="M349" s="1"/>
      <c r="N349" s="1"/>
      <c r="O349" s="1"/>
      <c r="P349" s="1"/>
      <c r="Q349" s="1"/>
      <c r="R349" s="1"/>
      <c r="S349" s="1"/>
      <c r="T349" s="1"/>
      <c r="U349" s="1"/>
      <c r="W349" s="1"/>
      <c r="X349" s="1"/>
      <c r="Y349" s="1"/>
      <c r="AA349" s="1"/>
    </row>
    <row r="350" spans="1:27" ht="12" customHeight="1">
      <c r="A350" s="552"/>
      <c r="B350" s="748" t="s">
        <v>567</v>
      </c>
      <c r="C350" s="750">
        <v>100</v>
      </c>
      <c r="D350" s="750" t="s">
        <v>568</v>
      </c>
      <c r="E350" s="750"/>
      <c r="F350" s="793">
        <v>20000</v>
      </c>
      <c r="G350" s="793">
        <v>1000</v>
      </c>
      <c r="H350" s="793">
        <v>14000</v>
      </c>
      <c r="I350" s="190">
        <f t="shared" si="24"/>
        <v>6000</v>
      </c>
      <c r="J350" s="808"/>
      <c r="K350" s="1"/>
      <c r="L350" s="1"/>
      <c r="M350" s="1"/>
      <c r="N350" s="1"/>
      <c r="O350" s="1"/>
      <c r="P350" s="1"/>
      <c r="Q350" s="1"/>
      <c r="R350" s="1"/>
      <c r="S350" s="1"/>
      <c r="T350" s="1"/>
      <c r="U350" s="1"/>
      <c r="W350" s="1"/>
      <c r="X350" s="1"/>
      <c r="Y350" s="1"/>
      <c r="AA350" s="1"/>
    </row>
    <row r="351" spans="1:27" ht="12" customHeight="1">
      <c r="A351" s="552"/>
      <c r="B351" s="748"/>
      <c r="C351" s="750"/>
      <c r="D351" s="750"/>
      <c r="E351" s="750"/>
      <c r="F351" s="793"/>
      <c r="G351" s="793"/>
      <c r="H351" s="793"/>
      <c r="I351" s="190">
        <f t="shared" si="24"/>
        <v>0</v>
      </c>
      <c r="J351" s="808"/>
      <c r="K351" s="1"/>
      <c r="L351" s="1"/>
      <c r="M351" s="1"/>
      <c r="N351" s="1"/>
      <c r="O351" s="1"/>
      <c r="P351" s="1"/>
      <c r="Q351" s="1"/>
      <c r="R351" s="1"/>
      <c r="S351" s="1"/>
      <c r="T351" s="1"/>
      <c r="U351" s="1"/>
      <c r="W351" s="1"/>
      <c r="X351" s="1"/>
      <c r="Y351" s="1"/>
      <c r="AA351" s="1"/>
    </row>
    <row r="352" spans="1:27" ht="12" customHeight="1">
      <c r="A352" s="552"/>
      <c r="B352" s="748"/>
      <c r="C352" s="750"/>
      <c r="D352" s="750"/>
      <c r="E352" s="750"/>
      <c r="F352" s="793"/>
      <c r="G352" s="793"/>
      <c r="H352" s="793"/>
      <c r="I352" s="190">
        <f t="shared" si="24"/>
        <v>0</v>
      </c>
      <c r="J352" s="808"/>
      <c r="K352" s="1"/>
      <c r="L352" s="1"/>
      <c r="M352" s="1"/>
      <c r="N352" s="1"/>
      <c r="O352" s="1"/>
      <c r="P352" s="1"/>
      <c r="Q352" s="1"/>
      <c r="R352" s="1"/>
      <c r="S352" s="1"/>
      <c r="T352" s="1"/>
      <c r="U352" s="1"/>
      <c r="W352" s="1"/>
      <c r="X352" s="1"/>
      <c r="Y352" s="1"/>
      <c r="AA352" s="1"/>
    </row>
    <row r="353" spans="1:27" ht="12" customHeight="1">
      <c r="A353" s="552"/>
      <c r="B353" s="748" t="s">
        <v>569</v>
      </c>
      <c r="C353" s="750"/>
      <c r="D353" s="750"/>
      <c r="E353" s="750"/>
      <c r="F353" s="793"/>
      <c r="G353" s="793"/>
      <c r="H353" s="793"/>
      <c r="I353" s="190">
        <f t="shared" si="24"/>
        <v>0</v>
      </c>
      <c r="J353" s="808">
        <v>150000</v>
      </c>
      <c r="K353" s="1"/>
      <c r="L353" s="1"/>
      <c r="M353" s="1"/>
      <c r="N353" s="1"/>
      <c r="O353" s="1"/>
      <c r="P353" s="1"/>
      <c r="Q353" s="1"/>
      <c r="R353" s="1"/>
      <c r="S353" s="1"/>
      <c r="T353" s="1"/>
      <c r="U353" s="1"/>
      <c r="W353" s="1"/>
      <c r="X353" s="1"/>
      <c r="Y353" s="1"/>
      <c r="AA353" s="1"/>
    </row>
    <row r="354" spans="1:27" ht="12" customHeight="1">
      <c r="A354" s="552"/>
      <c r="B354" s="748"/>
      <c r="C354" s="750"/>
      <c r="D354" s="750"/>
      <c r="E354" s="750"/>
      <c r="F354" s="793"/>
      <c r="G354" s="793"/>
      <c r="H354" s="793"/>
      <c r="I354" s="190">
        <f t="shared" si="24"/>
        <v>0</v>
      </c>
      <c r="J354" s="808"/>
      <c r="K354" s="1"/>
      <c r="L354" s="1"/>
      <c r="M354" s="1"/>
      <c r="N354" s="1"/>
      <c r="O354" s="1"/>
      <c r="P354" s="1"/>
      <c r="Q354" s="1"/>
      <c r="R354" s="1"/>
      <c r="S354" s="1"/>
      <c r="T354" s="1"/>
      <c r="U354" s="1"/>
      <c r="W354" s="1"/>
      <c r="X354" s="1"/>
      <c r="Y354" s="1"/>
      <c r="AA354" s="1"/>
    </row>
    <row r="355" spans="1:27" ht="12" customHeight="1">
      <c r="A355" s="552"/>
      <c r="B355" s="748"/>
      <c r="C355" s="750"/>
      <c r="D355" s="750"/>
      <c r="E355" s="750"/>
      <c r="F355" s="793"/>
      <c r="G355" s="793"/>
      <c r="H355" s="793"/>
      <c r="I355" s="190">
        <f t="shared" si="24"/>
        <v>0</v>
      </c>
      <c r="J355" s="808"/>
      <c r="K355" s="1"/>
      <c r="L355" s="1"/>
      <c r="M355" s="1"/>
      <c r="N355" s="1"/>
      <c r="O355" s="1"/>
      <c r="P355" s="1"/>
      <c r="Q355" s="1"/>
      <c r="R355" s="1"/>
      <c r="S355" s="1"/>
      <c r="T355" s="1"/>
      <c r="U355" s="1"/>
      <c r="W355" s="1"/>
      <c r="X355" s="1"/>
      <c r="Y355" s="1"/>
      <c r="AA355" s="1"/>
    </row>
    <row r="356" spans="1:27" ht="12" customHeight="1">
      <c r="A356" s="552"/>
      <c r="B356" s="752"/>
      <c r="C356" s="754"/>
      <c r="D356" s="754"/>
      <c r="E356" s="754"/>
      <c r="F356" s="806"/>
      <c r="G356" s="806"/>
      <c r="H356" s="806"/>
      <c r="I356" s="190">
        <f t="shared" si="24"/>
        <v>0</v>
      </c>
      <c r="J356" s="809"/>
      <c r="K356" s="1"/>
      <c r="L356" s="1"/>
      <c r="M356" s="1"/>
      <c r="N356" s="1"/>
      <c r="O356" s="1"/>
      <c r="P356" s="1"/>
      <c r="Q356" s="1"/>
      <c r="R356" s="1"/>
      <c r="S356" s="1"/>
      <c r="T356" s="1"/>
      <c r="U356" s="1"/>
      <c r="W356" s="1"/>
      <c r="X356" s="1"/>
      <c r="Y356" s="1"/>
      <c r="AA356" s="1"/>
    </row>
    <row r="357" spans="1:27" ht="12" customHeight="1">
      <c r="A357" s="552"/>
      <c r="B357" s="160"/>
      <c r="C357" s="93"/>
      <c r="D357" s="93"/>
      <c r="E357" s="93"/>
      <c r="F357" s="93"/>
      <c r="G357" s="93"/>
      <c r="H357" s="93"/>
      <c r="I357" s="93"/>
      <c r="J357" s="119"/>
      <c r="K357" s="1"/>
      <c r="L357" s="1"/>
      <c r="M357" s="1"/>
      <c r="N357" s="1"/>
      <c r="O357" s="1"/>
      <c r="P357" s="1"/>
      <c r="Q357" s="1"/>
      <c r="R357" s="1"/>
      <c r="S357" s="1"/>
      <c r="T357" s="1"/>
      <c r="U357" s="1"/>
      <c r="W357" s="1"/>
      <c r="X357" s="1"/>
      <c r="Y357" s="1"/>
      <c r="AA357" s="1"/>
    </row>
    <row r="358" spans="1:27" ht="12" customHeight="1">
      <c r="A358" s="552"/>
      <c r="B358" s="23"/>
      <c r="C358" s="26" t="s">
        <v>176</v>
      </c>
      <c r="D358" s="26" t="s">
        <v>143</v>
      </c>
      <c r="E358" s="26" t="s">
        <v>117</v>
      </c>
      <c r="F358" s="26" t="s">
        <v>311</v>
      </c>
      <c r="G358" s="26" t="s">
        <v>292</v>
      </c>
      <c r="H358" s="26" t="s">
        <v>282</v>
      </c>
      <c r="I358" s="26" t="s">
        <v>293</v>
      </c>
      <c r="J358" s="29" t="s">
        <v>122</v>
      </c>
      <c r="K358" s="1"/>
      <c r="L358" s="1"/>
      <c r="M358" s="1"/>
      <c r="N358" s="1"/>
      <c r="O358" s="1"/>
      <c r="P358" s="1"/>
      <c r="Q358" s="1"/>
      <c r="R358" s="1"/>
      <c r="S358" s="1"/>
      <c r="T358" s="1"/>
      <c r="U358" s="1"/>
      <c r="W358" s="1"/>
      <c r="X358" s="1"/>
      <c r="Y358" s="1"/>
      <c r="AA358" s="1"/>
    </row>
    <row r="359" spans="1:27" ht="12" customHeight="1">
      <c r="A359" s="552"/>
      <c r="B359" s="16" t="s">
        <v>315</v>
      </c>
      <c r="C359" s="31" t="s">
        <v>297</v>
      </c>
      <c r="D359" s="31" t="s">
        <v>313</v>
      </c>
      <c r="E359" s="31" t="s">
        <v>137</v>
      </c>
      <c r="F359" s="31" t="s">
        <v>298</v>
      </c>
      <c r="G359" s="31" t="s">
        <v>284</v>
      </c>
      <c r="H359" s="31" t="s">
        <v>284</v>
      </c>
      <c r="I359" s="31" t="s">
        <v>127</v>
      </c>
      <c r="J359" s="34" t="s">
        <v>127</v>
      </c>
      <c r="K359" s="1"/>
      <c r="L359" s="1"/>
      <c r="M359" s="1"/>
      <c r="N359" s="1"/>
      <c r="O359" s="1"/>
      <c r="P359" s="1"/>
      <c r="Q359" s="1"/>
      <c r="R359" s="1"/>
      <c r="S359" s="1"/>
      <c r="T359" s="1"/>
      <c r="U359" s="1"/>
      <c r="W359" s="1"/>
      <c r="X359" s="1"/>
      <c r="Y359" s="1"/>
      <c r="AA359" s="1"/>
    </row>
    <row r="360" spans="1:27" ht="12" customHeight="1">
      <c r="A360" s="552"/>
      <c r="B360" s="772" t="s">
        <v>553</v>
      </c>
      <c r="C360" s="774">
        <v>100</v>
      </c>
      <c r="D360" s="774">
        <v>1965</v>
      </c>
      <c r="E360" s="774"/>
      <c r="F360" s="805">
        <v>20000</v>
      </c>
      <c r="G360" s="805">
        <v>666</v>
      </c>
      <c r="H360" s="805">
        <v>17342</v>
      </c>
      <c r="I360" s="190">
        <f aca="true" t="shared" si="25" ref="I360:I367">F360-H360</f>
        <v>2658</v>
      </c>
      <c r="J360" s="807"/>
      <c r="K360" s="1"/>
      <c r="L360" s="1"/>
      <c r="M360" s="1"/>
      <c r="N360" s="1"/>
      <c r="O360" s="1"/>
      <c r="P360" s="1"/>
      <c r="Q360" s="1"/>
      <c r="R360" s="1"/>
      <c r="S360" s="1"/>
      <c r="T360" s="1"/>
      <c r="U360" s="1"/>
      <c r="W360" s="1"/>
      <c r="X360" s="1"/>
      <c r="Y360" s="1"/>
      <c r="AA360" s="1"/>
    </row>
    <row r="361" spans="1:27" ht="12" customHeight="1">
      <c r="A361" s="552"/>
      <c r="B361" s="748" t="s">
        <v>555</v>
      </c>
      <c r="C361" s="750">
        <v>100</v>
      </c>
      <c r="D361" s="750">
        <v>1965</v>
      </c>
      <c r="E361" s="750"/>
      <c r="F361" s="793">
        <v>35000</v>
      </c>
      <c r="G361" s="793">
        <v>1167</v>
      </c>
      <c r="H361" s="793">
        <v>30342</v>
      </c>
      <c r="I361" s="190">
        <f t="shared" si="25"/>
        <v>4658</v>
      </c>
      <c r="J361" s="808"/>
      <c r="K361" s="1"/>
      <c r="L361" s="1"/>
      <c r="M361" s="1"/>
      <c r="N361" s="1"/>
      <c r="O361" s="1"/>
      <c r="P361" s="1"/>
      <c r="Q361" s="1"/>
      <c r="R361" s="1"/>
      <c r="S361" s="1"/>
      <c r="T361" s="1"/>
      <c r="U361" s="1"/>
      <c r="W361" s="1"/>
      <c r="X361" s="1"/>
      <c r="Y361" s="1"/>
      <c r="AA361" s="1"/>
    </row>
    <row r="362" spans="1:27" ht="12" customHeight="1">
      <c r="A362" s="552"/>
      <c r="B362" s="748" t="s">
        <v>557</v>
      </c>
      <c r="C362" s="750">
        <v>100</v>
      </c>
      <c r="D362" s="750">
        <v>1965</v>
      </c>
      <c r="E362" s="750"/>
      <c r="F362" s="793">
        <v>2000</v>
      </c>
      <c r="G362" s="793">
        <v>67</v>
      </c>
      <c r="H362" s="793">
        <v>1742</v>
      </c>
      <c r="I362" s="190">
        <f t="shared" si="25"/>
        <v>258</v>
      </c>
      <c r="J362" s="808"/>
      <c r="K362" s="1"/>
      <c r="L362" s="1"/>
      <c r="M362" s="1"/>
      <c r="N362" s="1"/>
      <c r="O362" s="1"/>
      <c r="P362" s="1"/>
      <c r="Q362" s="1"/>
      <c r="R362" s="1"/>
      <c r="S362" s="1"/>
      <c r="T362" s="1"/>
      <c r="U362" s="1"/>
      <c r="W362" s="1"/>
      <c r="X362" s="1"/>
      <c r="Y362" s="1"/>
      <c r="AA362" s="1"/>
    </row>
    <row r="363" spans="1:27" ht="12" customHeight="1">
      <c r="A363" s="552"/>
      <c r="B363" s="748" t="s">
        <v>558</v>
      </c>
      <c r="C363" s="750">
        <v>100</v>
      </c>
      <c r="D363" s="750">
        <v>1980</v>
      </c>
      <c r="E363" s="750"/>
      <c r="F363" s="793">
        <v>15000</v>
      </c>
      <c r="G363" s="793">
        <v>500</v>
      </c>
      <c r="H363" s="793">
        <v>5500</v>
      </c>
      <c r="I363" s="190">
        <f t="shared" si="25"/>
        <v>9500</v>
      </c>
      <c r="J363" s="808"/>
      <c r="K363" s="1"/>
      <c r="L363" s="1"/>
      <c r="M363" s="1"/>
      <c r="N363" s="1"/>
      <c r="O363" s="1"/>
      <c r="P363" s="1"/>
      <c r="Q363" s="1"/>
      <c r="R363" s="1"/>
      <c r="S363" s="1"/>
      <c r="T363" s="1"/>
      <c r="U363" s="1"/>
      <c r="W363" s="1"/>
      <c r="X363" s="1"/>
      <c r="Y363" s="1"/>
      <c r="AA363" s="1"/>
    </row>
    <row r="364" spans="1:27" ht="12" customHeight="1">
      <c r="A364" s="552"/>
      <c r="B364" s="748"/>
      <c r="C364" s="750"/>
      <c r="D364" s="750"/>
      <c r="E364" s="750"/>
      <c r="F364" s="793"/>
      <c r="G364" s="793"/>
      <c r="H364" s="793"/>
      <c r="I364" s="190">
        <f t="shared" si="25"/>
        <v>0</v>
      </c>
      <c r="J364" s="808"/>
      <c r="K364" s="1"/>
      <c r="L364" s="1"/>
      <c r="M364" s="1"/>
      <c r="N364" s="1"/>
      <c r="O364" s="1"/>
      <c r="P364" s="1"/>
      <c r="Q364" s="1"/>
      <c r="R364" s="1"/>
      <c r="S364" s="1"/>
      <c r="T364" s="1"/>
      <c r="U364" s="1"/>
      <c r="W364" s="1"/>
      <c r="X364" s="1"/>
      <c r="Y364" s="1"/>
      <c r="AA364" s="1"/>
    </row>
    <row r="365" spans="1:27" ht="12" customHeight="1">
      <c r="A365" s="552"/>
      <c r="B365" s="748"/>
      <c r="C365" s="750"/>
      <c r="D365" s="750"/>
      <c r="E365" s="750"/>
      <c r="F365" s="793"/>
      <c r="G365" s="793"/>
      <c r="H365" s="793"/>
      <c r="I365" s="190">
        <f t="shared" si="25"/>
        <v>0</v>
      </c>
      <c r="J365" s="808"/>
      <c r="K365" s="1"/>
      <c r="L365" s="1"/>
      <c r="M365" s="1"/>
      <c r="N365" s="1"/>
      <c r="O365" s="1"/>
      <c r="P365" s="1"/>
      <c r="Q365" s="1"/>
      <c r="R365" s="1"/>
      <c r="S365" s="1"/>
      <c r="T365" s="1"/>
      <c r="U365" s="1"/>
      <c r="W365" s="1"/>
      <c r="X365" s="1"/>
      <c r="Y365" s="1"/>
      <c r="AA365" s="1"/>
    </row>
    <row r="366" spans="1:27" ht="12.75" customHeight="1">
      <c r="A366" s="552"/>
      <c r="B366" s="748"/>
      <c r="C366" s="750"/>
      <c r="D366" s="750"/>
      <c r="E366" s="750"/>
      <c r="F366" s="793"/>
      <c r="G366" s="793"/>
      <c r="H366" s="793"/>
      <c r="I366" s="190">
        <f t="shared" si="25"/>
        <v>0</v>
      </c>
      <c r="J366" s="808"/>
      <c r="K366" s="1"/>
      <c r="L366" s="1"/>
      <c r="M366" s="1"/>
      <c r="N366" s="1"/>
      <c r="O366" s="1"/>
      <c r="P366" s="1"/>
      <c r="Q366" s="1"/>
      <c r="R366" s="1"/>
      <c r="S366" s="1"/>
      <c r="T366" s="1"/>
      <c r="U366" s="1"/>
      <c r="W366" s="1"/>
      <c r="X366" s="1"/>
      <c r="Y366" s="1"/>
      <c r="AA366" s="1"/>
    </row>
    <row r="367" spans="1:27" ht="12.75" customHeight="1">
      <c r="A367" s="552"/>
      <c r="B367" s="752"/>
      <c r="C367" s="754"/>
      <c r="D367" s="754"/>
      <c r="E367" s="754"/>
      <c r="F367" s="806"/>
      <c r="G367" s="806"/>
      <c r="H367" s="806"/>
      <c r="I367" s="190">
        <f t="shared" si="25"/>
        <v>0</v>
      </c>
      <c r="J367" s="809"/>
      <c r="K367" s="1"/>
      <c r="L367" s="1"/>
      <c r="M367" s="1"/>
      <c r="N367" s="1"/>
      <c r="O367" s="1"/>
      <c r="P367" s="1"/>
      <c r="Q367" s="1"/>
      <c r="R367" s="1"/>
      <c r="S367" s="1"/>
      <c r="T367" s="1"/>
      <c r="U367" s="1"/>
      <c r="W367" s="1"/>
      <c r="X367" s="1"/>
      <c r="Y367" s="1"/>
      <c r="AA367" s="1"/>
    </row>
    <row r="368" spans="1:27" ht="12" customHeight="1">
      <c r="A368" s="552"/>
      <c r="B368" s="71" t="s">
        <v>316</v>
      </c>
      <c r="C368" s="12"/>
      <c r="D368" s="93"/>
      <c r="E368" s="93"/>
      <c r="F368" s="93"/>
      <c r="G368" s="93"/>
      <c r="H368" s="93"/>
      <c r="I368" s="93"/>
      <c r="J368" s="119"/>
      <c r="K368" s="1"/>
      <c r="L368" s="1"/>
      <c r="M368" s="1"/>
      <c r="N368" s="1"/>
      <c r="O368" s="1"/>
      <c r="P368" s="1"/>
      <c r="Q368" s="1"/>
      <c r="R368" s="1"/>
      <c r="S368" s="1"/>
      <c r="T368" s="1"/>
      <c r="U368" s="1"/>
      <c r="W368" s="1"/>
      <c r="X368" s="1"/>
      <c r="Y368" s="1"/>
      <c r="AA368" s="1"/>
    </row>
    <row r="369" spans="1:27" ht="12" customHeight="1">
      <c r="A369" s="552"/>
      <c r="B369" s="772" t="s">
        <v>570</v>
      </c>
      <c r="C369" s="774"/>
      <c r="D369" s="774"/>
      <c r="E369" s="774"/>
      <c r="F369" s="774">
        <v>55000</v>
      </c>
      <c r="G369" s="774"/>
      <c r="H369" s="774"/>
      <c r="I369" s="105">
        <f>F369-H369</f>
        <v>55000</v>
      </c>
      <c r="J369" s="810"/>
      <c r="K369" s="1"/>
      <c r="L369" s="1"/>
      <c r="M369" s="1"/>
      <c r="N369" s="1"/>
      <c r="O369" s="1"/>
      <c r="P369" s="1"/>
      <c r="Q369" s="1"/>
      <c r="R369" s="1"/>
      <c r="S369" s="1"/>
      <c r="T369" s="1"/>
      <c r="U369" s="1"/>
      <c r="W369" s="1"/>
      <c r="X369" s="1"/>
      <c r="Y369" s="1"/>
      <c r="AA369" s="1"/>
    </row>
    <row r="370" spans="1:27" ht="12" customHeight="1">
      <c r="A370" s="552"/>
      <c r="B370" s="748"/>
      <c r="C370" s="750"/>
      <c r="D370" s="750"/>
      <c r="E370" s="750"/>
      <c r="F370" s="750"/>
      <c r="G370" s="750"/>
      <c r="H370" s="750"/>
      <c r="I370" s="105">
        <f>F370-H370</f>
        <v>0</v>
      </c>
      <c r="J370" s="763"/>
      <c r="K370" s="1"/>
      <c r="L370" s="1"/>
      <c r="M370" s="1"/>
      <c r="N370" s="1"/>
      <c r="O370" s="1"/>
      <c r="P370" s="1"/>
      <c r="Q370" s="1"/>
      <c r="R370" s="1"/>
      <c r="S370" s="1"/>
      <c r="T370" s="1"/>
      <c r="U370" s="1"/>
      <c r="W370" s="1"/>
      <c r="X370" s="1"/>
      <c r="Y370" s="1"/>
      <c r="AA370" s="1"/>
    </row>
    <row r="371" spans="1:27" ht="12" customHeight="1">
      <c r="A371" s="552"/>
      <c r="B371" s="756"/>
      <c r="C371" s="758"/>
      <c r="D371" s="758"/>
      <c r="E371" s="758"/>
      <c r="F371" s="754"/>
      <c r="G371" s="754"/>
      <c r="H371" s="754"/>
      <c r="I371" s="105">
        <f>F371-H371</f>
        <v>0</v>
      </c>
      <c r="J371" s="811"/>
      <c r="K371" s="1"/>
      <c r="L371" s="1"/>
      <c r="M371" s="1"/>
      <c r="N371" s="1"/>
      <c r="O371" s="1"/>
      <c r="P371" s="1"/>
      <c r="Q371" s="1"/>
      <c r="R371" s="1"/>
      <c r="S371" s="1"/>
      <c r="T371" s="1"/>
      <c r="U371" s="1"/>
      <c r="W371" s="1"/>
      <c r="X371" s="1"/>
      <c r="Y371" s="1"/>
      <c r="AA371" s="1"/>
    </row>
    <row r="372" spans="1:27" ht="12" customHeight="1">
      <c r="A372" s="552"/>
      <c r="B372" s="49"/>
      <c r="C372" s="9" t="s">
        <v>317</v>
      </c>
      <c r="D372" s="48"/>
      <c r="E372" s="187">
        <f>SUM(E332:E371)</f>
        <v>9500</v>
      </c>
      <c r="F372" s="93"/>
      <c r="G372" s="93"/>
      <c r="H372" s="93"/>
      <c r="I372" s="93"/>
      <c r="J372" s="119"/>
      <c r="K372" s="1"/>
      <c r="L372" s="1"/>
      <c r="M372" s="1"/>
      <c r="N372" s="1"/>
      <c r="O372" s="1"/>
      <c r="P372" s="1"/>
      <c r="Q372" s="1"/>
      <c r="R372" s="1"/>
      <c r="S372" s="1"/>
      <c r="T372" s="1"/>
      <c r="U372" s="1"/>
      <c r="W372" s="1"/>
      <c r="X372" s="1"/>
      <c r="Y372" s="1"/>
      <c r="AA372" s="1"/>
    </row>
    <row r="373" spans="1:27" ht="12" customHeight="1">
      <c r="A373" s="552"/>
      <c r="B373" s="49"/>
      <c r="C373" s="9" t="s">
        <v>304</v>
      </c>
      <c r="D373" s="10"/>
      <c r="E373" s="48"/>
      <c r="F373" s="187">
        <f>SUM(F332:F372)</f>
        <v>862000</v>
      </c>
      <c r="G373" s="93"/>
      <c r="H373" s="93"/>
      <c r="I373" s="93"/>
      <c r="J373" s="119"/>
      <c r="K373" s="1"/>
      <c r="L373" s="1"/>
      <c r="M373" s="1"/>
      <c r="N373" s="1"/>
      <c r="O373" s="1"/>
      <c r="P373" s="1"/>
      <c r="Q373" s="1"/>
      <c r="R373" s="1"/>
      <c r="S373" s="1"/>
      <c r="T373" s="1"/>
      <c r="U373" s="1"/>
      <c r="W373" s="1"/>
      <c r="X373" s="1"/>
      <c r="Y373" s="1"/>
      <c r="AA373" s="1"/>
    </row>
    <row r="374" spans="1:27" ht="12" customHeight="1">
      <c r="A374" s="552"/>
      <c r="B374" s="49"/>
      <c r="C374" s="9" t="s">
        <v>305</v>
      </c>
      <c r="D374" s="10"/>
      <c r="E374" s="10"/>
      <c r="F374" s="48"/>
      <c r="G374" s="187">
        <f>SUM(G332:G372)</f>
        <v>6750</v>
      </c>
      <c r="H374" s="93"/>
      <c r="I374" s="93"/>
      <c r="J374" s="119"/>
      <c r="K374" s="1"/>
      <c r="L374" s="1"/>
      <c r="M374" s="1"/>
      <c r="N374" s="1"/>
      <c r="O374" s="1"/>
      <c r="P374" s="1"/>
      <c r="Q374" s="1"/>
      <c r="R374" s="1"/>
      <c r="S374" s="1"/>
      <c r="T374" s="1"/>
      <c r="U374" s="1"/>
      <c r="W374" s="1"/>
      <c r="X374" s="1"/>
      <c r="Y374" s="1"/>
      <c r="AA374" s="1"/>
    </row>
    <row r="375" spans="1:27" ht="12" customHeight="1">
      <c r="A375" s="552"/>
      <c r="B375" s="49"/>
      <c r="C375" s="9" t="s">
        <v>318</v>
      </c>
      <c r="D375" s="10"/>
      <c r="E375" s="10"/>
      <c r="F375" s="10"/>
      <c r="G375" s="48"/>
      <c r="H375" s="187">
        <f>SUM(H332:H372)</f>
        <v>89626</v>
      </c>
      <c r="I375" s="93"/>
      <c r="J375" s="119"/>
      <c r="K375" s="1"/>
      <c r="L375" s="1"/>
      <c r="M375" s="1"/>
      <c r="N375" s="1"/>
      <c r="O375" s="1"/>
      <c r="P375" s="1"/>
      <c r="Q375" s="1"/>
      <c r="R375" s="1"/>
      <c r="S375" s="1"/>
      <c r="T375" s="1"/>
      <c r="U375" s="1"/>
      <c r="W375" s="1"/>
      <c r="X375" s="1"/>
      <c r="Y375" s="1"/>
      <c r="AA375" s="1"/>
    </row>
    <row r="376" spans="1:27" ht="12" customHeight="1">
      <c r="A376" s="552"/>
      <c r="B376" s="49"/>
      <c r="C376" s="9" t="s">
        <v>319</v>
      </c>
      <c r="D376" s="10"/>
      <c r="E376" s="10"/>
      <c r="F376" s="10"/>
      <c r="G376" s="10"/>
      <c r="H376" s="48"/>
      <c r="I376" s="187">
        <f>SUM(I332:I372)</f>
        <v>772374</v>
      </c>
      <c r="J376" s="119"/>
      <c r="K376" s="1"/>
      <c r="L376" s="1"/>
      <c r="M376" s="1"/>
      <c r="N376" s="1"/>
      <c r="O376" s="1"/>
      <c r="P376" s="1"/>
      <c r="Q376" s="1"/>
      <c r="R376" s="1"/>
      <c r="S376" s="1"/>
      <c r="T376" s="1"/>
      <c r="U376" s="1"/>
      <c r="W376" s="1"/>
      <c r="X376" s="1"/>
      <c r="Y376" s="1"/>
      <c r="AA376" s="1"/>
    </row>
    <row r="377" spans="1:27" ht="15" customHeight="1" thickBot="1">
      <c r="A377" s="552"/>
      <c r="B377" s="20"/>
      <c r="C377" s="22" t="s">
        <v>320</v>
      </c>
      <c r="D377" s="21"/>
      <c r="E377" s="21"/>
      <c r="F377" s="21"/>
      <c r="G377" s="21"/>
      <c r="H377" s="21"/>
      <c r="I377" s="68"/>
      <c r="J377" s="189">
        <f>SUM(J332:J372)</f>
        <v>1887500</v>
      </c>
      <c r="K377" s="1"/>
      <c r="L377" s="1"/>
      <c r="M377" s="1"/>
      <c r="N377" s="1"/>
      <c r="O377" s="1"/>
      <c r="P377" s="1"/>
      <c r="Q377" s="1"/>
      <c r="R377" s="1"/>
      <c r="S377" s="1"/>
      <c r="T377" s="1"/>
      <c r="U377" s="1"/>
      <c r="W377" s="1"/>
      <c r="X377" s="1"/>
      <c r="Y377" s="1"/>
      <c r="AA377" s="1"/>
    </row>
    <row r="378" spans="1:27" ht="13.5" customHeight="1" thickTop="1">
      <c r="A378" s="552"/>
      <c r="B378" s="46" t="s">
        <v>321</v>
      </c>
      <c r="C378" s="1"/>
      <c r="D378" s="1"/>
      <c r="E378" s="72"/>
      <c r="F378" s="1"/>
      <c r="G378" s="40"/>
      <c r="H378" s="40"/>
      <c r="I378" s="26" t="s">
        <v>110</v>
      </c>
      <c r="J378" s="29" t="s">
        <v>145</v>
      </c>
      <c r="K378" s="1"/>
      <c r="L378" s="1"/>
      <c r="M378" s="1"/>
      <c r="N378" s="1"/>
      <c r="O378" s="1"/>
      <c r="P378" s="1"/>
      <c r="Q378" s="1"/>
      <c r="R378" s="1"/>
      <c r="S378" s="1"/>
      <c r="T378" s="1"/>
      <c r="U378" s="1"/>
      <c r="W378" s="1"/>
      <c r="X378" s="1"/>
      <c r="Y378" s="1"/>
      <c r="AA378" s="1"/>
    </row>
    <row r="379" spans="1:27" ht="12.75" customHeight="1">
      <c r="A379" s="552"/>
      <c r="B379" s="46" t="s">
        <v>322</v>
      </c>
      <c r="C379" s="1"/>
      <c r="D379" s="1"/>
      <c r="E379" s="26" t="s">
        <v>323</v>
      </c>
      <c r="F379" s="555"/>
      <c r="G379" s="40"/>
      <c r="H379" s="27" t="s">
        <v>292</v>
      </c>
      <c r="I379" s="27" t="s">
        <v>324</v>
      </c>
      <c r="J379" s="29" t="s">
        <v>325</v>
      </c>
      <c r="K379" s="1"/>
      <c r="L379" s="1"/>
      <c r="M379" s="1"/>
      <c r="N379" s="1"/>
      <c r="O379" s="1"/>
      <c r="P379" s="1"/>
      <c r="Q379" s="1"/>
      <c r="R379" s="1"/>
      <c r="S379" s="1"/>
      <c r="T379" s="1"/>
      <c r="U379" s="1"/>
      <c r="W379" s="1"/>
      <c r="X379" s="1"/>
      <c r="Y379" s="1"/>
      <c r="AA379" s="1"/>
    </row>
    <row r="380" spans="1:27" ht="15" customHeight="1">
      <c r="A380" s="552"/>
      <c r="B380" s="23"/>
      <c r="C380" s="1"/>
      <c r="D380" s="1"/>
      <c r="E380" s="26" t="s">
        <v>177</v>
      </c>
      <c r="F380" s="26" t="s">
        <v>143</v>
      </c>
      <c r="G380" s="40"/>
      <c r="H380" s="27" t="s">
        <v>326</v>
      </c>
      <c r="I380" s="27" t="s">
        <v>327</v>
      </c>
      <c r="J380" s="29" t="s">
        <v>328</v>
      </c>
      <c r="K380" s="1"/>
      <c r="L380" s="1"/>
      <c r="M380" s="1"/>
      <c r="N380" s="1"/>
      <c r="O380" s="1"/>
      <c r="P380" s="1"/>
      <c r="Q380" s="1"/>
      <c r="R380" s="1"/>
      <c r="S380" s="1"/>
      <c r="T380" s="1"/>
      <c r="U380" s="1"/>
      <c r="W380" s="1"/>
      <c r="X380" s="1"/>
      <c r="Y380" s="1"/>
      <c r="AA380" s="1"/>
    </row>
    <row r="381" spans="1:27" ht="12" customHeight="1">
      <c r="A381" s="552"/>
      <c r="B381" s="16" t="s">
        <v>329</v>
      </c>
      <c r="C381" s="10"/>
      <c r="D381" s="10"/>
      <c r="E381" s="31" t="s">
        <v>328</v>
      </c>
      <c r="F381" s="31" t="s">
        <v>330</v>
      </c>
      <c r="G381" s="31" t="s">
        <v>137</v>
      </c>
      <c r="H381" s="32" t="s">
        <v>331</v>
      </c>
      <c r="I381" s="32" t="s">
        <v>149</v>
      </c>
      <c r="J381" s="34" t="s">
        <v>332</v>
      </c>
      <c r="K381" s="1"/>
      <c r="L381" s="1"/>
      <c r="M381" s="1"/>
      <c r="N381" s="1"/>
      <c r="O381" s="1"/>
      <c r="P381" s="1"/>
      <c r="Q381" s="1"/>
      <c r="R381" s="1"/>
      <c r="S381" s="1"/>
      <c r="T381" s="1"/>
      <c r="U381" s="1"/>
      <c r="W381" s="1"/>
      <c r="X381" s="1"/>
      <c r="Y381" s="1"/>
      <c r="AA381" s="1"/>
    </row>
    <row r="382" spans="1:27" ht="12" customHeight="1">
      <c r="A382" s="552"/>
      <c r="B382" s="744" t="s">
        <v>571</v>
      </c>
      <c r="C382" s="812"/>
      <c r="D382" s="812"/>
      <c r="E382" s="746" t="s">
        <v>326</v>
      </c>
      <c r="F382" s="746" t="s">
        <v>572</v>
      </c>
      <c r="G382" s="791">
        <v>3750</v>
      </c>
      <c r="H382" s="792">
        <v>12000</v>
      </c>
      <c r="I382" s="792">
        <v>2000</v>
      </c>
      <c r="J382" s="191">
        <f aca="true" t="shared" si="26" ref="J382:J390">I382</f>
        <v>2000</v>
      </c>
      <c r="K382" s="1"/>
      <c r="L382" s="1"/>
      <c r="M382" s="1"/>
      <c r="N382" s="1"/>
      <c r="O382" s="1"/>
      <c r="P382" s="1"/>
      <c r="Q382" s="1"/>
      <c r="R382" s="1"/>
      <c r="S382" s="1"/>
      <c r="T382" s="1"/>
      <c r="U382" s="1"/>
      <c r="W382" s="1"/>
      <c r="X382" s="1"/>
      <c r="Y382" s="1"/>
      <c r="AA382" s="1"/>
    </row>
    <row r="383" spans="1:27" ht="12">
      <c r="A383" s="552"/>
      <c r="B383" s="748"/>
      <c r="C383" s="749"/>
      <c r="D383" s="749"/>
      <c r="E383" s="751"/>
      <c r="F383" s="749"/>
      <c r="G383" s="737"/>
      <c r="H383" s="781"/>
      <c r="I383" s="781"/>
      <c r="J383" s="191">
        <f t="shared" si="26"/>
        <v>0</v>
      </c>
      <c r="K383" s="1"/>
      <c r="L383" s="1"/>
      <c r="M383" s="1"/>
      <c r="N383" s="1"/>
      <c r="O383" s="1"/>
      <c r="P383" s="1"/>
      <c r="Q383" s="1"/>
      <c r="R383" s="1"/>
      <c r="S383" s="1"/>
      <c r="T383" s="1"/>
      <c r="U383" s="1"/>
      <c r="W383" s="1"/>
      <c r="X383" s="1"/>
      <c r="Y383" s="1"/>
      <c r="AA383" s="1"/>
    </row>
    <row r="384" spans="1:27" ht="12">
      <c r="A384" s="552"/>
      <c r="B384" s="748"/>
      <c r="C384" s="749"/>
      <c r="D384" s="749"/>
      <c r="E384" s="751"/>
      <c r="F384" s="749"/>
      <c r="G384" s="737"/>
      <c r="H384" s="781"/>
      <c r="I384" s="781"/>
      <c r="J384" s="191">
        <f t="shared" si="26"/>
        <v>0</v>
      </c>
      <c r="K384" s="1"/>
      <c r="L384" s="1"/>
      <c r="M384" s="1"/>
      <c r="N384" s="1"/>
      <c r="O384" s="1"/>
      <c r="P384" s="1"/>
      <c r="Q384" s="1"/>
      <c r="R384" s="1"/>
      <c r="S384" s="1"/>
      <c r="T384" s="1"/>
      <c r="U384" s="1"/>
      <c r="W384" s="1"/>
      <c r="X384" s="1"/>
      <c r="Y384" s="1"/>
      <c r="AA384" s="1"/>
    </row>
    <row r="385" spans="1:27" ht="12">
      <c r="A385" s="552"/>
      <c r="B385" s="748"/>
      <c r="C385" s="749"/>
      <c r="D385" s="749"/>
      <c r="E385" s="751"/>
      <c r="F385" s="749"/>
      <c r="G385" s="737"/>
      <c r="H385" s="781"/>
      <c r="I385" s="781"/>
      <c r="J385" s="191">
        <f t="shared" si="26"/>
        <v>0</v>
      </c>
      <c r="K385" s="1"/>
      <c r="L385" s="1"/>
      <c r="M385" s="1"/>
      <c r="N385" s="1"/>
      <c r="O385" s="1"/>
      <c r="P385" s="1"/>
      <c r="Q385" s="1"/>
      <c r="R385" s="1"/>
      <c r="S385" s="1"/>
      <c r="T385" s="1"/>
      <c r="U385" s="1"/>
      <c r="W385" s="1"/>
      <c r="X385" s="1"/>
      <c r="Y385" s="1"/>
      <c r="AA385" s="1"/>
    </row>
    <row r="386" spans="1:27" ht="12" customHeight="1">
      <c r="A386" s="552"/>
      <c r="B386" s="748"/>
      <c r="C386" s="749"/>
      <c r="D386" s="749"/>
      <c r="E386" s="751"/>
      <c r="F386" s="749"/>
      <c r="G386" s="737"/>
      <c r="H386" s="781"/>
      <c r="I386" s="781"/>
      <c r="J386" s="191">
        <f t="shared" si="26"/>
        <v>0</v>
      </c>
      <c r="K386" s="1"/>
      <c r="L386" s="1"/>
      <c r="M386" s="1"/>
      <c r="N386" s="1"/>
      <c r="O386" s="1"/>
      <c r="P386" s="1"/>
      <c r="Q386" s="1"/>
      <c r="R386" s="1"/>
      <c r="S386" s="1"/>
      <c r="T386" s="1"/>
      <c r="U386" s="1"/>
      <c r="W386" s="1"/>
      <c r="X386" s="1"/>
      <c r="Y386" s="1"/>
      <c r="AA386" s="1"/>
    </row>
    <row r="387" spans="1:27" ht="12" customHeight="1">
      <c r="A387" s="552"/>
      <c r="B387" s="748"/>
      <c r="C387" s="749"/>
      <c r="D387" s="749"/>
      <c r="E387" s="751"/>
      <c r="F387" s="749"/>
      <c r="G387" s="737"/>
      <c r="H387" s="781"/>
      <c r="I387" s="781"/>
      <c r="J387" s="191">
        <f t="shared" si="26"/>
        <v>0</v>
      </c>
      <c r="K387" s="1"/>
      <c r="L387" s="1"/>
      <c r="M387" s="1"/>
      <c r="N387" s="1"/>
      <c r="O387" s="1"/>
      <c r="P387" s="1"/>
      <c r="Q387" s="1"/>
      <c r="R387" s="1"/>
      <c r="S387" s="1"/>
      <c r="T387" s="1"/>
      <c r="U387" s="1"/>
      <c r="W387" s="1"/>
      <c r="X387" s="1"/>
      <c r="Y387" s="1"/>
      <c r="AA387" s="1"/>
    </row>
    <row r="388" spans="1:27" ht="12" customHeight="1">
      <c r="A388" s="552"/>
      <c r="B388" s="748"/>
      <c r="C388" s="749"/>
      <c r="D388" s="749"/>
      <c r="E388" s="751"/>
      <c r="F388" s="749"/>
      <c r="G388" s="737"/>
      <c r="H388" s="781"/>
      <c r="I388" s="781"/>
      <c r="J388" s="191">
        <f t="shared" si="26"/>
        <v>0</v>
      </c>
      <c r="K388" s="1"/>
      <c r="L388" s="1"/>
      <c r="M388" s="1"/>
      <c r="N388" s="1"/>
      <c r="O388" s="1"/>
      <c r="P388" s="1"/>
      <c r="Q388" s="1"/>
      <c r="R388" s="1"/>
      <c r="S388" s="1"/>
      <c r="T388" s="1"/>
      <c r="U388" s="1"/>
      <c r="W388" s="1"/>
      <c r="X388" s="1"/>
      <c r="Y388" s="1"/>
      <c r="AA388" s="1"/>
    </row>
    <row r="389" spans="1:27" ht="12" customHeight="1">
      <c r="A389" s="552"/>
      <c r="B389" s="748"/>
      <c r="C389" s="749"/>
      <c r="D389" s="749"/>
      <c r="E389" s="751"/>
      <c r="F389" s="749"/>
      <c r="G389" s="737"/>
      <c r="H389" s="781"/>
      <c r="I389" s="781"/>
      <c r="J389" s="191">
        <f t="shared" si="26"/>
        <v>0</v>
      </c>
      <c r="K389" s="1"/>
      <c r="L389" s="1"/>
      <c r="M389" s="1"/>
      <c r="N389" s="1"/>
      <c r="O389" s="1"/>
      <c r="P389" s="1"/>
      <c r="Q389" s="1"/>
      <c r="R389" s="1"/>
      <c r="S389" s="1"/>
      <c r="T389" s="1"/>
      <c r="U389" s="1"/>
      <c r="W389" s="1"/>
      <c r="X389" s="1"/>
      <c r="Y389" s="1"/>
      <c r="AA389" s="1"/>
    </row>
    <row r="390" spans="1:27" ht="12" customHeight="1">
      <c r="A390" s="552"/>
      <c r="B390" s="756"/>
      <c r="C390" s="757"/>
      <c r="D390" s="757"/>
      <c r="E390" s="759"/>
      <c r="F390" s="757"/>
      <c r="G390" s="738"/>
      <c r="H390" s="782"/>
      <c r="I390" s="782"/>
      <c r="J390" s="192">
        <f t="shared" si="26"/>
        <v>0</v>
      </c>
      <c r="K390" s="1"/>
      <c r="L390" s="1"/>
      <c r="M390" s="1"/>
      <c r="N390" s="1"/>
      <c r="O390" s="1"/>
      <c r="P390" s="1"/>
      <c r="Q390" s="1"/>
      <c r="R390" s="1"/>
      <c r="S390" s="1"/>
      <c r="T390" s="1"/>
      <c r="U390" s="1"/>
      <c r="W390" s="1"/>
      <c r="X390" s="1"/>
      <c r="Y390" s="1"/>
      <c r="AA390" s="1"/>
    </row>
    <row r="391" spans="1:27" ht="12">
      <c r="A391" s="552"/>
      <c r="B391" s="49"/>
      <c r="C391" s="9" t="s">
        <v>333</v>
      </c>
      <c r="D391" s="10"/>
      <c r="E391" s="10"/>
      <c r="F391" s="10"/>
      <c r="G391" s="193">
        <f>SUM(G382:G390)</f>
        <v>3750</v>
      </c>
      <c r="H391" s="126"/>
      <c r="I391" s="127"/>
      <c r="J391" s="119"/>
      <c r="K391" s="1"/>
      <c r="L391" s="1"/>
      <c r="M391" s="1"/>
      <c r="N391" s="1"/>
      <c r="O391" s="1"/>
      <c r="P391" s="1"/>
      <c r="Q391" s="1"/>
      <c r="R391" s="1"/>
      <c r="S391" s="1"/>
      <c r="T391" s="1"/>
      <c r="U391" s="1"/>
      <c r="W391" s="1"/>
      <c r="X391" s="1"/>
      <c r="Y391" s="1"/>
      <c r="AA391" s="1"/>
    </row>
    <row r="392" spans="1:27" ht="12" customHeight="1">
      <c r="A392" s="552"/>
      <c r="B392" s="49"/>
      <c r="C392" s="9" t="s">
        <v>334</v>
      </c>
      <c r="D392" s="10"/>
      <c r="E392" s="10"/>
      <c r="F392" s="10"/>
      <c r="G392" s="10"/>
      <c r="H392" s="193">
        <f>SUM(H382:H390)</f>
        <v>12000</v>
      </c>
      <c r="I392" s="116"/>
      <c r="J392" s="119"/>
      <c r="K392" s="1"/>
      <c r="L392" s="1"/>
      <c r="M392" s="1"/>
      <c r="N392" s="1"/>
      <c r="O392" s="1"/>
      <c r="P392" s="1"/>
      <c r="Q392" s="1"/>
      <c r="R392" s="1"/>
      <c r="S392" s="1"/>
      <c r="T392" s="1"/>
      <c r="U392" s="1"/>
      <c r="W392" s="1"/>
      <c r="X392" s="1"/>
      <c r="Y392" s="1"/>
      <c r="AA392" s="1"/>
    </row>
    <row r="393" spans="1:27" ht="12" customHeight="1" thickBot="1">
      <c r="A393" s="552"/>
      <c r="B393" s="20"/>
      <c r="C393" s="22" t="s">
        <v>335</v>
      </c>
      <c r="D393" s="21"/>
      <c r="E393" s="21"/>
      <c r="F393" s="21"/>
      <c r="G393" s="21"/>
      <c r="H393" s="21"/>
      <c r="I393" s="68"/>
      <c r="J393" s="189">
        <f>SUM(J382:J390)</f>
        <v>2000</v>
      </c>
      <c r="K393" s="1"/>
      <c r="L393" s="1"/>
      <c r="M393" s="1"/>
      <c r="N393" s="1"/>
      <c r="O393" s="1"/>
      <c r="P393" s="1"/>
      <c r="Q393" s="1"/>
      <c r="R393" s="1"/>
      <c r="S393" s="1"/>
      <c r="T393" s="1"/>
      <c r="U393" s="1"/>
      <c r="W393" s="1"/>
      <c r="X393" s="1"/>
      <c r="Y393" s="1"/>
      <c r="AA393" s="1"/>
    </row>
    <row r="394" spans="1:27" ht="13.5" thickBot="1" thickTop="1">
      <c r="A394" s="552"/>
      <c r="B394" s="164"/>
      <c r="C394" s="164"/>
      <c r="D394" s="164"/>
      <c r="E394" s="164"/>
      <c r="F394" s="164"/>
      <c r="G394" s="164"/>
      <c r="H394" s="164"/>
      <c r="I394" s="164"/>
      <c r="J394" s="164"/>
      <c r="K394" s="1"/>
      <c r="L394" s="1"/>
      <c r="M394" s="1"/>
      <c r="N394" s="1"/>
      <c r="O394" s="1"/>
      <c r="P394" s="1"/>
      <c r="Q394" s="1"/>
      <c r="R394" s="1"/>
      <c r="S394" s="1"/>
      <c r="T394" s="1"/>
      <c r="U394" s="1"/>
      <c r="W394" s="1"/>
      <c r="X394" s="1"/>
      <c r="Y394" s="1"/>
      <c r="AA394" s="1"/>
    </row>
    <row r="395" spans="1:27" ht="12.75" thickTop="1">
      <c r="A395" s="552"/>
      <c r="B395" s="528" t="s">
        <v>336</v>
      </c>
      <c r="C395" s="529"/>
      <c r="D395" s="529"/>
      <c r="E395" s="14"/>
      <c r="F395" s="14"/>
      <c r="G395" s="14"/>
      <c r="H395" s="14"/>
      <c r="I395" s="14"/>
      <c r="J395" s="36"/>
      <c r="K395" s="1"/>
      <c r="L395" s="1"/>
      <c r="M395" s="1"/>
      <c r="N395" s="1"/>
      <c r="O395" s="1"/>
      <c r="P395" s="1"/>
      <c r="Q395" s="1"/>
      <c r="R395" s="1"/>
      <c r="S395" s="1"/>
      <c r="T395" s="1"/>
      <c r="U395" s="1"/>
      <c r="W395" s="1"/>
      <c r="X395" s="1"/>
      <c r="Y395" s="1"/>
      <c r="AA395" s="1"/>
    </row>
    <row r="396" spans="1:27" ht="12">
      <c r="A396" s="552"/>
      <c r="B396" s="58"/>
      <c r="C396" s="59"/>
      <c r="D396" s="59"/>
      <c r="E396" s="59"/>
      <c r="F396" s="59"/>
      <c r="G396" s="59"/>
      <c r="H396" s="59"/>
      <c r="I396" s="43"/>
      <c r="J396" s="60"/>
      <c r="K396" s="1"/>
      <c r="L396" s="1"/>
      <c r="M396" s="1"/>
      <c r="N396" s="1"/>
      <c r="O396" s="1"/>
      <c r="P396" s="1"/>
      <c r="Q396" s="1"/>
      <c r="R396" s="1"/>
      <c r="S396" s="1"/>
      <c r="T396" s="1"/>
      <c r="U396" s="1"/>
      <c r="W396" s="1"/>
      <c r="X396" s="1"/>
      <c r="Y396" s="1"/>
      <c r="AA396" s="1"/>
    </row>
    <row r="397" spans="1:27" ht="12">
      <c r="A397" s="552"/>
      <c r="B397" s="23"/>
      <c r="C397" s="1"/>
      <c r="D397" s="1"/>
      <c r="E397" s="26" t="s">
        <v>134</v>
      </c>
      <c r="F397" s="26" t="s">
        <v>174</v>
      </c>
      <c r="G397" s="26" t="s">
        <v>122</v>
      </c>
      <c r="H397" s="30" t="s">
        <v>175</v>
      </c>
      <c r="I397" s="38" t="s">
        <v>118</v>
      </c>
      <c r="J397" s="45" t="s">
        <v>176</v>
      </c>
      <c r="K397" s="1"/>
      <c r="L397" s="1"/>
      <c r="M397" s="1"/>
      <c r="N397" s="1"/>
      <c r="O397" s="1"/>
      <c r="P397" s="1"/>
      <c r="Q397" s="1"/>
      <c r="R397" s="1"/>
      <c r="S397" s="1"/>
      <c r="T397" s="1"/>
      <c r="U397" s="1"/>
      <c r="W397" s="1"/>
      <c r="X397" s="1"/>
      <c r="Y397" s="1"/>
      <c r="AA397" s="1"/>
    </row>
    <row r="398" spans="1:27" ht="12">
      <c r="A398" s="552"/>
      <c r="B398" s="23"/>
      <c r="C398" s="1"/>
      <c r="D398" s="1"/>
      <c r="E398" s="26" t="s">
        <v>177</v>
      </c>
      <c r="F398" s="26" t="s">
        <v>337</v>
      </c>
      <c r="G398" s="26" t="s">
        <v>133</v>
      </c>
      <c r="H398" s="28" t="s">
        <v>174</v>
      </c>
      <c r="I398" s="26" t="s">
        <v>122</v>
      </c>
      <c r="J398" s="29" t="s">
        <v>178</v>
      </c>
      <c r="K398" s="1"/>
      <c r="L398" s="1"/>
      <c r="M398" s="1"/>
      <c r="N398" s="1"/>
      <c r="O398" s="1"/>
      <c r="P398" s="1"/>
      <c r="Q398" s="1"/>
      <c r="R398" s="1"/>
      <c r="S398" s="1"/>
      <c r="T398" s="1"/>
      <c r="U398" s="1"/>
      <c r="W398" s="1"/>
      <c r="X398" s="1"/>
      <c r="Y398" s="1"/>
      <c r="AA398" s="1"/>
    </row>
    <row r="399" spans="1:27" ht="12">
      <c r="A399" s="552"/>
      <c r="B399" s="16" t="s">
        <v>148</v>
      </c>
      <c r="C399" s="10"/>
      <c r="D399" s="10"/>
      <c r="E399" s="31" t="s">
        <v>179</v>
      </c>
      <c r="F399" s="31" t="s">
        <v>201</v>
      </c>
      <c r="G399" s="31" t="s">
        <v>125</v>
      </c>
      <c r="H399" s="33" t="s">
        <v>180</v>
      </c>
      <c r="I399" s="32" t="s">
        <v>127</v>
      </c>
      <c r="J399" s="34" t="s">
        <v>181</v>
      </c>
      <c r="K399" s="1"/>
      <c r="L399" s="1"/>
      <c r="M399" s="1"/>
      <c r="N399" s="1"/>
      <c r="O399" s="1"/>
      <c r="P399" s="1"/>
      <c r="Q399" s="1"/>
      <c r="R399" s="1"/>
      <c r="S399" s="1"/>
      <c r="T399" s="1"/>
      <c r="U399" s="1"/>
      <c r="W399" s="1"/>
      <c r="X399" s="1"/>
      <c r="Y399" s="1"/>
      <c r="AA399" s="1"/>
    </row>
    <row r="400" spans="1:27" ht="12">
      <c r="A400" s="552"/>
      <c r="B400" s="744" t="s">
        <v>573</v>
      </c>
      <c r="C400" s="745"/>
      <c r="D400" s="745"/>
      <c r="E400" s="746">
        <v>1</v>
      </c>
      <c r="F400" s="791">
        <v>5200</v>
      </c>
      <c r="G400" s="791">
        <v>5200</v>
      </c>
      <c r="H400" s="105">
        <f aca="true" t="shared" si="27" ref="H400:H407">E400*F400</f>
        <v>5200</v>
      </c>
      <c r="I400" s="557">
        <f aca="true" t="shared" si="28" ref="I400:I407">E400*G400</f>
        <v>5200</v>
      </c>
      <c r="J400" s="769">
        <v>0</v>
      </c>
      <c r="K400" s="1"/>
      <c r="L400" s="1"/>
      <c r="M400" s="1"/>
      <c r="N400" s="1"/>
      <c r="O400" s="1"/>
      <c r="P400" s="1"/>
      <c r="Q400" s="1"/>
      <c r="R400" s="1"/>
      <c r="S400" s="1"/>
      <c r="T400" s="1"/>
      <c r="U400" s="1"/>
      <c r="W400" s="1"/>
      <c r="X400" s="1"/>
      <c r="Y400" s="1"/>
      <c r="AA400" s="1"/>
    </row>
    <row r="401" spans="1:27" ht="12">
      <c r="A401" s="552"/>
      <c r="B401" s="748" t="s">
        <v>573</v>
      </c>
      <c r="C401" s="749"/>
      <c r="D401" s="749"/>
      <c r="E401" s="750">
        <v>1</v>
      </c>
      <c r="F401" s="737">
        <v>3000</v>
      </c>
      <c r="G401" s="737">
        <v>3000</v>
      </c>
      <c r="H401" s="105">
        <f t="shared" si="27"/>
        <v>3000</v>
      </c>
      <c r="I401" s="557">
        <f t="shared" si="28"/>
        <v>3000</v>
      </c>
      <c r="J401" s="770">
        <v>0</v>
      </c>
      <c r="K401" s="1"/>
      <c r="L401" s="1"/>
      <c r="M401" s="1"/>
      <c r="N401" s="1"/>
      <c r="O401" s="1"/>
      <c r="P401" s="1"/>
      <c r="Q401" s="1"/>
      <c r="R401" s="1"/>
      <c r="S401" s="1"/>
      <c r="T401" s="1"/>
      <c r="U401" s="1"/>
      <c r="W401" s="1"/>
      <c r="X401" s="1"/>
      <c r="Y401" s="1"/>
      <c r="AA401" s="1"/>
    </row>
    <row r="402" spans="1:27" ht="12">
      <c r="A402" s="552"/>
      <c r="B402" s="748" t="s">
        <v>574</v>
      </c>
      <c r="C402" s="749"/>
      <c r="D402" s="749"/>
      <c r="E402" s="750">
        <v>1</v>
      </c>
      <c r="F402" s="737">
        <v>800</v>
      </c>
      <c r="G402" s="737">
        <v>800</v>
      </c>
      <c r="H402" s="105">
        <f t="shared" si="27"/>
        <v>800</v>
      </c>
      <c r="I402" s="557">
        <f t="shared" si="28"/>
        <v>800</v>
      </c>
      <c r="J402" s="770">
        <v>0</v>
      </c>
      <c r="K402" s="1"/>
      <c r="L402" s="1"/>
      <c r="M402" s="1"/>
      <c r="N402" s="1"/>
      <c r="O402" s="1"/>
      <c r="P402" s="1"/>
      <c r="Q402" s="1"/>
      <c r="R402" s="1"/>
      <c r="S402" s="1"/>
      <c r="T402" s="1"/>
      <c r="U402" s="1"/>
      <c r="W402" s="1"/>
      <c r="X402" s="1"/>
      <c r="Y402" s="1"/>
      <c r="AA402" s="1"/>
    </row>
    <row r="403" spans="1:27" ht="12">
      <c r="A403" s="552"/>
      <c r="B403" s="748"/>
      <c r="C403" s="749"/>
      <c r="D403" s="749"/>
      <c r="E403" s="750"/>
      <c r="F403" s="737"/>
      <c r="G403" s="737"/>
      <c r="H403" s="105">
        <f t="shared" si="27"/>
        <v>0</v>
      </c>
      <c r="I403" s="557">
        <f t="shared" si="28"/>
        <v>0</v>
      </c>
      <c r="J403" s="770"/>
      <c r="K403" s="1"/>
      <c r="L403" s="1"/>
      <c r="M403" s="1"/>
      <c r="N403" s="1"/>
      <c r="O403" s="1"/>
      <c r="P403" s="1"/>
      <c r="Q403" s="1"/>
      <c r="R403" s="1"/>
      <c r="S403" s="1"/>
      <c r="T403" s="1"/>
      <c r="U403" s="1"/>
      <c r="W403" s="1"/>
      <c r="X403" s="1"/>
      <c r="Y403" s="1"/>
      <c r="AA403" s="1"/>
    </row>
    <row r="404" spans="1:27" ht="12">
      <c r="A404" s="552"/>
      <c r="B404" s="748"/>
      <c r="C404" s="749"/>
      <c r="D404" s="749"/>
      <c r="E404" s="750"/>
      <c r="F404" s="737"/>
      <c r="G404" s="737"/>
      <c r="H404" s="105">
        <f t="shared" si="27"/>
        <v>0</v>
      </c>
      <c r="I404" s="557">
        <f t="shared" si="28"/>
        <v>0</v>
      </c>
      <c r="J404" s="770"/>
      <c r="K404" s="1"/>
      <c r="L404" s="1"/>
      <c r="M404" s="1"/>
      <c r="N404" s="1"/>
      <c r="O404" s="1"/>
      <c r="P404" s="1"/>
      <c r="Q404" s="1"/>
      <c r="R404" s="1"/>
      <c r="S404" s="1"/>
      <c r="T404" s="1"/>
      <c r="U404" s="1"/>
      <c r="W404" s="1"/>
      <c r="X404" s="1"/>
      <c r="Y404" s="1"/>
      <c r="AA404" s="1"/>
    </row>
    <row r="405" spans="1:27" ht="12">
      <c r="A405" s="552"/>
      <c r="B405" s="748"/>
      <c r="C405" s="749"/>
      <c r="D405" s="749"/>
      <c r="E405" s="750"/>
      <c r="F405" s="737"/>
      <c r="G405" s="737"/>
      <c r="H405" s="105">
        <f t="shared" si="27"/>
        <v>0</v>
      </c>
      <c r="I405" s="557">
        <f t="shared" si="28"/>
        <v>0</v>
      </c>
      <c r="J405" s="770"/>
      <c r="K405" s="1"/>
      <c r="L405" s="1"/>
      <c r="M405" s="1"/>
      <c r="N405" s="1"/>
      <c r="O405" s="1"/>
      <c r="P405" s="1"/>
      <c r="Q405" s="1"/>
      <c r="R405" s="1"/>
      <c r="S405" s="1"/>
      <c r="T405" s="1"/>
      <c r="U405" s="1"/>
      <c r="W405" s="1"/>
      <c r="X405" s="1"/>
      <c r="Y405" s="1"/>
      <c r="AA405" s="1"/>
    </row>
    <row r="406" spans="1:27" ht="12">
      <c r="A406" s="552"/>
      <c r="B406" s="748"/>
      <c r="C406" s="749"/>
      <c r="D406" s="749"/>
      <c r="E406" s="750"/>
      <c r="F406" s="737"/>
      <c r="G406" s="737"/>
      <c r="H406" s="105">
        <f t="shared" si="27"/>
        <v>0</v>
      </c>
      <c r="I406" s="557">
        <f t="shared" si="28"/>
        <v>0</v>
      </c>
      <c r="J406" s="770"/>
      <c r="K406" s="1"/>
      <c r="L406" s="1"/>
      <c r="M406" s="1"/>
      <c r="N406" s="1"/>
      <c r="O406" s="1"/>
      <c r="P406" s="1"/>
      <c r="Q406" s="1"/>
      <c r="R406" s="1"/>
      <c r="S406" s="1"/>
      <c r="T406" s="1"/>
      <c r="U406" s="1"/>
      <c r="W406" s="1"/>
      <c r="X406" s="1"/>
      <c r="Y406" s="1"/>
      <c r="AA406" s="1"/>
    </row>
    <row r="407" spans="1:27" ht="12">
      <c r="A407" s="552"/>
      <c r="B407" s="756"/>
      <c r="C407" s="757"/>
      <c r="D407" s="757"/>
      <c r="E407" s="758"/>
      <c r="F407" s="738"/>
      <c r="G407" s="738"/>
      <c r="H407" s="106">
        <f t="shared" si="27"/>
        <v>0</v>
      </c>
      <c r="I407" s="557">
        <f t="shared" si="28"/>
        <v>0</v>
      </c>
      <c r="J407" s="771"/>
      <c r="K407" s="1"/>
      <c r="L407" s="1"/>
      <c r="M407" s="1"/>
      <c r="N407" s="1"/>
      <c r="O407" s="1"/>
      <c r="P407" s="1"/>
      <c r="Q407" s="1"/>
      <c r="R407" s="1"/>
      <c r="S407" s="1"/>
      <c r="T407" s="1"/>
      <c r="U407" s="1"/>
      <c r="W407" s="1"/>
      <c r="X407" s="1"/>
      <c r="Y407" s="1"/>
      <c r="AA407" s="1"/>
    </row>
    <row r="408" spans="1:27" ht="12">
      <c r="A408" s="552"/>
      <c r="B408" s="16" t="s">
        <v>338</v>
      </c>
      <c r="C408" s="10"/>
      <c r="D408" s="10"/>
      <c r="E408" s="10"/>
      <c r="F408" s="10"/>
      <c r="G408" s="10"/>
      <c r="H408" s="106">
        <f>SUM(H400:H407)</f>
        <v>9000</v>
      </c>
      <c r="I408" s="93"/>
      <c r="J408" s="119"/>
      <c r="K408" s="1"/>
      <c r="L408" s="1"/>
      <c r="M408" s="1"/>
      <c r="N408" s="1"/>
      <c r="O408" s="1"/>
      <c r="P408" s="1"/>
      <c r="Q408" s="1"/>
      <c r="R408" s="1"/>
      <c r="S408" s="1"/>
      <c r="T408" s="1"/>
      <c r="U408" s="1"/>
      <c r="W408" s="1"/>
      <c r="X408" s="1"/>
      <c r="Y408" s="1"/>
      <c r="AA408" s="1"/>
    </row>
    <row r="409" spans="1:27" ht="12">
      <c r="A409" s="552"/>
      <c r="B409" s="16" t="s">
        <v>339</v>
      </c>
      <c r="C409" s="10"/>
      <c r="D409" s="10"/>
      <c r="E409" s="10"/>
      <c r="F409" s="10"/>
      <c r="G409" s="10"/>
      <c r="H409" s="93"/>
      <c r="I409" s="109">
        <f>SUM(I400:I407)</f>
        <v>9000</v>
      </c>
      <c r="J409" s="119"/>
      <c r="K409" s="1"/>
      <c r="L409" s="1"/>
      <c r="M409" s="1"/>
      <c r="N409" s="1"/>
      <c r="O409" s="1"/>
      <c r="P409" s="1"/>
      <c r="Q409" s="1"/>
      <c r="R409" s="1"/>
      <c r="S409" s="1"/>
      <c r="T409" s="1"/>
      <c r="U409" s="1"/>
      <c r="W409" s="1"/>
      <c r="X409" s="1"/>
      <c r="Y409" s="1"/>
      <c r="AA409" s="1"/>
    </row>
    <row r="410" spans="1:27" ht="12">
      <c r="A410" s="552"/>
      <c r="B410" s="42" t="s">
        <v>184</v>
      </c>
      <c r="C410" s="43"/>
      <c r="D410" s="43"/>
      <c r="E410" s="43"/>
      <c r="F410" s="43"/>
      <c r="G410" s="43"/>
      <c r="H410" s="103">
        <f>(1-J400)*H400+(1-J401)*H401+(1-J402)*H402+(1-J403)*H403+(1-J404)*H404+(1-J405)*H405+(1-J406)*H406+(1-J407)*H407</f>
        <v>9000</v>
      </c>
      <c r="I410" s="110">
        <f>I400*(1-J400)+I401*(1-J401)+I402*(1-J402)+I403*(1-J403)+I404*(1-J404)+I405*(1-J405)+I406*(1-J406)+I407*(1-J407)</f>
        <v>9000</v>
      </c>
      <c r="J410" s="121"/>
      <c r="K410" s="1"/>
      <c r="L410" s="1"/>
      <c r="M410" s="1"/>
      <c r="N410" s="1"/>
      <c r="O410" s="1"/>
      <c r="P410" s="1"/>
      <c r="Q410" s="1"/>
      <c r="R410" s="1"/>
      <c r="S410" s="1"/>
      <c r="T410" s="1"/>
      <c r="U410" s="1"/>
      <c r="W410" s="1"/>
      <c r="X410" s="1"/>
      <c r="Y410" s="1"/>
      <c r="AA410" s="1"/>
    </row>
    <row r="411" spans="1:27" ht="12.75" thickBot="1">
      <c r="A411" s="552"/>
      <c r="B411" s="61" t="s">
        <v>186</v>
      </c>
      <c r="C411" s="50"/>
      <c r="D411" s="50"/>
      <c r="E411" s="50"/>
      <c r="F411" s="50"/>
      <c r="G411" s="50"/>
      <c r="H411" s="111">
        <f>J400*H400+J401*H401+J402*H402+J403*H403+J404*H404+J405*H405+J406*H406+J407*H407</f>
        <v>0</v>
      </c>
      <c r="I411" s="112">
        <f>I400*J400+I401*J401+I402*J402+I403*J403+I404*J404+I405*J405+I406*J406+I407*J407</f>
        <v>0</v>
      </c>
      <c r="J411" s="122"/>
      <c r="K411" s="1"/>
      <c r="L411" s="1"/>
      <c r="M411" s="1"/>
      <c r="N411" s="1"/>
      <c r="O411" s="1"/>
      <c r="P411" s="1"/>
      <c r="Q411" s="1"/>
      <c r="R411" s="1"/>
      <c r="S411" s="1"/>
      <c r="T411" s="1"/>
      <c r="U411" s="1"/>
      <c r="W411" s="1"/>
      <c r="X411" s="1"/>
      <c r="Y411" s="1"/>
      <c r="AA411" s="1"/>
    </row>
    <row r="412" spans="1:27" ht="12" customHeight="1" thickBot="1" thickTop="1">
      <c r="A412" s="552"/>
      <c r="B412" s="1"/>
      <c r="C412" s="1"/>
      <c r="D412" s="1"/>
      <c r="E412" s="1"/>
      <c r="F412" s="1"/>
      <c r="G412" s="1"/>
      <c r="H412" s="1"/>
      <c r="I412" s="1"/>
      <c r="J412" s="1"/>
      <c r="K412" s="1"/>
      <c r="L412" s="1"/>
      <c r="M412" s="1"/>
      <c r="N412" s="1"/>
      <c r="O412" s="1"/>
      <c r="P412" s="1"/>
      <c r="Q412" s="1"/>
      <c r="R412" s="1"/>
      <c r="S412" s="1"/>
      <c r="T412" s="1"/>
      <c r="U412" s="1"/>
      <c r="W412" s="1"/>
      <c r="X412" s="1"/>
      <c r="Y412" s="1"/>
      <c r="AA412" s="1"/>
    </row>
    <row r="413" spans="1:27" ht="13.5" customHeight="1" thickTop="1">
      <c r="A413" s="552"/>
      <c r="B413" s="522" t="s">
        <v>340</v>
      </c>
      <c r="C413" s="532"/>
      <c r="D413" s="532"/>
      <c r="E413" s="532"/>
      <c r="F413" s="24"/>
      <c r="G413" s="24"/>
      <c r="H413" s="24"/>
      <c r="I413" s="24"/>
      <c r="J413" s="25"/>
      <c r="K413" s="1"/>
      <c r="L413" s="1"/>
      <c r="M413" s="1"/>
      <c r="N413" s="1"/>
      <c r="O413" s="1"/>
      <c r="P413" s="1"/>
      <c r="Q413" s="1"/>
      <c r="R413" s="1"/>
      <c r="S413" s="1"/>
      <c r="T413" s="1"/>
      <c r="U413" s="1"/>
      <c r="W413" s="1"/>
      <c r="X413" s="1"/>
      <c r="Y413" s="1"/>
      <c r="AA413" s="1"/>
    </row>
    <row r="414" spans="1:27" ht="12.75" customHeight="1">
      <c r="A414" s="552"/>
      <c r="B414" s="23"/>
      <c r="C414" s="1"/>
      <c r="D414" s="1"/>
      <c r="E414" s="1"/>
      <c r="F414" s="1"/>
      <c r="G414" s="1"/>
      <c r="H414" s="1"/>
      <c r="I414" s="30" t="s">
        <v>341</v>
      </c>
      <c r="J414" s="73" t="s">
        <v>118</v>
      </c>
      <c r="K414" s="1"/>
      <c r="L414" s="1"/>
      <c r="M414" s="1"/>
      <c r="N414" s="1"/>
      <c r="O414" s="1"/>
      <c r="P414" s="1"/>
      <c r="Q414" s="1"/>
      <c r="R414" s="1"/>
      <c r="S414" s="1"/>
      <c r="T414" s="1"/>
      <c r="U414" s="1"/>
      <c r="W414" s="1"/>
      <c r="X414" s="1"/>
      <c r="Y414" s="1"/>
      <c r="AA414" s="1"/>
    </row>
    <row r="415" spans="1:27" ht="12">
      <c r="A415" s="552"/>
      <c r="B415" s="23"/>
      <c r="C415" s="1"/>
      <c r="D415" s="1"/>
      <c r="E415" s="1"/>
      <c r="F415" s="1"/>
      <c r="G415" s="1"/>
      <c r="H415" s="1"/>
      <c r="I415" s="30" t="s">
        <v>293</v>
      </c>
      <c r="J415" s="73" t="s">
        <v>122</v>
      </c>
      <c r="K415" s="1"/>
      <c r="L415" s="1"/>
      <c r="M415" s="1"/>
      <c r="N415" s="1"/>
      <c r="O415" s="1"/>
      <c r="P415" s="1"/>
      <c r="Q415" s="1"/>
      <c r="R415" s="1"/>
      <c r="S415" s="1"/>
      <c r="T415" s="1"/>
      <c r="U415" s="1"/>
      <c r="W415" s="1"/>
      <c r="X415" s="1"/>
      <c r="Y415" s="1"/>
      <c r="AA415" s="1"/>
    </row>
    <row r="416" spans="1:27" ht="12">
      <c r="A416" s="552"/>
      <c r="B416" s="16" t="s">
        <v>342</v>
      </c>
      <c r="C416" s="10"/>
      <c r="D416" s="10"/>
      <c r="E416" s="10"/>
      <c r="F416" s="10"/>
      <c r="G416" s="10"/>
      <c r="H416" s="10"/>
      <c r="I416" s="74" t="s">
        <v>127</v>
      </c>
      <c r="J416" s="17" t="s">
        <v>127</v>
      </c>
      <c r="K416" s="1"/>
      <c r="L416" s="1"/>
      <c r="M416" s="1"/>
      <c r="N416" s="1"/>
      <c r="O416" s="1"/>
      <c r="P416" s="1"/>
      <c r="Q416" s="1"/>
      <c r="R416" s="1"/>
      <c r="S416" s="1"/>
      <c r="T416" s="1"/>
      <c r="U416" s="1"/>
      <c r="W416" s="1"/>
      <c r="X416" s="1"/>
      <c r="Y416" s="1"/>
      <c r="AA416" s="1"/>
    </row>
    <row r="417" spans="1:27" ht="12">
      <c r="A417" s="552"/>
      <c r="B417" s="744" t="s">
        <v>575</v>
      </c>
      <c r="C417" s="745"/>
      <c r="D417" s="745"/>
      <c r="E417" s="745"/>
      <c r="F417" s="745"/>
      <c r="G417" s="745"/>
      <c r="H417" s="745"/>
      <c r="I417" s="792">
        <v>8000</v>
      </c>
      <c r="J417" s="813">
        <v>8000</v>
      </c>
      <c r="K417" s="1"/>
      <c r="L417" s="1"/>
      <c r="M417" s="1"/>
      <c r="N417" s="1"/>
      <c r="O417" s="1"/>
      <c r="P417" s="1"/>
      <c r="Q417" s="1"/>
      <c r="R417" s="1"/>
      <c r="S417" s="1"/>
      <c r="T417" s="1"/>
      <c r="U417" s="1"/>
      <c r="W417" s="1"/>
      <c r="X417" s="1"/>
      <c r="Y417" s="1"/>
      <c r="AA417" s="1"/>
    </row>
    <row r="418" spans="1:27" ht="12">
      <c r="A418" s="552"/>
      <c r="B418" s="748" t="s">
        <v>576</v>
      </c>
      <c r="C418" s="749"/>
      <c r="D418" s="749"/>
      <c r="E418" s="749"/>
      <c r="F418" s="749"/>
      <c r="G418" s="749"/>
      <c r="H418" s="749"/>
      <c r="I418" s="781">
        <v>20000</v>
      </c>
      <c r="J418" s="814">
        <v>20000</v>
      </c>
      <c r="K418" s="1"/>
      <c r="L418" s="1"/>
      <c r="M418" s="1"/>
      <c r="N418" s="1"/>
      <c r="O418" s="1"/>
      <c r="P418" s="1"/>
      <c r="Q418" s="1"/>
      <c r="R418" s="1"/>
      <c r="S418" s="1"/>
      <c r="T418" s="1"/>
      <c r="U418" s="1"/>
      <c r="W418" s="1"/>
      <c r="X418" s="1"/>
      <c r="Y418" s="1"/>
      <c r="AA418" s="1"/>
    </row>
    <row r="419" spans="1:27" ht="12">
      <c r="A419" s="552"/>
      <c r="B419" s="748" t="s">
        <v>577</v>
      </c>
      <c r="C419" s="749"/>
      <c r="D419" s="749"/>
      <c r="E419" s="749"/>
      <c r="F419" s="749"/>
      <c r="G419" s="749"/>
      <c r="H419" s="749"/>
      <c r="I419" s="781">
        <v>80000</v>
      </c>
      <c r="J419" s="814">
        <v>80000</v>
      </c>
      <c r="K419" s="1"/>
      <c r="L419" s="1"/>
      <c r="M419" s="1"/>
      <c r="N419" s="1"/>
      <c r="O419" s="1"/>
      <c r="P419" s="1"/>
      <c r="Q419" s="1"/>
      <c r="R419" s="1"/>
      <c r="S419" s="1"/>
      <c r="T419" s="1"/>
      <c r="U419" s="1"/>
      <c r="W419" s="1"/>
      <c r="X419" s="1"/>
      <c r="Y419" s="1"/>
      <c r="AA419" s="1"/>
    </row>
    <row r="420" spans="1:27" ht="12">
      <c r="A420" s="552"/>
      <c r="B420" s="748"/>
      <c r="C420" s="749"/>
      <c r="D420" s="749"/>
      <c r="E420" s="749"/>
      <c r="F420" s="749"/>
      <c r="G420" s="749"/>
      <c r="H420" s="749"/>
      <c r="I420" s="781"/>
      <c r="J420" s="814"/>
      <c r="K420" s="1"/>
      <c r="L420" s="1"/>
      <c r="M420" s="1"/>
      <c r="N420" s="1"/>
      <c r="O420" s="1"/>
      <c r="P420" s="1"/>
      <c r="Q420" s="1"/>
      <c r="R420" s="1"/>
      <c r="S420" s="1"/>
      <c r="T420" s="1"/>
      <c r="U420" s="1"/>
      <c r="W420" s="1"/>
      <c r="X420" s="1"/>
      <c r="Y420" s="1"/>
      <c r="AA420" s="1"/>
    </row>
    <row r="421" spans="1:27" ht="12">
      <c r="A421" s="552"/>
      <c r="B421" s="748"/>
      <c r="C421" s="749"/>
      <c r="D421" s="749"/>
      <c r="E421" s="749"/>
      <c r="F421" s="749"/>
      <c r="G421" s="749"/>
      <c r="H421" s="749"/>
      <c r="I421" s="781"/>
      <c r="J421" s="814"/>
      <c r="K421" s="1"/>
      <c r="L421" s="1"/>
      <c r="M421" s="1"/>
      <c r="N421" s="1"/>
      <c r="O421" s="1"/>
      <c r="P421" s="1"/>
      <c r="Q421" s="1"/>
      <c r="R421" s="1"/>
      <c r="S421" s="1"/>
      <c r="T421" s="1"/>
      <c r="U421" s="1"/>
      <c r="W421" s="1"/>
      <c r="X421" s="1"/>
      <c r="Y421" s="1"/>
      <c r="AA421" s="1"/>
    </row>
    <row r="422" spans="1:27" ht="12">
      <c r="A422" s="552"/>
      <c r="B422" s="748"/>
      <c r="C422" s="749"/>
      <c r="D422" s="749"/>
      <c r="E422" s="749"/>
      <c r="F422" s="749"/>
      <c r="G422" s="749"/>
      <c r="H422" s="749"/>
      <c r="I422" s="781"/>
      <c r="J422" s="814"/>
      <c r="K422" s="1"/>
      <c r="L422" s="1"/>
      <c r="M422" s="1"/>
      <c r="N422" s="1"/>
      <c r="O422" s="1"/>
      <c r="P422" s="1"/>
      <c r="Q422" s="1"/>
      <c r="R422" s="1"/>
      <c r="S422" s="1"/>
      <c r="T422" s="1"/>
      <c r="U422" s="1"/>
      <c r="W422" s="1"/>
      <c r="X422" s="1"/>
      <c r="Y422" s="1"/>
      <c r="AA422" s="1"/>
    </row>
    <row r="423" spans="1:27" ht="12">
      <c r="A423" s="552"/>
      <c r="B423" s="748"/>
      <c r="C423" s="749"/>
      <c r="D423" s="749"/>
      <c r="E423" s="749"/>
      <c r="F423" s="749"/>
      <c r="G423" s="749"/>
      <c r="H423" s="749"/>
      <c r="I423" s="781"/>
      <c r="J423" s="814"/>
      <c r="K423" s="1"/>
      <c r="L423" s="1"/>
      <c r="M423" s="1"/>
      <c r="N423" s="1"/>
      <c r="O423" s="1"/>
      <c r="P423" s="1"/>
      <c r="Q423" s="1"/>
      <c r="R423" s="1"/>
      <c r="S423" s="1"/>
      <c r="T423" s="1"/>
      <c r="U423" s="1"/>
      <c r="W423" s="1"/>
      <c r="X423" s="1"/>
      <c r="Y423" s="1"/>
      <c r="AA423" s="1"/>
    </row>
    <row r="424" spans="1:27" ht="12">
      <c r="A424" s="552"/>
      <c r="B424" s="748"/>
      <c r="C424" s="749"/>
      <c r="D424" s="749"/>
      <c r="E424" s="749"/>
      <c r="F424" s="749"/>
      <c r="G424" s="749"/>
      <c r="H424" s="749"/>
      <c r="I424" s="781"/>
      <c r="J424" s="814"/>
      <c r="K424" s="1"/>
      <c r="L424" s="1"/>
      <c r="M424" s="1"/>
      <c r="N424" s="1"/>
      <c r="O424" s="1"/>
      <c r="P424" s="1"/>
      <c r="Q424" s="1"/>
      <c r="R424" s="1"/>
      <c r="S424" s="1"/>
      <c r="T424" s="1"/>
      <c r="U424" s="1"/>
      <c r="W424" s="1"/>
      <c r="X424" s="1"/>
      <c r="Y424" s="1"/>
      <c r="AA424" s="1"/>
    </row>
    <row r="425" spans="1:27" ht="12">
      <c r="A425" s="552"/>
      <c r="B425" s="748"/>
      <c r="C425" s="749"/>
      <c r="D425" s="749"/>
      <c r="E425" s="749"/>
      <c r="F425" s="749"/>
      <c r="G425" s="749"/>
      <c r="H425" s="749"/>
      <c r="I425" s="781"/>
      <c r="J425" s="814"/>
      <c r="K425" s="1"/>
      <c r="L425" s="1"/>
      <c r="M425" s="1"/>
      <c r="N425" s="1"/>
      <c r="O425" s="1"/>
      <c r="P425" s="1"/>
      <c r="Q425" s="1"/>
      <c r="R425" s="1"/>
      <c r="S425" s="1"/>
      <c r="T425" s="1"/>
      <c r="U425" s="1"/>
      <c r="W425" s="1"/>
      <c r="X425" s="1"/>
      <c r="Y425" s="1"/>
      <c r="AA425" s="1"/>
    </row>
    <row r="426" spans="1:27" ht="12">
      <c r="A426" s="552"/>
      <c r="B426" s="748"/>
      <c r="C426" s="749"/>
      <c r="D426" s="749"/>
      <c r="E426" s="749"/>
      <c r="F426" s="749"/>
      <c r="G426" s="749"/>
      <c r="H426" s="749"/>
      <c r="I426" s="781"/>
      <c r="J426" s="814"/>
      <c r="K426" s="1"/>
      <c r="L426" s="1"/>
      <c r="M426" s="1"/>
      <c r="N426" s="1"/>
      <c r="O426" s="1"/>
      <c r="P426" s="1"/>
      <c r="Q426" s="1"/>
      <c r="R426" s="1"/>
      <c r="S426" s="1"/>
      <c r="T426" s="1"/>
      <c r="U426" s="1"/>
      <c r="W426" s="1"/>
      <c r="X426" s="1"/>
      <c r="Y426" s="1"/>
      <c r="AA426" s="1"/>
    </row>
    <row r="427" spans="1:27" ht="12">
      <c r="A427" s="552"/>
      <c r="B427" s="752"/>
      <c r="C427" s="753"/>
      <c r="D427" s="753"/>
      <c r="E427" s="753"/>
      <c r="F427" s="753"/>
      <c r="G427" s="753"/>
      <c r="H427" s="753"/>
      <c r="I427" s="815"/>
      <c r="J427" s="816"/>
      <c r="K427" s="1"/>
      <c r="L427" s="1"/>
      <c r="M427" s="1"/>
      <c r="N427" s="1"/>
      <c r="O427" s="1"/>
      <c r="P427" s="1"/>
      <c r="Q427" s="1"/>
      <c r="R427" s="1"/>
      <c r="S427" s="1"/>
      <c r="T427" s="1"/>
      <c r="U427" s="1"/>
      <c r="W427" s="1"/>
      <c r="X427" s="1"/>
      <c r="Y427" s="1"/>
      <c r="AA427" s="1"/>
    </row>
    <row r="428" spans="1:27" ht="12">
      <c r="A428" s="552"/>
      <c r="B428" s="75" t="s">
        <v>343</v>
      </c>
      <c r="C428" s="59"/>
      <c r="D428" s="59"/>
      <c r="E428" s="59"/>
      <c r="F428" s="59"/>
      <c r="G428" s="59"/>
      <c r="H428" s="59"/>
      <c r="I428" s="101">
        <f>SUM(I417:I427)</f>
        <v>108000</v>
      </c>
      <c r="J428" s="115">
        <f>SUM(J417:J427)</f>
        <v>108000</v>
      </c>
      <c r="K428" s="1"/>
      <c r="L428" s="1"/>
      <c r="M428" s="1"/>
      <c r="N428" s="1"/>
      <c r="O428" s="1"/>
      <c r="P428" s="1"/>
      <c r="Q428" s="1"/>
      <c r="R428" s="1"/>
      <c r="S428" s="1"/>
      <c r="T428" s="1"/>
      <c r="U428" s="1"/>
      <c r="W428" s="1"/>
      <c r="X428" s="1"/>
      <c r="Y428" s="1"/>
      <c r="AA428" s="1"/>
    </row>
    <row r="429" spans="1:27" ht="12.75" customHeight="1">
      <c r="A429" s="552"/>
      <c r="B429" s="46" t="s">
        <v>344</v>
      </c>
      <c r="C429" s="1"/>
      <c r="D429" s="1"/>
      <c r="E429" s="1"/>
      <c r="F429" s="1"/>
      <c r="G429" s="1"/>
      <c r="H429" s="72"/>
      <c r="I429" s="72"/>
      <c r="J429" s="76"/>
      <c r="K429" s="1"/>
      <c r="L429" s="1"/>
      <c r="M429" s="1"/>
      <c r="N429" s="1"/>
      <c r="O429" s="1"/>
      <c r="P429" s="1"/>
      <c r="Q429" s="1"/>
      <c r="R429" s="1"/>
      <c r="S429" s="1"/>
      <c r="T429" s="1"/>
      <c r="U429" s="1"/>
      <c r="W429" s="1"/>
      <c r="X429" s="1"/>
      <c r="Y429" s="1"/>
      <c r="AA429" s="1"/>
    </row>
    <row r="430" spans="1:27" ht="10.5" customHeight="1">
      <c r="A430" s="552"/>
      <c r="B430" s="46" t="s">
        <v>344</v>
      </c>
      <c r="C430" s="1"/>
      <c r="D430" s="3" t="s">
        <v>117</v>
      </c>
      <c r="E430" s="3" t="s">
        <v>117</v>
      </c>
      <c r="F430" s="3" t="s">
        <v>345</v>
      </c>
      <c r="G430" s="3" t="s">
        <v>117</v>
      </c>
      <c r="H430" s="26" t="s">
        <v>346</v>
      </c>
      <c r="I430" s="26" t="s">
        <v>162</v>
      </c>
      <c r="J430" s="29" t="s">
        <v>326</v>
      </c>
      <c r="K430" s="1"/>
      <c r="L430" s="1"/>
      <c r="M430" s="1"/>
      <c r="N430" s="1"/>
      <c r="O430" s="1"/>
      <c r="P430" s="1"/>
      <c r="Q430" s="1"/>
      <c r="R430" s="1"/>
      <c r="S430" s="1"/>
      <c r="T430" s="1"/>
      <c r="U430" s="1"/>
      <c r="W430" s="1"/>
      <c r="X430" s="1"/>
      <c r="Y430" s="1"/>
      <c r="AA430" s="1"/>
    </row>
    <row r="431" spans="1:27" ht="9.75" customHeight="1">
      <c r="A431" s="552"/>
      <c r="B431" s="16" t="s">
        <v>347</v>
      </c>
      <c r="C431" s="10"/>
      <c r="D431" s="9" t="s">
        <v>348</v>
      </c>
      <c r="E431" s="10"/>
      <c r="F431" s="9" t="s">
        <v>349</v>
      </c>
      <c r="G431" s="9" t="s">
        <v>117</v>
      </c>
      <c r="H431" s="31" t="s">
        <v>163</v>
      </c>
      <c r="I431" s="31" t="s">
        <v>127</v>
      </c>
      <c r="J431" s="34" t="s">
        <v>127</v>
      </c>
      <c r="K431" s="1"/>
      <c r="L431" s="1"/>
      <c r="M431" s="1"/>
      <c r="N431" s="1"/>
      <c r="O431" s="1"/>
      <c r="P431" s="1"/>
      <c r="Q431" s="1"/>
      <c r="R431" s="1"/>
      <c r="S431" s="1"/>
      <c r="T431" s="1"/>
      <c r="U431" s="1"/>
      <c r="W431" s="1"/>
      <c r="X431" s="1"/>
      <c r="Y431" s="1"/>
      <c r="AA431" s="1"/>
    </row>
    <row r="432" spans="1:27" ht="12" customHeight="1">
      <c r="A432" s="552"/>
      <c r="B432" s="744" t="s">
        <v>578</v>
      </c>
      <c r="C432" s="812"/>
      <c r="D432" s="746" t="s">
        <v>580</v>
      </c>
      <c r="E432" s="745"/>
      <c r="F432" s="746" t="s">
        <v>582</v>
      </c>
      <c r="G432" s="745"/>
      <c r="H432" s="746">
        <v>1200</v>
      </c>
      <c r="I432" s="791">
        <v>150000</v>
      </c>
      <c r="J432" s="813">
        <v>15000</v>
      </c>
      <c r="K432" s="1"/>
      <c r="L432" s="1"/>
      <c r="M432" s="1"/>
      <c r="N432" s="1"/>
      <c r="O432" s="1"/>
      <c r="P432" s="1"/>
      <c r="Q432" s="1"/>
      <c r="R432" s="1"/>
      <c r="S432" s="1"/>
      <c r="T432" s="1"/>
      <c r="U432" s="1"/>
      <c r="W432" s="1"/>
      <c r="X432" s="1"/>
      <c r="Y432" s="1"/>
      <c r="AA432" s="1"/>
    </row>
    <row r="433" spans="1:27" ht="12" customHeight="1">
      <c r="A433" s="552"/>
      <c r="B433" s="748" t="s">
        <v>579</v>
      </c>
      <c r="C433" s="817"/>
      <c r="D433" s="750" t="s">
        <v>581</v>
      </c>
      <c r="E433" s="749"/>
      <c r="F433" s="750" t="s">
        <v>583</v>
      </c>
      <c r="G433" s="749"/>
      <c r="H433" s="750">
        <v>1800</v>
      </c>
      <c r="I433" s="737">
        <v>250000</v>
      </c>
      <c r="J433" s="814">
        <v>0</v>
      </c>
      <c r="K433" s="1"/>
      <c r="L433" s="1"/>
      <c r="M433" s="1"/>
      <c r="N433" s="1"/>
      <c r="O433" s="1"/>
      <c r="P433" s="1"/>
      <c r="Q433" s="1"/>
      <c r="R433" s="1"/>
      <c r="S433" s="1"/>
      <c r="T433" s="1"/>
      <c r="U433" s="1"/>
      <c r="W433" s="1"/>
      <c r="X433" s="1"/>
      <c r="Y433" s="1"/>
      <c r="AA433" s="1"/>
    </row>
    <row r="434" spans="1:27" ht="12" customHeight="1">
      <c r="A434" s="552"/>
      <c r="B434" s="748"/>
      <c r="C434" s="749"/>
      <c r="D434" s="750"/>
      <c r="E434" s="749"/>
      <c r="F434" s="750"/>
      <c r="G434" s="749"/>
      <c r="H434" s="750"/>
      <c r="I434" s="737"/>
      <c r="J434" s="814"/>
      <c r="K434" s="1"/>
      <c r="L434" s="1"/>
      <c r="M434" s="1"/>
      <c r="N434" s="1"/>
      <c r="O434" s="1"/>
      <c r="P434" s="1"/>
      <c r="Q434" s="1"/>
      <c r="R434" s="1"/>
      <c r="S434" s="1"/>
      <c r="T434" s="1"/>
      <c r="U434" s="1"/>
      <c r="W434" s="1"/>
      <c r="X434" s="1"/>
      <c r="Y434" s="1"/>
      <c r="AA434" s="1"/>
    </row>
    <row r="435" spans="1:27" ht="12" customHeight="1">
      <c r="A435" s="552"/>
      <c r="B435" s="748"/>
      <c r="C435" s="749"/>
      <c r="D435" s="750"/>
      <c r="E435" s="749"/>
      <c r="F435" s="750"/>
      <c r="G435" s="749"/>
      <c r="H435" s="750"/>
      <c r="I435" s="737"/>
      <c r="J435" s="814"/>
      <c r="K435" s="1"/>
      <c r="L435" s="1"/>
      <c r="M435" s="1"/>
      <c r="N435" s="1"/>
      <c r="O435" s="1"/>
      <c r="P435" s="1"/>
      <c r="Q435" s="1"/>
      <c r="R435" s="1"/>
      <c r="S435" s="1"/>
      <c r="T435" s="1"/>
      <c r="U435" s="1"/>
      <c r="W435" s="1"/>
      <c r="X435" s="1"/>
      <c r="Y435" s="1"/>
      <c r="AA435" s="1"/>
    </row>
    <row r="436" spans="1:27" ht="12" customHeight="1">
      <c r="A436" s="552"/>
      <c r="B436" s="748"/>
      <c r="C436" s="749"/>
      <c r="D436" s="750"/>
      <c r="E436" s="749"/>
      <c r="F436" s="750"/>
      <c r="G436" s="749"/>
      <c r="H436" s="750"/>
      <c r="I436" s="737"/>
      <c r="J436" s="814"/>
      <c r="K436" s="1"/>
      <c r="L436" s="1"/>
      <c r="M436" s="1"/>
      <c r="N436" s="1"/>
      <c r="O436" s="1"/>
      <c r="P436" s="1"/>
      <c r="Q436" s="1"/>
      <c r="R436" s="1"/>
      <c r="S436" s="1"/>
      <c r="T436" s="1"/>
      <c r="U436" s="1"/>
      <c r="W436" s="1"/>
      <c r="X436" s="1"/>
      <c r="Y436" s="1"/>
      <c r="AA436" s="1"/>
    </row>
    <row r="437" spans="1:27" ht="12" customHeight="1">
      <c r="A437" s="552"/>
      <c r="B437" s="748"/>
      <c r="C437" s="749"/>
      <c r="D437" s="750"/>
      <c r="E437" s="749"/>
      <c r="F437" s="750"/>
      <c r="G437" s="749"/>
      <c r="H437" s="750"/>
      <c r="I437" s="737"/>
      <c r="J437" s="814"/>
      <c r="K437" s="1"/>
      <c r="L437" s="1"/>
      <c r="M437" s="1"/>
      <c r="N437" s="1"/>
      <c r="O437" s="1"/>
      <c r="P437" s="1"/>
      <c r="Q437" s="1"/>
      <c r="R437" s="1"/>
      <c r="S437" s="1"/>
      <c r="T437" s="1"/>
      <c r="U437" s="1"/>
      <c r="W437" s="1"/>
      <c r="X437" s="1"/>
      <c r="Y437" s="1"/>
      <c r="AA437" s="1"/>
    </row>
    <row r="438" spans="1:27" ht="12" customHeight="1">
      <c r="A438" s="552"/>
      <c r="B438" s="748"/>
      <c r="C438" s="749"/>
      <c r="D438" s="750"/>
      <c r="E438" s="749"/>
      <c r="F438" s="750"/>
      <c r="G438" s="749"/>
      <c r="H438" s="750"/>
      <c r="I438" s="737"/>
      <c r="J438" s="814"/>
      <c r="K438" s="1"/>
      <c r="L438" s="1"/>
      <c r="M438" s="1"/>
      <c r="N438" s="1"/>
      <c r="O438" s="1"/>
      <c r="P438" s="1"/>
      <c r="Q438" s="1"/>
      <c r="R438" s="1"/>
      <c r="S438" s="1"/>
      <c r="T438" s="1"/>
      <c r="U438" s="1"/>
      <c r="W438" s="1"/>
      <c r="X438" s="1"/>
      <c r="Y438" s="1"/>
      <c r="AA438" s="1"/>
    </row>
    <row r="439" spans="1:27" ht="12" customHeight="1">
      <c r="A439" s="552"/>
      <c r="B439" s="756"/>
      <c r="C439" s="757"/>
      <c r="D439" s="758"/>
      <c r="E439" s="757"/>
      <c r="F439" s="758"/>
      <c r="G439" s="757"/>
      <c r="H439" s="758"/>
      <c r="I439" s="738"/>
      <c r="J439" s="818"/>
      <c r="K439" s="1"/>
      <c r="L439" s="1"/>
      <c r="M439" s="1"/>
      <c r="N439" s="1"/>
      <c r="O439" s="1"/>
      <c r="P439" s="1"/>
      <c r="Q439" s="1"/>
      <c r="R439" s="1"/>
      <c r="S439" s="1"/>
      <c r="T439" s="1"/>
      <c r="U439" s="1"/>
      <c r="W439" s="1"/>
      <c r="X439" s="1"/>
      <c r="Y439" s="1"/>
      <c r="AA439" s="1"/>
    </row>
    <row r="440" spans="1:27" ht="12" customHeight="1" thickBot="1">
      <c r="A440" s="552"/>
      <c r="B440" s="20"/>
      <c r="C440" s="21"/>
      <c r="D440" s="21"/>
      <c r="E440" s="21"/>
      <c r="F440" s="22" t="s">
        <v>350</v>
      </c>
      <c r="G440" s="21"/>
      <c r="H440" s="21"/>
      <c r="I440" s="68"/>
      <c r="J440" s="114">
        <f>SUM(J432:J439)</f>
        <v>15000</v>
      </c>
      <c r="K440" s="1"/>
      <c r="L440" s="1"/>
      <c r="M440" s="1"/>
      <c r="N440" s="1"/>
      <c r="O440" s="1"/>
      <c r="P440" s="1"/>
      <c r="Q440" s="1"/>
      <c r="R440" s="1"/>
      <c r="S440" s="1"/>
      <c r="T440" s="1"/>
      <c r="U440" s="1"/>
      <c r="W440" s="1"/>
      <c r="X440" s="1"/>
      <c r="Y440" s="1"/>
      <c r="AA440" s="1"/>
    </row>
    <row r="441" spans="1:27" ht="12" customHeight="1" thickBot="1" thickTop="1">
      <c r="A441" s="552"/>
      <c r="B441" s="164"/>
      <c r="C441" s="164"/>
      <c r="D441" s="164"/>
      <c r="E441" s="164"/>
      <c r="F441" s="164"/>
      <c r="G441" s="164"/>
      <c r="H441" s="164"/>
      <c r="I441" s="164"/>
      <c r="J441" s="164"/>
      <c r="K441" s="1"/>
      <c r="L441" s="1"/>
      <c r="M441" s="1"/>
      <c r="N441" s="1"/>
      <c r="O441" s="1"/>
      <c r="P441" s="1"/>
      <c r="Q441" s="1"/>
      <c r="R441" s="1"/>
      <c r="S441" s="1"/>
      <c r="T441" s="1"/>
      <c r="U441" s="1"/>
      <c r="W441" s="1"/>
      <c r="X441" s="1"/>
      <c r="Y441" s="1"/>
      <c r="AA441" s="1"/>
    </row>
    <row r="442" spans="1:27" ht="12" customHeight="1" thickTop="1">
      <c r="A442" s="552"/>
      <c r="B442" s="528" t="s">
        <v>351</v>
      </c>
      <c r="C442" s="529"/>
      <c r="D442" s="529"/>
      <c r="E442" s="529"/>
      <c r="F442" s="14"/>
      <c r="G442" s="14"/>
      <c r="H442" s="14"/>
      <c r="I442" s="14"/>
      <c r="J442" s="36"/>
      <c r="K442" s="1"/>
      <c r="L442" s="1"/>
      <c r="M442" s="1"/>
      <c r="N442" s="1"/>
      <c r="O442" s="1"/>
      <c r="P442" s="1"/>
      <c r="Q442" s="1"/>
      <c r="R442" s="1"/>
      <c r="S442" s="1"/>
      <c r="T442" s="1"/>
      <c r="U442" s="1"/>
      <c r="W442" s="1"/>
      <c r="X442" s="1"/>
      <c r="Y442" s="1"/>
      <c r="AA442" s="1"/>
    </row>
    <row r="443" spans="1:27" ht="12" customHeight="1">
      <c r="A443" s="552"/>
      <c r="B443" s="53"/>
      <c r="C443" s="43"/>
      <c r="D443" s="43"/>
      <c r="E443" s="194"/>
      <c r="F443" s="62"/>
      <c r="G443" s="38" t="s">
        <v>117</v>
      </c>
      <c r="H443" s="38" t="s">
        <v>352</v>
      </c>
      <c r="I443" s="38" t="s">
        <v>149</v>
      </c>
      <c r="J443" s="45" t="s">
        <v>117</v>
      </c>
      <c r="K443" s="1"/>
      <c r="L443" s="1"/>
      <c r="M443" s="1"/>
      <c r="N443" s="1"/>
      <c r="O443" s="1"/>
      <c r="P443" s="1"/>
      <c r="Q443" s="1"/>
      <c r="R443" s="1"/>
      <c r="S443" s="1"/>
      <c r="T443" s="1"/>
      <c r="U443" s="1"/>
      <c r="W443" s="1"/>
      <c r="X443" s="1"/>
      <c r="Y443" s="1"/>
      <c r="AA443" s="1"/>
    </row>
    <row r="444" spans="1:27" ht="12" customHeight="1">
      <c r="A444" s="552"/>
      <c r="B444" s="23"/>
      <c r="C444" s="1"/>
      <c r="D444" s="1"/>
      <c r="E444" s="28" t="s">
        <v>353</v>
      </c>
      <c r="F444" s="3"/>
      <c r="G444" s="26" t="s">
        <v>110</v>
      </c>
      <c r="H444" s="26" t="s">
        <v>354</v>
      </c>
      <c r="I444" s="26" t="s">
        <v>355</v>
      </c>
      <c r="J444" s="29" t="s">
        <v>145</v>
      </c>
      <c r="K444" s="1"/>
      <c r="L444" s="1"/>
      <c r="M444" s="1"/>
      <c r="N444" s="1"/>
      <c r="O444" s="1"/>
      <c r="P444" s="1"/>
      <c r="Q444" s="1"/>
      <c r="R444" s="1"/>
      <c r="S444" s="1"/>
      <c r="T444" s="1"/>
      <c r="U444" s="1"/>
      <c r="W444" s="1"/>
      <c r="X444" s="1"/>
      <c r="Y444" s="1"/>
      <c r="AA444" s="1"/>
    </row>
    <row r="445" spans="1:27" ht="12" customHeight="1">
      <c r="A445" s="552"/>
      <c r="B445" s="16" t="s">
        <v>356</v>
      </c>
      <c r="C445" s="10"/>
      <c r="D445" s="10"/>
      <c r="E445" s="33" t="s">
        <v>357</v>
      </c>
      <c r="F445" s="9"/>
      <c r="G445" s="31" t="s">
        <v>112</v>
      </c>
      <c r="H445" s="31" t="s">
        <v>358</v>
      </c>
      <c r="I445" s="31" t="s">
        <v>358</v>
      </c>
      <c r="J445" s="34" t="s">
        <v>139</v>
      </c>
      <c r="K445" s="1"/>
      <c r="L445" s="1"/>
      <c r="M445" s="1"/>
      <c r="N445" s="1"/>
      <c r="O445" s="1"/>
      <c r="P445" s="1"/>
      <c r="Q445" s="1"/>
      <c r="R445" s="1"/>
      <c r="S445" s="1"/>
      <c r="T445" s="1"/>
      <c r="U445" s="1"/>
      <c r="W445" s="1"/>
      <c r="X445" s="1"/>
      <c r="Y445" s="1"/>
      <c r="AA445" s="1"/>
    </row>
    <row r="446" spans="1:27" ht="12" customHeight="1">
      <c r="A446" s="552"/>
      <c r="B446" s="744" t="s">
        <v>584</v>
      </c>
      <c r="C446" s="812"/>
      <c r="D446" s="745"/>
      <c r="E446" s="746" t="s">
        <v>587</v>
      </c>
      <c r="F446" s="745"/>
      <c r="G446" s="791">
        <v>1600</v>
      </c>
      <c r="H446" s="791">
        <v>1600</v>
      </c>
      <c r="I446" s="791">
        <v>0</v>
      </c>
      <c r="J446" s="813">
        <v>0</v>
      </c>
      <c r="K446" s="1"/>
      <c r="L446" s="1"/>
      <c r="M446" s="1"/>
      <c r="N446" s="1"/>
      <c r="O446" s="1"/>
      <c r="P446" s="1"/>
      <c r="Q446" s="1"/>
      <c r="R446" s="1"/>
      <c r="S446" s="1"/>
      <c r="T446" s="1"/>
      <c r="U446" s="1"/>
      <c r="W446" s="1"/>
      <c r="X446" s="1"/>
      <c r="Y446" s="1"/>
      <c r="AA446" s="1"/>
    </row>
    <row r="447" spans="1:27" ht="12" customHeight="1">
      <c r="A447" s="552"/>
      <c r="B447" s="748" t="s">
        <v>585</v>
      </c>
      <c r="C447" s="817"/>
      <c r="D447" s="749"/>
      <c r="E447" s="750" t="s">
        <v>586</v>
      </c>
      <c r="F447" s="749"/>
      <c r="G447" s="737">
        <v>1600</v>
      </c>
      <c r="H447" s="737">
        <v>1600</v>
      </c>
      <c r="I447" s="737">
        <v>0</v>
      </c>
      <c r="J447" s="814">
        <v>0</v>
      </c>
      <c r="K447" s="1"/>
      <c r="L447" s="1"/>
      <c r="M447" s="1"/>
      <c r="N447" s="1"/>
      <c r="O447" s="1"/>
      <c r="P447" s="1"/>
      <c r="Q447" s="1"/>
      <c r="R447" s="1"/>
      <c r="S447" s="1"/>
      <c r="T447" s="1"/>
      <c r="U447" s="1"/>
      <c r="W447" s="1"/>
      <c r="X447" s="1"/>
      <c r="Y447" s="1"/>
      <c r="AA447" s="1"/>
    </row>
    <row r="448" spans="1:27" ht="12" customHeight="1">
      <c r="A448" s="552"/>
      <c r="B448" s="748"/>
      <c r="C448" s="817"/>
      <c r="D448" s="749"/>
      <c r="E448" s="750"/>
      <c r="F448" s="749"/>
      <c r="G448" s="737"/>
      <c r="H448" s="737"/>
      <c r="I448" s="737"/>
      <c r="J448" s="814"/>
      <c r="K448" s="1"/>
      <c r="L448" s="1"/>
      <c r="M448" s="1"/>
      <c r="N448" s="1"/>
      <c r="O448" s="1"/>
      <c r="P448" s="1"/>
      <c r="Q448" s="1"/>
      <c r="R448" s="1"/>
      <c r="S448" s="1"/>
      <c r="T448" s="1"/>
      <c r="U448" s="1"/>
      <c r="W448" s="1"/>
      <c r="X448" s="1"/>
      <c r="Y448" s="1"/>
      <c r="AA448" s="1"/>
    </row>
    <row r="449" spans="1:27" ht="12" customHeight="1">
      <c r="A449" s="552"/>
      <c r="B449" s="748"/>
      <c r="C449" s="749"/>
      <c r="D449" s="749"/>
      <c r="E449" s="750"/>
      <c r="F449" s="749"/>
      <c r="G449" s="737"/>
      <c r="H449" s="737"/>
      <c r="I449" s="737"/>
      <c r="J449" s="814"/>
      <c r="K449" s="1"/>
      <c r="L449" s="1"/>
      <c r="M449" s="1"/>
      <c r="N449" s="1"/>
      <c r="O449" s="1"/>
      <c r="P449" s="1"/>
      <c r="Q449" s="1"/>
      <c r="R449" s="1"/>
      <c r="S449" s="1"/>
      <c r="T449" s="1"/>
      <c r="U449" s="1"/>
      <c r="W449" s="1"/>
      <c r="X449" s="1"/>
      <c r="Y449" s="1"/>
      <c r="AA449" s="1"/>
    </row>
    <row r="450" spans="1:27" ht="12" customHeight="1">
      <c r="A450" s="552"/>
      <c r="B450" s="748"/>
      <c r="C450" s="749"/>
      <c r="D450" s="749"/>
      <c r="E450" s="750"/>
      <c r="F450" s="749"/>
      <c r="G450" s="737"/>
      <c r="H450" s="737"/>
      <c r="I450" s="737"/>
      <c r="J450" s="814"/>
      <c r="K450" s="1"/>
      <c r="L450" s="1"/>
      <c r="M450" s="1"/>
      <c r="N450" s="1"/>
      <c r="O450" s="1"/>
      <c r="P450" s="1"/>
      <c r="Q450" s="1"/>
      <c r="R450" s="1"/>
      <c r="S450" s="1"/>
      <c r="T450" s="1"/>
      <c r="U450" s="1"/>
      <c r="W450" s="1"/>
      <c r="X450" s="1"/>
      <c r="Y450" s="1"/>
      <c r="AA450" s="1"/>
    </row>
    <row r="451" spans="1:27" ht="12.75" customHeight="1">
      <c r="A451" s="552"/>
      <c r="B451" s="748"/>
      <c r="C451" s="749"/>
      <c r="D451" s="749"/>
      <c r="E451" s="750"/>
      <c r="F451" s="749"/>
      <c r="G451" s="737"/>
      <c r="H451" s="737"/>
      <c r="I451" s="737"/>
      <c r="J451" s="814"/>
      <c r="K451" s="1"/>
      <c r="L451" s="1"/>
      <c r="M451" s="1"/>
      <c r="N451" s="1"/>
      <c r="O451" s="1"/>
      <c r="P451" s="1"/>
      <c r="Q451" s="1"/>
      <c r="R451" s="1"/>
      <c r="S451" s="1"/>
      <c r="T451" s="1"/>
      <c r="U451" s="1"/>
      <c r="W451" s="1"/>
      <c r="X451" s="1"/>
      <c r="Y451" s="1"/>
      <c r="AA451" s="1"/>
    </row>
    <row r="452" spans="1:27" ht="12.75" customHeight="1">
      <c r="A452" s="552"/>
      <c r="B452" s="748"/>
      <c r="C452" s="749"/>
      <c r="D452" s="749"/>
      <c r="E452" s="750"/>
      <c r="F452" s="749"/>
      <c r="G452" s="737"/>
      <c r="H452" s="737"/>
      <c r="I452" s="737"/>
      <c r="J452" s="814"/>
      <c r="K452" s="1"/>
      <c r="L452" s="1"/>
      <c r="M452" s="1"/>
      <c r="N452" s="1"/>
      <c r="O452" s="1"/>
      <c r="P452" s="1"/>
      <c r="Q452" s="1"/>
      <c r="R452" s="1"/>
      <c r="S452" s="1"/>
      <c r="T452" s="1"/>
      <c r="U452" s="1"/>
      <c r="W452" s="1"/>
      <c r="X452" s="1"/>
      <c r="Y452" s="1"/>
      <c r="AA452" s="1"/>
    </row>
    <row r="453" spans="1:27" ht="15" customHeight="1">
      <c r="A453" s="552"/>
      <c r="B453" s="748"/>
      <c r="C453" s="749"/>
      <c r="D453" s="749"/>
      <c r="E453" s="750"/>
      <c r="F453" s="749"/>
      <c r="G453" s="737"/>
      <c r="H453" s="737"/>
      <c r="I453" s="737"/>
      <c r="J453" s="814"/>
      <c r="K453" s="1"/>
      <c r="L453" s="1"/>
      <c r="M453" s="1"/>
      <c r="N453" s="1"/>
      <c r="O453" s="1"/>
      <c r="P453" s="1"/>
      <c r="Q453" s="1"/>
      <c r="R453" s="1"/>
      <c r="S453" s="1"/>
      <c r="T453" s="1"/>
      <c r="U453" s="1"/>
      <c r="W453" s="1"/>
      <c r="X453" s="1"/>
      <c r="Y453" s="1"/>
      <c r="AA453" s="1"/>
    </row>
    <row r="454" spans="1:27" ht="12" customHeight="1">
      <c r="A454" s="552"/>
      <c r="B454" s="748"/>
      <c r="C454" s="749"/>
      <c r="D454" s="749"/>
      <c r="E454" s="750"/>
      <c r="F454" s="749"/>
      <c r="G454" s="737"/>
      <c r="H454" s="737"/>
      <c r="I454" s="737"/>
      <c r="J454" s="814"/>
      <c r="K454" s="1"/>
      <c r="L454" s="1"/>
      <c r="M454" s="1"/>
      <c r="N454" s="1"/>
      <c r="O454" s="1"/>
      <c r="P454" s="1"/>
      <c r="Q454" s="1"/>
      <c r="R454" s="1"/>
      <c r="S454" s="1"/>
      <c r="T454" s="1"/>
      <c r="U454" s="1"/>
      <c r="W454" s="1"/>
      <c r="X454" s="1"/>
      <c r="Y454" s="1"/>
      <c r="AA454" s="1"/>
    </row>
    <row r="455" spans="1:27" ht="12" customHeight="1">
      <c r="A455" s="552"/>
      <c r="B455" s="748"/>
      <c r="C455" s="749"/>
      <c r="D455" s="749"/>
      <c r="E455" s="750"/>
      <c r="F455" s="749"/>
      <c r="G455" s="737"/>
      <c r="H455" s="737"/>
      <c r="I455" s="737"/>
      <c r="J455" s="814"/>
      <c r="K455" s="1"/>
      <c r="L455" s="1"/>
      <c r="M455" s="1"/>
      <c r="N455" s="1"/>
      <c r="O455" s="1"/>
      <c r="P455" s="1"/>
      <c r="Q455" s="1"/>
      <c r="R455" s="1"/>
      <c r="S455" s="1"/>
      <c r="T455" s="1"/>
      <c r="U455" s="1"/>
      <c r="W455" s="1"/>
      <c r="X455" s="1"/>
      <c r="Y455" s="1"/>
      <c r="AA455" s="1"/>
    </row>
    <row r="456" spans="1:27" ht="12" customHeight="1">
      <c r="A456" s="552"/>
      <c r="B456" s="748"/>
      <c r="C456" s="749"/>
      <c r="D456" s="749"/>
      <c r="E456" s="750"/>
      <c r="F456" s="749"/>
      <c r="G456" s="737"/>
      <c r="H456" s="737"/>
      <c r="I456" s="737"/>
      <c r="J456" s="814"/>
      <c r="K456" s="1"/>
      <c r="L456" s="1"/>
      <c r="M456" s="1"/>
      <c r="N456" s="1"/>
      <c r="O456" s="1"/>
      <c r="P456" s="1"/>
      <c r="Q456" s="1"/>
      <c r="R456" s="1"/>
      <c r="S456" s="1"/>
      <c r="T456" s="1"/>
      <c r="U456" s="1"/>
      <c r="W456" s="1"/>
      <c r="X456" s="1"/>
      <c r="Y456" s="1"/>
      <c r="AA456" s="1"/>
    </row>
    <row r="457" spans="1:27" ht="12" customHeight="1">
      <c r="A457" s="552"/>
      <c r="B457" s="748"/>
      <c r="C457" s="749"/>
      <c r="D457" s="749"/>
      <c r="E457" s="750"/>
      <c r="F457" s="749"/>
      <c r="G457" s="737"/>
      <c r="H457" s="737"/>
      <c r="I457" s="737"/>
      <c r="J457" s="814"/>
      <c r="K457" s="1"/>
      <c r="L457" s="1"/>
      <c r="M457" s="1"/>
      <c r="N457" s="1"/>
      <c r="O457" s="1"/>
      <c r="P457" s="1"/>
      <c r="Q457" s="1"/>
      <c r="R457" s="1"/>
      <c r="S457" s="1"/>
      <c r="T457" s="1"/>
      <c r="U457" s="1"/>
      <c r="W457" s="1"/>
      <c r="X457" s="1"/>
      <c r="Y457" s="1"/>
      <c r="AA457" s="1"/>
    </row>
    <row r="458" spans="1:27" ht="12" customHeight="1">
      <c r="A458" s="552"/>
      <c r="B458" s="756"/>
      <c r="C458" s="757"/>
      <c r="D458" s="757"/>
      <c r="E458" s="758"/>
      <c r="F458" s="757"/>
      <c r="G458" s="738"/>
      <c r="H458" s="738"/>
      <c r="I458" s="738"/>
      <c r="J458" s="818"/>
      <c r="K458" s="1"/>
      <c r="L458" s="1"/>
      <c r="M458" s="1"/>
      <c r="N458" s="1"/>
      <c r="O458" s="1"/>
      <c r="P458" s="1"/>
      <c r="Q458" s="1"/>
      <c r="R458" s="1"/>
      <c r="S458" s="1"/>
      <c r="T458" s="1"/>
      <c r="U458" s="1"/>
      <c r="W458" s="1"/>
      <c r="X458" s="1"/>
      <c r="Y458" s="1"/>
      <c r="AA458" s="1"/>
    </row>
    <row r="459" spans="1:27" ht="12" customHeight="1">
      <c r="A459" s="552"/>
      <c r="B459" s="49"/>
      <c r="C459" s="10"/>
      <c r="D459" s="9" t="s">
        <v>359</v>
      </c>
      <c r="E459" s="10"/>
      <c r="F459" s="48"/>
      <c r="G459" s="187">
        <f>SUM(G446:G458)</f>
        <v>3200</v>
      </c>
      <c r="H459" s="93"/>
      <c r="I459" s="93"/>
      <c r="J459" s="119"/>
      <c r="K459" s="1"/>
      <c r="L459" s="1"/>
      <c r="M459" s="1"/>
      <c r="N459" s="1"/>
      <c r="O459" s="1"/>
      <c r="P459" s="1"/>
      <c r="Q459" s="1"/>
      <c r="R459" s="1"/>
      <c r="S459" s="1"/>
      <c r="T459" s="1"/>
      <c r="U459" s="1"/>
      <c r="W459" s="1"/>
      <c r="X459" s="1"/>
      <c r="Y459" s="1"/>
      <c r="AA459" s="1"/>
    </row>
    <row r="460" spans="1:27" ht="12" customHeight="1">
      <c r="A460" s="552"/>
      <c r="B460" s="49"/>
      <c r="C460" s="10"/>
      <c r="D460" s="9" t="s">
        <v>360</v>
      </c>
      <c r="E460" s="10"/>
      <c r="F460" s="10"/>
      <c r="G460" s="48"/>
      <c r="H460" s="187">
        <f>SUM(H446:H458)</f>
        <v>3200</v>
      </c>
      <c r="I460" s="93"/>
      <c r="J460" s="119"/>
      <c r="K460" s="1"/>
      <c r="L460" s="1"/>
      <c r="M460" s="1"/>
      <c r="N460" s="1"/>
      <c r="O460" s="1"/>
      <c r="P460" s="1"/>
      <c r="Q460" s="1"/>
      <c r="R460" s="1"/>
      <c r="S460" s="1"/>
      <c r="T460" s="1"/>
      <c r="U460" s="1"/>
      <c r="W460" s="1"/>
      <c r="X460" s="1"/>
      <c r="Y460" s="1"/>
      <c r="AA460" s="1"/>
    </row>
    <row r="461" spans="1:27" ht="12" customHeight="1">
      <c r="A461" s="552"/>
      <c r="B461" s="49"/>
      <c r="C461" s="10"/>
      <c r="D461" s="9" t="s">
        <v>361</v>
      </c>
      <c r="E461" s="10"/>
      <c r="F461" s="10"/>
      <c r="G461" s="10"/>
      <c r="H461" s="48"/>
      <c r="I461" s="187">
        <f>SUM(I446:I458)</f>
        <v>0</v>
      </c>
      <c r="J461" s="119"/>
      <c r="K461" s="1"/>
      <c r="L461" s="1"/>
      <c r="M461" s="1"/>
      <c r="N461" s="1"/>
      <c r="O461" s="1"/>
      <c r="P461" s="1"/>
      <c r="Q461" s="1"/>
      <c r="R461" s="1"/>
      <c r="S461" s="1"/>
      <c r="T461" s="1"/>
      <c r="U461" s="1"/>
      <c r="W461" s="1"/>
      <c r="X461" s="1"/>
      <c r="Y461" s="1"/>
      <c r="AA461" s="1"/>
    </row>
    <row r="462" spans="1:27" ht="12.75" customHeight="1" thickBot="1">
      <c r="A462" s="552"/>
      <c r="B462" s="20"/>
      <c r="C462" s="21"/>
      <c r="D462" s="22" t="s">
        <v>362</v>
      </c>
      <c r="E462" s="21"/>
      <c r="F462" s="21"/>
      <c r="G462" s="21"/>
      <c r="H462" s="21"/>
      <c r="I462" s="68"/>
      <c r="J462" s="189">
        <f>SUM(J446:J458)</f>
        <v>0</v>
      </c>
      <c r="K462" s="1"/>
      <c r="L462" s="1"/>
      <c r="M462" s="1"/>
      <c r="N462" s="1"/>
      <c r="O462" s="1"/>
      <c r="P462" s="1"/>
      <c r="Q462" s="1"/>
      <c r="R462" s="1"/>
      <c r="S462" s="1"/>
      <c r="T462" s="1"/>
      <c r="U462" s="1"/>
      <c r="W462" s="1"/>
      <c r="X462" s="1"/>
      <c r="Y462" s="1"/>
      <c r="AA462" s="1"/>
    </row>
    <row r="463" spans="1:27" ht="12.75" customHeight="1" thickBot="1" thickTop="1">
      <c r="A463" s="552"/>
      <c r="B463" s="1"/>
      <c r="C463" s="1"/>
      <c r="D463" s="1"/>
      <c r="E463" s="1"/>
      <c r="F463" s="1"/>
      <c r="G463" s="1"/>
      <c r="H463" s="1"/>
      <c r="I463" s="1"/>
      <c r="J463" s="1"/>
      <c r="K463" s="1"/>
      <c r="L463" s="1"/>
      <c r="M463" s="1"/>
      <c r="N463" s="1"/>
      <c r="O463" s="1"/>
      <c r="P463" s="1"/>
      <c r="Q463" s="1"/>
      <c r="R463" s="1"/>
      <c r="S463" s="1"/>
      <c r="T463" s="1"/>
      <c r="U463" s="1"/>
      <c r="W463" s="1"/>
      <c r="X463" s="1"/>
      <c r="Y463" s="1"/>
      <c r="AA463" s="1"/>
    </row>
    <row r="464" spans="1:27" ht="15" customHeight="1" thickTop="1">
      <c r="A464" s="552"/>
      <c r="B464" s="528" t="s">
        <v>363</v>
      </c>
      <c r="C464" s="529"/>
      <c r="D464" s="529"/>
      <c r="E464" s="14"/>
      <c r="F464" s="14"/>
      <c r="G464" s="14"/>
      <c r="H464" s="14"/>
      <c r="I464" s="14"/>
      <c r="J464" s="36"/>
      <c r="K464" s="1"/>
      <c r="L464" s="1"/>
      <c r="M464" s="1"/>
      <c r="N464" s="1"/>
      <c r="O464" s="1"/>
      <c r="P464" s="1"/>
      <c r="Q464" s="1"/>
      <c r="R464" s="1"/>
      <c r="S464" s="1"/>
      <c r="T464" s="1"/>
      <c r="U464" s="1"/>
      <c r="W464" s="1"/>
      <c r="X464" s="1"/>
      <c r="Y464" s="1"/>
      <c r="AA464" s="1"/>
    </row>
    <row r="465" spans="1:27" ht="12" customHeight="1">
      <c r="A465" s="552"/>
      <c r="B465" s="53"/>
      <c r="C465" s="43"/>
      <c r="D465" s="43"/>
      <c r="E465" s="43"/>
      <c r="F465" s="43"/>
      <c r="G465" s="43"/>
      <c r="H465" s="43"/>
      <c r="I465" s="37"/>
      <c r="J465" s="39"/>
      <c r="K465" s="1"/>
      <c r="L465" s="1"/>
      <c r="M465" s="1"/>
      <c r="N465" s="1"/>
      <c r="O465" s="1"/>
      <c r="P465" s="1"/>
      <c r="Q465" s="1"/>
      <c r="R465" s="1"/>
      <c r="S465" s="1"/>
      <c r="T465" s="1"/>
      <c r="U465" s="1"/>
      <c r="W465" s="1"/>
      <c r="X465" s="1"/>
      <c r="Y465" s="1"/>
      <c r="AA465" s="1"/>
    </row>
    <row r="466" spans="1:27" ht="12" customHeight="1">
      <c r="A466" s="552"/>
      <c r="B466" s="23"/>
      <c r="C466" s="1"/>
      <c r="D466" s="1"/>
      <c r="E466" s="1"/>
      <c r="F466" s="1"/>
      <c r="G466" s="1"/>
      <c r="H466" s="1"/>
      <c r="I466" s="26" t="s">
        <v>352</v>
      </c>
      <c r="J466" s="29" t="s">
        <v>364</v>
      </c>
      <c r="K466" s="1"/>
      <c r="L466" s="1"/>
      <c r="M466" s="1"/>
      <c r="N466" s="1"/>
      <c r="O466" s="1"/>
      <c r="P466" s="1"/>
      <c r="Q466" s="1"/>
      <c r="R466" s="1"/>
      <c r="S466" s="1"/>
      <c r="T466" s="1"/>
      <c r="U466" s="1"/>
      <c r="W466" s="1"/>
      <c r="X466" s="1"/>
      <c r="Y466" s="1"/>
      <c r="AA466" s="1"/>
    </row>
    <row r="467" spans="1:27" ht="12" customHeight="1">
      <c r="A467" s="552"/>
      <c r="B467" s="16" t="s">
        <v>148</v>
      </c>
      <c r="C467" s="10"/>
      <c r="D467" s="10"/>
      <c r="E467" s="10"/>
      <c r="F467" s="10"/>
      <c r="G467" s="10"/>
      <c r="H467" s="10"/>
      <c r="I467" s="31" t="s">
        <v>144</v>
      </c>
      <c r="J467" s="34" t="s">
        <v>139</v>
      </c>
      <c r="K467" s="1"/>
      <c r="L467" s="1"/>
      <c r="M467" s="1"/>
      <c r="N467" s="1"/>
      <c r="O467" s="1"/>
      <c r="P467" s="1"/>
      <c r="Q467" s="1"/>
      <c r="R467" s="1"/>
      <c r="S467" s="1"/>
      <c r="T467" s="1"/>
      <c r="U467" s="1"/>
      <c r="W467" s="1"/>
      <c r="X467" s="1"/>
      <c r="Y467" s="1"/>
      <c r="AA467" s="1"/>
    </row>
    <row r="468" spans="1:27" ht="12" customHeight="1">
      <c r="A468" s="552"/>
      <c r="B468" s="744"/>
      <c r="C468" s="745"/>
      <c r="D468" s="745"/>
      <c r="E468" s="745"/>
      <c r="F468" s="745"/>
      <c r="G468" s="745"/>
      <c r="H468" s="745"/>
      <c r="I468" s="791"/>
      <c r="J468" s="813"/>
      <c r="K468" s="1"/>
      <c r="L468" s="1"/>
      <c r="M468" s="1"/>
      <c r="N468" s="1"/>
      <c r="O468" s="1"/>
      <c r="P468" s="1"/>
      <c r="Q468" s="1"/>
      <c r="R468" s="1"/>
      <c r="S468" s="1"/>
      <c r="T468" s="1"/>
      <c r="U468" s="1"/>
      <c r="W468" s="1"/>
      <c r="X468" s="1"/>
      <c r="Y468" s="1"/>
      <c r="AA468" s="1"/>
    </row>
    <row r="469" spans="1:27" ht="12" customHeight="1">
      <c r="A469" s="552"/>
      <c r="B469" s="748"/>
      <c r="C469" s="749"/>
      <c r="D469" s="749"/>
      <c r="E469" s="749"/>
      <c r="F469" s="749"/>
      <c r="G469" s="749"/>
      <c r="H469" s="749"/>
      <c r="I469" s="737"/>
      <c r="J469" s="814"/>
      <c r="K469" s="1"/>
      <c r="L469" s="1"/>
      <c r="M469" s="1"/>
      <c r="N469" s="1"/>
      <c r="O469" s="1"/>
      <c r="P469" s="1"/>
      <c r="Q469" s="1"/>
      <c r="R469" s="1"/>
      <c r="S469" s="1"/>
      <c r="T469" s="1"/>
      <c r="U469" s="1"/>
      <c r="W469" s="1"/>
      <c r="X469" s="1"/>
      <c r="Y469" s="1"/>
      <c r="AA469" s="1"/>
    </row>
    <row r="470" spans="1:27" ht="12" customHeight="1">
      <c r="A470" s="552"/>
      <c r="B470" s="748"/>
      <c r="C470" s="749"/>
      <c r="D470" s="749"/>
      <c r="E470" s="749"/>
      <c r="F470" s="749"/>
      <c r="G470" s="749"/>
      <c r="H470" s="749"/>
      <c r="I470" s="737"/>
      <c r="J470" s="814"/>
      <c r="K470" s="1"/>
      <c r="L470" s="1"/>
      <c r="M470" s="1"/>
      <c r="N470" s="1"/>
      <c r="O470" s="1"/>
      <c r="P470" s="1"/>
      <c r="Q470" s="1"/>
      <c r="R470" s="1"/>
      <c r="S470" s="1"/>
      <c r="T470" s="1"/>
      <c r="U470" s="1"/>
      <c r="W470" s="1"/>
      <c r="X470" s="1"/>
      <c r="Y470" s="1"/>
      <c r="AA470" s="1"/>
    </row>
    <row r="471" spans="1:27" ht="12" customHeight="1">
      <c r="A471" s="552"/>
      <c r="B471" s="756"/>
      <c r="C471" s="757"/>
      <c r="D471" s="757"/>
      <c r="E471" s="757"/>
      <c r="F471" s="757"/>
      <c r="G471" s="757"/>
      <c r="H471" s="757"/>
      <c r="I471" s="738"/>
      <c r="J471" s="818"/>
      <c r="K471" s="1"/>
      <c r="L471" s="1"/>
      <c r="M471" s="1"/>
      <c r="N471" s="1"/>
      <c r="O471" s="1"/>
      <c r="P471" s="1"/>
      <c r="Q471" s="1"/>
      <c r="R471" s="1"/>
      <c r="S471" s="1"/>
      <c r="T471" s="1"/>
      <c r="U471" s="1"/>
      <c r="W471" s="1"/>
      <c r="X471" s="1"/>
      <c r="Y471" s="1"/>
      <c r="AA471" s="1"/>
    </row>
    <row r="472" spans="1:27" ht="12" customHeight="1">
      <c r="A472" s="552"/>
      <c r="B472" s="23"/>
      <c r="C472" s="1"/>
      <c r="D472" s="3" t="s">
        <v>365</v>
      </c>
      <c r="E472" s="1"/>
      <c r="F472" s="1"/>
      <c r="G472" s="1"/>
      <c r="H472" s="77"/>
      <c r="I472" s="195">
        <f>SUM(I468:I471)</f>
        <v>0</v>
      </c>
      <c r="J472" s="119"/>
      <c r="K472" s="1"/>
      <c r="L472" s="1"/>
      <c r="M472" s="1"/>
      <c r="N472" s="1"/>
      <c r="O472" s="1"/>
      <c r="P472" s="1"/>
      <c r="Q472" s="1"/>
      <c r="R472" s="1"/>
      <c r="S472" s="1"/>
      <c r="T472" s="1"/>
      <c r="U472" s="1"/>
      <c r="W472" s="1"/>
      <c r="X472" s="1"/>
      <c r="Y472" s="1"/>
      <c r="AA472" s="1"/>
    </row>
    <row r="473" spans="1:27" ht="12" customHeight="1" thickBot="1">
      <c r="A473" s="552"/>
      <c r="B473" s="63"/>
      <c r="C473" s="50"/>
      <c r="D473" s="64" t="s">
        <v>366</v>
      </c>
      <c r="E473" s="50"/>
      <c r="F473" s="50"/>
      <c r="G473" s="50"/>
      <c r="H473" s="50"/>
      <c r="I473" s="57"/>
      <c r="J473" s="189">
        <f>SUM(J468:J471)</f>
        <v>0</v>
      </c>
      <c r="K473" s="1"/>
      <c r="L473" s="1"/>
      <c r="M473" s="1"/>
      <c r="N473" s="1"/>
      <c r="O473" s="1"/>
      <c r="P473" s="1"/>
      <c r="Q473" s="1"/>
      <c r="R473" s="1"/>
      <c r="S473" s="1"/>
      <c r="T473" s="1"/>
      <c r="U473" s="1"/>
      <c r="W473" s="1"/>
      <c r="X473" s="1"/>
      <c r="Y473" s="1"/>
      <c r="AA473" s="1"/>
    </row>
    <row r="474" spans="1:27" ht="12" customHeight="1" thickBot="1" thickTop="1">
      <c r="A474" s="552"/>
      <c r="B474" s="1"/>
      <c r="C474" s="1"/>
      <c r="D474" s="1"/>
      <c r="E474" s="1"/>
      <c r="F474" s="1"/>
      <c r="G474" s="1"/>
      <c r="H474" s="1"/>
      <c r="I474" s="1"/>
      <c r="J474" s="1"/>
      <c r="K474" s="1"/>
      <c r="L474" s="1"/>
      <c r="M474" s="1"/>
      <c r="N474" s="1"/>
      <c r="O474" s="1"/>
      <c r="P474" s="1"/>
      <c r="Q474" s="1"/>
      <c r="R474" s="1"/>
      <c r="S474" s="1"/>
      <c r="T474" s="1"/>
      <c r="U474" s="1"/>
      <c r="W474" s="1"/>
      <c r="X474" s="1"/>
      <c r="Y474" s="1"/>
      <c r="AA474" s="1"/>
    </row>
    <row r="475" spans="1:27" ht="12" customHeight="1" thickTop="1">
      <c r="A475" s="552"/>
      <c r="B475" s="528" t="s">
        <v>367</v>
      </c>
      <c r="C475" s="529"/>
      <c r="D475" s="529"/>
      <c r="E475" s="529"/>
      <c r="F475" s="14"/>
      <c r="G475" s="14"/>
      <c r="H475" s="14"/>
      <c r="I475" s="14"/>
      <c r="J475" s="36"/>
      <c r="K475" s="1"/>
      <c r="L475" s="1"/>
      <c r="M475" s="1"/>
      <c r="N475" s="1"/>
      <c r="O475" s="1"/>
      <c r="P475" s="1"/>
      <c r="Q475" s="1"/>
      <c r="R475" s="1"/>
      <c r="S475" s="1"/>
      <c r="T475" s="1"/>
      <c r="U475" s="1"/>
      <c r="W475" s="1"/>
      <c r="X475" s="1"/>
      <c r="Y475" s="1"/>
      <c r="AA475" s="1"/>
    </row>
    <row r="476" spans="1:27" ht="12" customHeight="1">
      <c r="A476" s="552"/>
      <c r="B476" s="53"/>
      <c r="C476" s="43"/>
      <c r="D476" s="37"/>
      <c r="E476" s="43"/>
      <c r="F476" s="43"/>
      <c r="G476" s="38" t="s">
        <v>117</v>
      </c>
      <c r="H476" s="38" t="s">
        <v>352</v>
      </c>
      <c r="I476" s="38" t="s">
        <v>149</v>
      </c>
      <c r="J476" s="45" t="s">
        <v>117</v>
      </c>
      <c r="K476" s="1"/>
      <c r="L476" s="1"/>
      <c r="M476" s="1"/>
      <c r="N476" s="1"/>
      <c r="O476" s="1"/>
      <c r="P476" s="1"/>
      <c r="Q476" s="1"/>
      <c r="R476" s="1"/>
      <c r="S476" s="1"/>
      <c r="T476" s="1"/>
      <c r="U476" s="1"/>
      <c r="W476" s="1"/>
      <c r="X476" s="1"/>
      <c r="Y476" s="1"/>
      <c r="AA476" s="1"/>
    </row>
    <row r="477" spans="1:27" ht="12" customHeight="1">
      <c r="A477" s="552"/>
      <c r="B477" s="23"/>
      <c r="C477" s="1"/>
      <c r="D477" s="40"/>
      <c r="E477" s="1"/>
      <c r="F477" s="1"/>
      <c r="G477" s="26" t="s">
        <v>110</v>
      </c>
      <c r="H477" s="26" t="s">
        <v>354</v>
      </c>
      <c r="I477" s="26" t="s">
        <v>355</v>
      </c>
      <c r="J477" s="29" t="s">
        <v>145</v>
      </c>
      <c r="K477" s="1"/>
      <c r="L477" s="1"/>
      <c r="M477" s="1"/>
      <c r="N477" s="1"/>
      <c r="O477" s="1"/>
      <c r="P477" s="1"/>
      <c r="Q477" s="1"/>
      <c r="R477" s="1"/>
      <c r="S477" s="1"/>
      <c r="T477" s="1"/>
      <c r="U477" s="1"/>
      <c r="W477" s="1"/>
      <c r="X477" s="1"/>
      <c r="Y477" s="1"/>
      <c r="AA477" s="1"/>
    </row>
    <row r="478" spans="1:27" ht="12" customHeight="1">
      <c r="A478" s="552"/>
      <c r="B478" s="16" t="s">
        <v>368</v>
      </c>
      <c r="C478" s="10"/>
      <c r="D478" s="33" t="s">
        <v>369</v>
      </c>
      <c r="E478" s="10"/>
      <c r="F478" s="10"/>
      <c r="G478" s="31" t="s">
        <v>112</v>
      </c>
      <c r="H478" s="78" t="s">
        <v>358</v>
      </c>
      <c r="I478" s="31" t="s">
        <v>358</v>
      </c>
      <c r="J478" s="34" t="s">
        <v>139</v>
      </c>
      <c r="K478" s="1"/>
      <c r="L478" s="1"/>
      <c r="M478" s="1"/>
      <c r="N478" s="1"/>
      <c r="O478" s="1"/>
      <c r="P478" s="1"/>
      <c r="Q478" s="1"/>
      <c r="R478" s="1"/>
      <c r="S478" s="1"/>
      <c r="T478" s="1"/>
      <c r="U478" s="1"/>
      <c r="W478" s="1"/>
      <c r="X478" s="1"/>
      <c r="Y478" s="1"/>
      <c r="AA478" s="1"/>
    </row>
    <row r="479" spans="1:27" ht="12" customHeight="1">
      <c r="A479" s="552"/>
      <c r="B479" s="744" t="s">
        <v>588</v>
      </c>
      <c r="C479" s="812"/>
      <c r="D479" s="746"/>
      <c r="E479" s="745"/>
      <c r="F479" s="745"/>
      <c r="G479" s="791">
        <v>12000</v>
      </c>
      <c r="H479" s="792">
        <v>12000</v>
      </c>
      <c r="I479" s="791"/>
      <c r="J479" s="813">
        <v>0</v>
      </c>
      <c r="K479" s="1"/>
      <c r="L479" s="1"/>
      <c r="M479" s="1"/>
      <c r="N479" s="1"/>
      <c r="O479" s="1"/>
      <c r="P479" s="1"/>
      <c r="Q479" s="1"/>
      <c r="R479" s="1"/>
      <c r="S479" s="1"/>
      <c r="T479" s="1"/>
      <c r="U479" s="1"/>
      <c r="W479" s="1"/>
      <c r="X479" s="1"/>
      <c r="Y479" s="1"/>
      <c r="AA479" s="1"/>
    </row>
    <row r="480" spans="1:27" ht="12" customHeight="1">
      <c r="A480" s="552"/>
      <c r="B480" s="748"/>
      <c r="C480" s="749"/>
      <c r="D480" s="750"/>
      <c r="E480" s="749"/>
      <c r="F480" s="749"/>
      <c r="G480" s="737"/>
      <c r="H480" s="737"/>
      <c r="I480" s="737"/>
      <c r="J480" s="814"/>
      <c r="K480" s="1"/>
      <c r="L480" s="1"/>
      <c r="M480" s="1"/>
      <c r="N480" s="1"/>
      <c r="O480" s="1"/>
      <c r="P480" s="1"/>
      <c r="Q480" s="1"/>
      <c r="R480" s="1"/>
      <c r="S480" s="1"/>
      <c r="T480" s="1"/>
      <c r="U480" s="1"/>
      <c r="W480" s="1"/>
      <c r="X480" s="1"/>
      <c r="Y480" s="1"/>
      <c r="AA480" s="1"/>
    </row>
    <row r="481" spans="1:27" ht="12" customHeight="1">
      <c r="A481" s="552"/>
      <c r="B481" s="748"/>
      <c r="C481" s="749"/>
      <c r="D481" s="750"/>
      <c r="E481" s="749"/>
      <c r="F481" s="749"/>
      <c r="G481" s="737"/>
      <c r="H481" s="737"/>
      <c r="I481" s="737"/>
      <c r="J481" s="814"/>
      <c r="K481" s="1"/>
      <c r="L481" s="1"/>
      <c r="M481" s="1"/>
      <c r="N481" s="1"/>
      <c r="O481" s="1"/>
      <c r="P481" s="1"/>
      <c r="Q481" s="1"/>
      <c r="R481" s="1"/>
      <c r="S481" s="1"/>
      <c r="T481" s="1"/>
      <c r="U481" s="1"/>
      <c r="W481" s="1"/>
      <c r="X481" s="1"/>
      <c r="Y481" s="1"/>
      <c r="AA481" s="1"/>
    </row>
    <row r="482" spans="1:27" ht="12" customHeight="1">
      <c r="A482" s="552"/>
      <c r="B482" s="748"/>
      <c r="C482" s="749"/>
      <c r="D482" s="750"/>
      <c r="E482" s="749"/>
      <c r="F482" s="749"/>
      <c r="G482" s="737"/>
      <c r="H482" s="737"/>
      <c r="I482" s="737"/>
      <c r="J482" s="814"/>
      <c r="K482" s="1"/>
      <c r="L482" s="1"/>
      <c r="M482" s="1"/>
      <c r="N482" s="1"/>
      <c r="O482" s="1"/>
      <c r="P482" s="1"/>
      <c r="Q482" s="1"/>
      <c r="R482" s="1"/>
      <c r="S482" s="1"/>
      <c r="T482" s="1"/>
      <c r="U482" s="1"/>
      <c r="W482" s="1"/>
      <c r="X482" s="1"/>
      <c r="Y482" s="1"/>
      <c r="AA482" s="1"/>
    </row>
    <row r="483" spans="1:27" ht="12" customHeight="1">
      <c r="A483" s="552"/>
      <c r="B483" s="748"/>
      <c r="C483" s="749"/>
      <c r="D483" s="750"/>
      <c r="E483" s="749"/>
      <c r="F483" s="749"/>
      <c r="G483" s="737"/>
      <c r="H483" s="737"/>
      <c r="I483" s="737"/>
      <c r="J483" s="814"/>
      <c r="K483" s="1"/>
      <c r="L483" s="1"/>
      <c r="M483" s="1"/>
      <c r="N483" s="1"/>
      <c r="O483" s="1"/>
      <c r="P483" s="1"/>
      <c r="Q483" s="1"/>
      <c r="R483" s="1"/>
      <c r="S483" s="1"/>
      <c r="T483" s="1"/>
      <c r="U483" s="1"/>
      <c r="W483" s="1"/>
      <c r="X483" s="1"/>
      <c r="Y483" s="1"/>
      <c r="AA483" s="1"/>
    </row>
    <row r="484" spans="1:27" ht="12.75" customHeight="1">
      <c r="A484" s="552"/>
      <c r="B484" s="748"/>
      <c r="C484" s="749"/>
      <c r="D484" s="750"/>
      <c r="E484" s="749"/>
      <c r="F484" s="749"/>
      <c r="G484" s="737"/>
      <c r="H484" s="737"/>
      <c r="I484" s="737"/>
      <c r="J484" s="814"/>
      <c r="K484" s="1"/>
      <c r="L484" s="1"/>
      <c r="M484" s="1"/>
      <c r="N484" s="1"/>
      <c r="O484" s="1"/>
      <c r="P484" s="1"/>
      <c r="Q484" s="1"/>
      <c r="R484" s="1"/>
      <c r="S484" s="1"/>
      <c r="T484" s="1"/>
      <c r="U484" s="1"/>
      <c r="W484" s="1"/>
      <c r="X484" s="1"/>
      <c r="Y484" s="1"/>
      <c r="AA484" s="1"/>
    </row>
    <row r="485" spans="1:27" ht="12.75" customHeight="1">
      <c r="A485" s="552"/>
      <c r="B485" s="748"/>
      <c r="C485" s="749"/>
      <c r="D485" s="750"/>
      <c r="E485" s="749"/>
      <c r="F485" s="749"/>
      <c r="G485" s="737"/>
      <c r="H485" s="737"/>
      <c r="I485" s="737"/>
      <c r="J485" s="814"/>
      <c r="K485" s="1"/>
      <c r="L485" s="1"/>
      <c r="M485" s="1"/>
      <c r="N485" s="1"/>
      <c r="O485" s="1"/>
      <c r="P485" s="1"/>
      <c r="Q485" s="1"/>
      <c r="R485" s="1"/>
      <c r="S485" s="1"/>
      <c r="T485" s="1"/>
      <c r="U485" s="1"/>
      <c r="W485" s="1"/>
      <c r="X485" s="1"/>
      <c r="Y485" s="1"/>
      <c r="AA485" s="1"/>
    </row>
    <row r="486" spans="1:27" ht="15" customHeight="1">
      <c r="A486" s="552"/>
      <c r="B486" s="748"/>
      <c r="C486" s="749"/>
      <c r="D486" s="750"/>
      <c r="E486" s="749"/>
      <c r="F486" s="749"/>
      <c r="G486" s="737"/>
      <c r="H486" s="737"/>
      <c r="I486" s="737"/>
      <c r="J486" s="814"/>
      <c r="K486" s="1"/>
      <c r="L486" s="1"/>
      <c r="M486" s="1"/>
      <c r="N486" s="1"/>
      <c r="O486" s="1"/>
      <c r="P486" s="1"/>
      <c r="Q486" s="1"/>
      <c r="R486" s="1"/>
      <c r="S486" s="1"/>
      <c r="T486" s="1"/>
      <c r="U486" s="1"/>
      <c r="W486" s="1"/>
      <c r="X486" s="1"/>
      <c r="Y486" s="1"/>
      <c r="AA486" s="1"/>
    </row>
    <row r="487" spans="1:27" ht="12" customHeight="1">
      <c r="A487" s="552"/>
      <c r="B487" s="748"/>
      <c r="C487" s="749"/>
      <c r="D487" s="750"/>
      <c r="E487" s="749"/>
      <c r="F487" s="749"/>
      <c r="G487" s="737"/>
      <c r="H487" s="737"/>
      <c r="I487" s="737"/>
      <c r="J487" s="814"/>
      <c r="K487" s="1"/>
      <c r="L487" s="1"/>
      <c r="M487" s="1"/>
      <c r="N487" s="1"/>
      <c r="O487" s="1"/>
      <c r="P487" s="1"/>
      <c r="Q487" s="1"/>
      <c r="R487" s="1"/>
      <c r="S487" s="1"/>
      <c r="T487" s="1"/>
      <c r="U487" s="1"/>
      <c r="W487" s="1"/>
      <c r="X487" s="1"/>
      <c r="Y487" s="1"/>
      <c r="AA487" s="1"/>
    </row>
    <row r="488" spans="1:27" ht="12" customHeight="1">
      <c r="A488" s="552"/>
      <c r="B488" s="748"/>
      <c r="C488" s="749"/>
      <c r="D488" s="750"/>
      <c r="E488" s="749"/>
      <c r="F488" s="749"/>
      <c r="G488" s="737"/>
      <c r="H488" s="737"/>
      <c r="I488" s="737"/>
      <c r="J488" s="814"/>
      <c r="K488" s="1"/>
      <c r="L488" s="1"/>
      <c r="M488" s="1"/>
      <c r="N488" s="1"/>
      <c r="O488" s="1"/>
      <c r="P488" s="1"/>
      <c r="Q488" s="1"/>
      <c r="R488" s="1"/>
      <c r="S488" s="1"/>
      <c r="T488" s="1"/>
      <c r="U488" s="1"/>
      <c r="W488" s="1"/>
      <c r="X488" s="1"/>
      <c r="Y488" s="1"/>
      <c r="AA488" s="1"/>
    </row>
    <row r="489" spans="1:27" ht="12" customHeight="1">
      <c r="A489" s="552"/>
      <c r="B489" s="748"/>
      <c r="C489" s="749"/>
      <c r="D489" s="750"/>
      <c r="E489" s="749"/>
      <c r="F489" s="749"/>
      <c r="G489" s="737"/>
      <c r="H489" s="737"/>
      <c r="I489" s="737"/>
      <c r="J489" s="814"/>
      <c r="K489" s="1"/>
      <c r="L489" s="1"/>
      <c r="M489" s="1"/>
      <c r="N489" s="1"/>
      <c r="O489" s="1"/>
      <c r="P489" s="1"/>
      <c r="Q489" s="1"/>
      <c r="R489" s="1"/>
      <c r="S489" s="1"/>
      <c r="T489" s="1"/>
      <c r="U489" s="1"/>
      <c r="W489" s="1"/>
      <c r="X489" s="1"/>
      <c r="Y489" s="1"/>
      <c r="AA489" s="1"/>
    </row>
    <row r="490" spans="1:27" ht="12" customHeight="1">
      <c r="A490" s="552"/>
      <c r="B490" s="748"/>
      <c r="C490" s="749"/>
      <c r="D490" s="750"/>
      <c r="E490" s="749"/>
      <c r="F490" s="749"/>
      <c r="G490" s="737"/>
      <c r="H490" s="737"/>
      <c r="I490" s="737"/>
      <c r="J490" s="814"/>
      <c r="K490" s="1"/>
      <c r="L490" s="1"/>
      <c r="M490" s="1"/>
      <c r="N490" s="1"/>
      <c r="O490" s="1"/>
      <c r="P490" s="1"/>
      <c r="Q490" s="1"/>
      <c r="R490" s="1"/>
      <c r="S490" s="1"/>
      <c r="T490" s="1"/>
      <c r="U490" s="1"/>
      <c r="W490" s="1"/>
      <c r="X490" s="1"/>
      <c r="Y490" s="1"/>
      <c r="AA490" s="1"/>
    </row>
    <row r="491" spans="1:27" ht="12" customHeight="1">
      <c r="A491" s="552"/>
      <c r="B491" s="756"/>
      <c r="C491" s="757"/>
      <c r="D491" s="758"/>
      <c r="E491" s="757"/>
      <c r="F491" s="757"/>
      <c r="G491" s="738"/>
      <c r="H491" s="738"/>
      <c r="I491" s="738"/>
      <c r="J491" s="818"/>
      <c r="K491" s="1"/>
      <c r="L491" s="1"/>
      <c r="M491" s="1"/>
      <c r="N491" s="1"/>
      <c r="O491" s="1"/>
      <c r="P491" s="1"/>
      <c r="Q491" s="1"/>
      <c r="R491" s="1"/>
      <c r="S491" s="1"/>
      <c r="T491" s="1"/>
      <c r="U491" s="1"/>
      <c r="W491" s="1"/>
      <c r="X491" s="1"/>
      <c r="Y491" s="1"/>
      <c r="AA491" s="1"/>
    </row>
    <row r="492" spans="1:27" ht="12" customHeight="1">
      <c r="A492" s="552"/>
      <c r="B492" s="49"/>
      <c r="C492" s="9" t="s">
        <v>370</v>
      </c>
      <c r="D492" s="10"/>
      <c r="E492" s="10"/>
      <c r="F492" s="48"/>
      <c r="G492" s="187">
        <f>SUM(G479:G491)</f>
        <v>12000</v>
      </c>
      <c r="H492" s="93"/>
      <c r="I492" s="93"/>
      <c r="J492" s="119"/>
      <c r="K492" s="1"/>
      <c r="L492" s="1"/>
      <c r="M492" s="1"/>
      <c r="N492" s="1"/>
      <c r="O492" s="1"/>
      <c r="P492" s="1"/>
      <c r="Q492" s="1"/>
      <c r="R492" s="1"/>
      <c r="S492" s="1"/>
      <c r="T492" s="1"/>
      <c r="U492" s="1"/>
      <c r="W492" s="1"/>
      <c r="X492" s="1"/>
      <c r="Y492" s="1"/>
      <c r="AA492" s="1"/>
    </row>
    <row r="493" spans="1:27" ht="12" customHeight="1">
      <c r="A493" s="552"/>
      <c r="B493" s="49"/>
      <c r="C493" s="9" t="s">
        <v>371</v>
      </c>
      <c r="D493" s="10"/>
      <c r="E493" s="10"/>
      <c r="F493" s="10"/>
      <c r="G493" s="48"/>
      <c r="H493" s="187">
        <f>SUM(H479:H491)</f>
        <v>12000</v>
      </c>
      <c r="I493" s="93"/>
      <c r="J493" s="119"/>
      <c r="K493" s="1"/>
      <c r="L493" s="1"/>
      <c r="M493" s="1"/>
      <c r="N493" s="1"/>
      <c r="O493" s="1"/>
      <c r="P493" s="1"/>
      <c r="Q493" s="1"/>
      <c r="R493" s="1"/>
      <c r="S493" s="1"/>
      <c r="T493" s="1"/>
      <c r="U493" s="1"/>
      <c r="W493" s="1"/>
      <c r="X493" s="1"/>
      <c r="Y493" s="1"/>
      <c r="AA493" s="1"/>
    </row>
    <row r="494" spans="1:27" ht="12" customHeight="1">
      <c r="A494" s="552"/>
      <c r="B494" s="49"/>
      <c r="C494" s="9" t="s">
        <v>372</v>
      </c>
      <c r="D494" s="10"/>
      <c r="E494" s="10"/>
      <c r="F494" s="10"/>
      <c r="G494" s="10"/>
      <c r="H494" s="48"/>
      <c r="I494" s="187">
        <f>SUM(I479:I491)</f>
        <v>0</v>
      </c>
      <c r="J494" s="119"/>
      <c r="K494" s="1"/>
      <c r="L494" s="1"/>
      <c r="M494" s="1"/>
      <c r="N494" s="1"/>
      <c r="O494" s="1"/>
      <c r="P494" s="1"/>
      <c r="Q494" s="1"/>
      <c r="R494" s="1"/>
      <c r="S494" s="1"/>
      <c r="T494" s="1"/>
      <c r="U494" s="1"/>
      <c r="W494" s="1"/>
      <c r="X494" s="1"/>
      <c r="Y494" s="1"/>
      <c r="AA494" s="1"/>
    </row>
    <row r="495" spans="1:27" ht="12" customHeight="1" thickBot="1">
      <c r="A495" s="552"/>
      <c r="B495" s="20"/>
      <c r="C495" s="22" t="s">
        <v>362</v>
      </c>
      <c r="D495" s="21"/>
      <c r="E495" s="21"/>
      <c r="F495" s="21"/>
      <c r="G495" s="21"/>
      <c r="H495" s="21"/>
      <c r="I495" s="68"/>
      <c r="J495" s="189">
        <f>SUM(J479:J491)</f>
        <v>0</v>
      </c>
      <c r="K495" s="1"/>
      <c r="L495" s="1"/>
      <c r="M495" s="1"/>
      <c r="N495" s="1"/>
      <c r="O495" s="1"/>
      <c r="P495" s="1"/>
      <c r="Q495" s="1"/>
      <c r="R495" s="1"/>
      <c r="S495" s="1"/>
      <c r="T495" s="1"/>
      <c r="U495" s="1"/>
      <c r="W495" s="1"/>
      <c r="X495" s="1"/>
      <c r="Y495" s="1"/>
      <c r="AA495" s="1"/>
    </row>
    <row r="496" spans="1:27" ht="12" customHeight="1" thickBot="1" thickTop="1">
      <c r="A496" s="552"/>
      <c r="B496" s="164"/>
      <c r="C496" s="164"/>
      <c r="D496" s="164"/>
      <c r="E496" s="164"/>
      <c r="F496" s="164"/>
      <c r="G496" s="164"/>
      <c r="H496" s="164"/>
      <c r="I496" s="164"/>
      <c r="J496" s="164"/>
      <c r="K496" s="1"/>
      <c r="L496" s="1"/>
      <c r="M496" s="1"/>
      <c r="N496" s="1"/>
      <c r="O496" s="1"/>
      <c r="P496" s="1"/>
      <c r="Q496" s="1"/>
      <c r="R496" s="1"/>
      <c r="S496" s="1"/>
      <c r="T496" s="1"/>
      <c r="U496" s="1"/>
      <c r="W496" s="1"/>
      <c r="X496" s="1"/>
      <c r="Y496" s="1"/>
      <c r="AA496" s="1"/>
    </row>
    <row r="497" spans="1:27" ht="12" customHeight="1" thickTop="1">
      <c r="A497" s="552"/>
      <c r="B497" s="528" t="s">
        <v>373</v>
      </c>
      <c r="C497" s="529"/>
      <c r="D497" s="529"/>
      <c r="E497" s="529"/>
      <c r="F497" s="14"/>
      <c r="G497" s="14"/>
      <c r="H497" s="14"/>
      <c r="I497" s="14"/>
      <c r="J497" s="36"/>
      <c r="K497" s="1"/>
      <c r="L497" s="1"/>
      <c r="M497" s="1"/>
      <c r="N497" s="1"/>
      <c r="O497" s="1"/>
      <c r="P497" s="1"/>
      <c r="Q497" s="1"/>
      <c r="R497" s="1"/>
      <c r="S497" s="1"/>
      <c r="T497" s="1"/>
      <c r="U497" s="1"/>
      <c r="W497" s="1"/>
      <c r="X497" s="1"/>
      <c r="Y497" s="1"/>
      <c r="AA497" s="1"/>
    </row>
    <row r="498" spans="1:27" ht="12" customHeight="1">
      <c r="A498" s="552"/>
      <c r="B498" s="53"/>
      <c r="C498" s="43"/>
      <c r="D498" s="37"/>
      <c r="E498" s="43"/>
      <c r="F498" s="43"/>
      <c r="G498" s="38" t="s">
        <v>117</v>
      </c>
      <c r="H498" s="38" t="s">
        <v>374</v>
      </c>
      <c r="I498" s="38" t="s">
        <v>149</v>
      </c>
      <c r="J498" s="45" t="s">
        <v>117</v>
      </c>
      <c r="K498" s="1"/>
      <c r="L498" s="1"/>
      <c r="M498" s="1"/>
      <c r="N498" s="1"/>
      <c r="O498" s="1"/>
      <c r="P498" s="1"/>
      <c r="Q498" s="1"/>
      <c r="R498" s="1"/>
      <c r="S498" s="1"/>
      <c r="T498" s="1"/>
      <c r="U498" s="1"/>
      <c r="W498" s="1"/>
      <c r="X498" s="1"/>
      <c r="Y498" s="1"/>
      <c r="AA498" s="1"/>
    </row>
    <row r="499" spans="1:27" ht="12" customHeight="1">
      <c r="A499" s="552"/>
      <c r="B499" s="23"/>
      <c r="C499" s="1"/>
      <c r="D499" s="28" t="s">
        <v>375</v>
      </c>
      <c r="E499" s="1"/>
      <c r="F499" s="1"/>
      <c r="G499" s="26" t="s">
        <v>376</v>
      </c>
      <c r="H499" s="26" t="s">
        <v>354</v>
      </c>
      <c r="I499" s="26" t="s">
        <v>355</v>
      </c>
      <c r="J499" s="29" t="s">
        <v>145</v>
      </c>
      <c r="K499" s="1"/>
      <c r="L499" s="1"/>
      <c r="M499" s="1"/>
      <c r="N499" s="1"/>
      <c r="O499" s="1"/>
      <c r="P499" s="1"/>
      <c r="Q499" s="1"/>
      <c r="R499" s="1"/>
      <c r="S499" s="1"/>
      <c r="T499" s="1"/>
      <c r="U499" s="1"/>
      <c r="W499" s="1"/>
      <c r="X499" s="1"/>
      <c r="Y499" s="1"/>
      <c r="AA499" s="1"/>
    </row>
    <row r="500" spans="1:27" ht="12" customHeight="1">
      <c r="A500" s="552"/>
      <c r="B500" s="16" t="s">
        <v>368</v>
      </c>
      <c r="C500" s="10"/>
      <c r="D500" s="33" t="s">
        <v>369</v>
      </c>
      <c r="E500" s="10"/>
      <c r="F500" s="10"/>
      <c r="G500" s="31" t="s">
        <v>112</v>
      </c>
      <c r="H500" s="31" t="s">
        <v>358</v>
      </c>
      <c r="I500" s="31" t="s">
        <v>358</v>
      </c>
      <c r="J500" s="34" t="s">
        <v>139</v>
      </c>
      <c r="K500" s="1"/>
      <c r="L500" s="1"/>
      <c r="M500" s="1"/>
      <c r="N500" s="1"/>
      <c r="O500" s="1"/>
      <c r="P500" s="1"/>
      <c r="Q500" s="1"/>
      <c r="R500" s="1"/>
      <c r="S500" s="1"/>
      <c r="T500" s="1"/>
      <c r="U500" s="1"/>
      <c r="W500" s="1"/>
      <c r="X500" s="1"/>
      <c r="Y500" s="1"/>
      <c r="AA500" s="1"/>
    </row>
    <row r="501" spans="1:27" ht="12" customHeight="1">
      <c r="A501" s="552"/>
      <c r="B501" s="744" t="s">
        <v>528</v>
      </c>
      <c r="C501" s="745"/>
      <c r="D501" s="746"/>
      <c r="E501" s="745"/>
      <c r="F501" s="745"/>
      <c r="G501" s="791">
        <v>41000</v>
      </c>
      <c r="H501" s="791">
        <v>6203</v>
      </c>
      <c r="I501" s="186">
        <f aca="true" t="shared" si="29" ref="I501:I515">G501-H501</f>
        <v>34797</v>
      </c>
      <c r="J501" s="813">
        <v>957</v>
      </c>
      <c r="K501" s="1"/>
      <c r="L501" s="1"/>
      <c r="M501" s="1"/>
      <c r="N501" s="1"/>
      <c r="O501" s="1"/>
      <c r="P501" s="1"/>
      <c r="Q501" s="1"/>
      <c r="R501" s="1"/>
      <c r="S501" s="1"/>
      <c r="T501" s="1"/>
      <c r="U501" s="1"/>
      <c r="W501" s="1"/>
      <c r="X501" s="1"/>
      <c r="Y501" s="1"/>
      <c r="AA501" s="1"/>
    </row>
    <row r="502" spans="1:27" ht="12" customHeight="1">
      <c r="A502" s="552"/>
      <c r="B502" s="748" t="s">
        <v>532</v>
      </c>
      <c r="C502" s="749"/>
      <c r="D502" s="750"/>
      <c r="E502" s="749"/>
      <c r="F502" s="749"/>
      <c r="G502" s="737">
        <v>8448</v>
      </c>
      <c r="H502" s="737">
        <v>3948</v>
      </c>
      <c r="I502" s="186">
        <f t="shared" si="29"/>
        <v>4500</v>
      </c>
      <c r="J502" s="814">
        <v>197</v>
      </c>
      <c r="K502" s="1"/>
      <c r="L502" s="1"/>
      <c r="M502" s="1"/>
      <c r="N502" s="1"/>
      <c r="O502" s="1"/>
      <c r="P502" s="1"/>
      <c r="Q502" s="1"/>
      <c r="R502" s="1"/>
      <c r="S502" s="1"/>
      <c r="T502" s="1"/>
      <c r="U502" s="1"/>
      <c r="W502" s="1"/>
      <c r="X502" s="1"/>
      <c r="Y502" s="1"/>
      <c r="AA502" s="1"/>
    </row>
    <row r="503" spans="1:27" ht="12" customHeight="1">
      <c r="A503" s="552"/>
      <c r="B503" s="748" t="s">
        <v>524</v>
      </c>
      <c r="C503" s="749"/>
      <c r="D503" s="750"/>
      <c r="E503" s="749"/>
      <c r="F503" s="749"/>
      <c r="G503" s="737">
        <v>65907</v>
      </c>
      <c r="H503" s="737">
        <v>13393</v>
      </c>
      <c r="I503" s="186">
        <f t="shared" si="29"/>
        <v>52514</v>
      </c>
      <c r="J503" s="814">
        <v>1538</v>
      </c>
      <c r="K503" s="1"/>
      <c r="L503" s="1"/>
      <c r="M503" s="1"/>
      <c r="N503" s="1"/>
      <c r="O503" s="1"/>
      <c r="P503" s="1"/>
      <c r="Q503" s="1"/>
      <c r="R503" s="1"/>
      <c r="S503" s="1"/>
      <c r="T503" s="1"/>
      <c r="U503" s="1"/>
      <c r="W503" s="1"/>
      <c r="X503" s="1"/>
      <c r="Y503" s="1"/>
      <c r="AA503" s="1"/>
    </row>
    <row r="504" spans="1:27" ht="12" customHeight="1">
      <c r="A504" s="552"/>
      <c r="B504" s="748" t="s">
        <v>522</v>
      </c>
      <c r="C504" s="749"/>
      <c r="D504" s="750"/>
      <c r="E504" s="749"/>
      <c r="F504" s="749"/>
      <c r="G504" s="737">
        <v>88063</v>
      </c>
      <c r="H504" s="737">
        <v>13322</v>
      </c>
      <c r="I504" s="186">
        <f t="shared" si="29"/>
        <v>74741</v>
      </c>
      <c r="J504" s="814">
        <v>2055</v>
      </c>
      <c r="K504" s="1"/>
      <c r="L504" s="1"/>
      <c r="M504" s="1"/>
      <c r="N504" s="1"/>
      <c r="O504" s="1"/>
      <c r="P504" s="1"/>
      <c r="Q504" s="1"/>
      <c r="R504" s="1"/>
      <c r="S504" s="1"/>
      <c r="T504" s="1"/>
      <c r="U504" s="1"/>
      <c r="W504" s="1"/>
      <c r="X504" s="1"/>
      <c r="Y504" s="1"/>
      <c r="AA504" s="1"/>
    </row>
    <row r="505" spans="1:27" ht="12" customHeight="1">
      <c r="A505" s="552"/>
      <c r="B505" s="748" t="s">
        <v>589</v>
      </c>
      <c r="C505" s="749"/>
      <c r="D505" s="750"/>
      <c r="E505" s="749"/>
      <c r="F505" s="749"/>
      <c r="G505" s="737">
        <v>30943</v>
      </c>
      <c r="H505" s="737">
        <v>14596</v>
      </c>
      <c r="I505" s="186">
        <f t="shared" si="29"/>
        <v>16347</v>
      </c>
      <c r="J505" s="814">
        <v>618</v>
      </c>
      <c r="K505" s="1"/>
      <c r="L505" s="1"/>
      <c r="M505" s="1"/>
      <c r="N505" s="1"/>
      <c r="O505" s="1"/>
      <c r="P505" s="1"/>
      <c r="Q505" s="1"/>
      <c r="R505" s="1"/>
      <c r="S505" s="1"/>
      <c r="T505" s="1"/>
      <c r="U505" s="1"/>
      <c r="W505" s="1"/>
      <c r="X505" s="1"/>
      <c r="Y505" s="1"/>
      <c r="AA505" s="1"/>
    </row>
    <row r="506" spans="1:27" ht="12" customHeight="1">
      <c r="A506" s="552"/>
      <c r="B506" s="748" t="s">
        <v>590</v>
      </c>
      <c r="C506" s="749"/>
      <c r="D506" s="750"/>
      <c r="E506" s="749"/>
      <c r="F506" s="749"/>
      <c r="G506" s="737">
        <v>12361</v>
      </c>
      <c r="H506" s="737">
        <v>5886</v>
      </c>
      <c r="I506" s="186">
        <f t="shared" si="29"/>
        <v>6475</v>
      </c>
      <c r="J506" s="814">
        <v>206</v>
      </c>
      <c r="K506" s="1"/>
      <c r="L506" s="1"/>
      <c r="M506" s="1"/>
      <c r="N506" s="1"/>
      <c r="O506" s="1"/>
      <c r="P506" s="1"/>
      <c r="Q506" s="1"/>
      <c r="R506" s="1"/>
      <c r="S506" s="1"/>
      <c r="T506" s="1"/>
      <c r="U506" s="1"/>
      <c r="W506" s="1"/>
      <c r="X506" s="1"/>
      <c r="Y506" s="1"/>
      <c r="AA506" s="1"/>
    </row>
    <row r="507" spans="1:27" ht="12" customHeight="1">
      <c r="A507" s="552"/>
      <c r="B507" s="748" t="s">
        <v>591</v>
      </c>
      <c r="C507" s="749"/>
      <c r="D507" s="750"/>
      <c r="E507" s="749"/>
      <c r="F507" s="749"/>
      <c r="G507" s="737">
        <v>16724</v>
      </c>
      <c r="H507" s="737">
        <v>3604</v>
      </c>
      <c r="I507" s="186">
        <f t="shared" si="29"/>
        <v>13120</v>
      </c>
      <c r="J507" s="814">
        <v>279</v>
      </c>
      <c r="K507" s="1"/>
      <c r="L507" s="1"/>
      <c r="M507" s="1"/>
      <c r="N507" s="1"/>
      <c r="O507" s="1"/>
      <c r="P507" s="1"/>
      <c r="Q507" s="1"/>
      <c r="R507" s="1"/>
      <c r="S507" s="1"/>
      <c r="T507" s="1"/>
      <c r="U507" s="1"/>
      <c r="W507" s="1"/>
      <c r="X507" s="1"/>
      <c r="Y507" s="1"/>
      <c r="AA507" s="1"/>
    </row>
    <row r="508" spans="1:27" ht="12.75" customHeight="1">
      <c r="A508" s="552"/>
      <c r="B508" s="748" t="s">
        <v>592</v>
      </c>
      <c r="C508" s="749"/>
      <c r="D508" s="750"/>
      <c r="E508" s="749"/>
      <c r="F508" s="749"/>
      <c r="G508" s="737">
        <v>3357</v>
      </c>
      <c r="H508" s="737">
        <v>3357</v>
      </c>
      <c r="I508" s="186">
        <f t="shared" si="29"/>
        <v>0</v>
      </c>
      <c r="J508" s="814">
        <v>56</v>
      </c>
      <c r="K508" s="1"/>
      <c r="L508" s="1"/>
      <c r="M508" s="1"/>
      <c r="N508" s="1"/>
      <c r="O508" s="1"/>
      <c r="P508" s="1"/>
      <c r="Q508" s="1"/>
      <c r="R508" s="1"/>
      <c r="S508" s="1"/>
      <c r="T508" s="1"/>
      <c r="U508" s="1"/>
      <c r="W508" s="1"/>
      <c r="X508" s="1"/>
      <c r="Y508" s="1"/>
      <c r="AA508" s="1"/>
    </row>
    <row r="509" spans="1:27" ht="12.75" customHeight="1">
      <c r="A509" s="552"/>
      <c r="B509" s="748" t="s">
        <v>593</v>
      </c>
      <c r="C509" s="749"/>
      <c r="D509" s="750"/>
      <c r="E509" s="749"/>
      <c r="F509" s="749"/>
      <c r="G509" s="737">
        <v>26838</v>
      </c>
      <c r="H509" s="737">
        <v>3478</v>
      </c>
      <c r="I509" s="186">
        <f t="shared" si="29"/>
        <v>23360</v>
      </c>
      <c r="J509" s="814">
        <v>447</v>
      </c>
      <c r="K509" s="1"/>
      <c r="L509" s="1"/>
      <c r="M509" s="1"/>
      <c r="N509" s="1"/>
      <c r="O509" s="1"/>
      <c r="P509" s="1"/>
      <c r="Q509" s="1"/>
      <c r="R509" s="1"/>
      <c r="S509" s="1"/>
      <c r="T509" s="1"/>
      <c r="U509" s="1"/>
      <c r="W509" s="1"/>
      <c r="X509" s="1"/>
      <c r="Y509" s="1"/>
      <c r="AA509" s="1"/>
    </row>
    <row r="510" spans="1:27" ht="15" customHeight="1">
      <c r="A510" s="552"/>
      <c r="B510" s="748"/>
      <c r="C510" s="749"/>
      <c r="D510" s="750"/>
      <c r="E510" s="749"/>
      <c r="F510" s="749"/>
      <c r="G510" s="737"/>
      <c r="H510" s="737"/>
      <c r="I510" s="186">
        <f t="shared" si="29"/>
        <v>0</v>
      </c>
      <c r="J510" s="814"/>
      <c r="K510" s="1"/>
      <c r="L510" s="1"/>
      <c r="M510" s="1"/>
      <c r="N510" s="1"/>
      <c r="O510" s="1"/>
      <c r="P510" s="1"/>
      <c r="Q510" s="1"/>
      <c r="R510" s="1"/>
      <c r="S510" s="1"/>
      <c r="T510" s="1"/>
      <c r="U510" s="1"/>
      <c r="W510" s="1"/>
      <c r="X510" s="1"/>
      <c r="Y510" s="1"/>
      <c r="AA510" s="1"/>
    </row>
    <row r="511" spans="1:27" ht="12" customHeight="1">
      <c r="A511" s="552"/>
      <c r="B511" s="748"/>
      <c r="C511" s="749"/>
      <c r="D511" s="750"/>
      <c r="E511" s="749"/>
      <c r="F511" s="749"/>
      <c r="G511" s="737"/>
      <c r="H511" s="737"/>
      <c r="I511" s="186">
        <f t="shared" si="29"/>
        <v>0</v>
      </c>
      <c r="J511" s="814"/>
      <c r="K511" s="1"/>
      <c r="L511" s="1"/>
      <c r="M511" s="1"/>
      <c r="N511" s="1"/>
      <c r="O511" s="1"/>
      <c r="P511" s="1"/>
      <c r="Q511" s="1"/>
      <c r="R511" s="1"/>
      <c r="S511" s="1"/>
      <c r="T511" s="1"/>
      <c r="U511" s="1"/>
      <c r="W511" s="1"/>
      <c r="X511" s="1"/>
      <c r="Y511" s="1"/>
      <c r="AA511" s="1"/>
    </row>
    <row r="512" spans="1:27" ht="12" customHeight="1">
      <c r="A512" s="552"/>
      <c r="B512" s="748"/>
      <c r="C512" s="749"/>
      <c r="D512" s="750"/>
      <c r="E512" s="749"/>
      <c r="F512" s="749"/>
      <c r="G512" s="737"/>
      <c r="H512" s="737"/>
      <c r="I512" s="186">
        <f t="shared" si="29"/>
        <v>0</v>
      </c>
      <c r="J512" s="814"/>
      <c r="K512" s="1"/>
      <c r="L512" s="1"/>
      <c r="M512" s="1"/>
      <c r="N512" s="1"/>
      <c r="O512" s="1"/>
      <c r="P512" s="1"/>
      <c r="Q512" s="1"/>
      <c r="R512" s="1"/>
      <c r="S512" s="1"/>
      <c r="T512" s="1"/>
      <c r="U512" s="1"/>
      <c r="W512" s="1"/>
      <c r="X512" s="1"/>
      <c r="Y512" s="1"/>
      <c r="AA512" s="1"/>
    </row>
    <row r="513" spans="1:27" ht="12" customHeight="1">
      <c r="A513" s="552"/>
      <c r="B513" s="748"/>
      <c r="C513" s="749"/>
      <c r="D513" s="750"/>
      <c r="E513" s="749"/>
      <c r="F513" s="749"/>
      <c r="G513" s="737"/>
      <c r="H513" s="737"/>
      <c r="I513" s="186">
        <f t="shared" si="29"/>
        <v>0</v>
      </c>
      <c r="J513" s="814"/>
      <c r="K513" s="1"/>
      <c r="L513" s="1"/>
      <c r="M513" s="1"/>
      <c r="N513" s="1"/>
      <c r="O513" s="1"/>
      <c r="P513" s="1"/>
      <c r="Q513" s="1"/>
      <c r="R513" s="1"/>
      <c r="S513" s="1"/>
      <c r="T513" s="1"/>
      <c r="U513" s="1"/>
      <c r="W513" s="1"/>
      <c r="X513" s="1"/>
      <c r="Y513" s="1"/>
      <c r="AA513" s="1"/>
    </row>
    <row r="514" spans="1:27" ht="12" customHeight="1">
      <c r="A514" s="552"/>
      <c r="B514" s="748"/>
      <c r="C514" s="749"/>
      <c r="D514" s="750"/>
      <c r="E514" s="749"/>
      <c r="F514" s="749"/>
      <c r="G514" s="737"/>
      <c r="H514" s="737"/>
      <c r="I514" s="186">
        <f t="shared" si="29"/>
        <v>0</v>
      </c>
      <c r="J514" s="814"/>
      <c r="K514" s="1"/>
      <c r="L514" s="1"/>
      <c r="M514" s="1"/>
      <c r="N514" s="1"/>
      <c r="O514" s="1"/>
      <c r="P514" s="1"/>
      <c r="Q514" s="1"/>
      <c r="R514" s="1"/>
      <c r="S514" s="1"/>
      <c r="T514" s="1"/>
      <c r="U514" s="1"/>
      <c r="W514" s="1"/>
      <c r="X514" s="1"/>
      <c r="Y514" s="1"/>
      <c r="AA514" s="1"/>
    </row>
    <row r="515" spans="1:27" ht="12" customHeight="1">
      <c r="A515" s="552"/>
      <c r="B515" s="756"/>
      <c r="C515" s="757"/>
      <c r="D515" s="758"/>
      <c r="E515" s="757"/>
      <c r="F515" s="757"/>
      <c r="G515" s="738"/>
      <c r="H515" s="738"/>
      <c r="I515" s="196">
        <f t="shared" si="29"/>
        <v>0</v>
      </c>
      <c r="J515" s="816"/>
      <c r="K515" s="1"/>
      <c r="L515" s="1"/>
      <c r="M515" s="1"/>
      <c r="N515" s="1"/>
      <c r="O515" s="1"/>
      <c r="P515" s="1"/>
      <c r="Q515" s="1"/>
      <c r="R515" s="1"/>
      <c r="S515" s="1"/>
      <c r="T515" s="1"/>
      <c r="U515" s="1"/>
      <c r="W515" s="1"/>
      <c r="X515" s="1"/>
      <c r="Y515" s="1"/>
      <c r="AA515" s="1"/>
    </row>
    <row r="516" spans="1:27" ht="12" customHeight="1">
      <c r="A516" s="552"/>
      <c r="B516" s="49"/>
      <c r="C516" s="9" t="s">
        <v>377</v>
      </c>
      <c r="D516" s="10"/>
      <c r="E516" s="10"/>
      <c r="F516" s="48"/>
      <c r="G516" s="187">
        <f>SUM(G501:G515)</f>
        <v>293641</v>
      </c>
      <c r="H516" s="93"/>
      <c r="I516" s="93"/>
      <c r="J516" s="119"/>
      <c r="K516" s="1"/>
      <c r="L516" s="1"/>
      <c r="M516" s="1"/>
      <c r="N516" s="1"/>
      <c r="O516" s="1"/>
      <c r="P516" s="1"/>
      <c r="Q516" s="1"/>
      <c r="R516" s="1"/>
      <c r="S516" s="1"/>
      <c r="T516" s="1"/>
      <c r="U516" s="1"/>
      <c r="W516" s="1"/>
      <c r="X516" s="1"/>
      <c r="Y516" s="1"/>
      <c r="AA516" s="1"/>
    </row>
    <row r="517" spans="1:27" ht="12" customHeight="1">
      <c r="A517" s="552"/>
      <c r="B517" s="49"/>
      <c r="C517" s="9" t="s">
        <v>378</v>
      </c>
      <c r="D517" s="10"/>
      <c r="E517" s="10"/>
      <c r="F517" s="10"/>
      <c r="G517" s="48"/>
      <c r="H517" s="187">
        <f>SUM(H501:H515)</f>
        <v>67787</v>
      </c>
      <c r="I517" s="93"/>
      <c r="J517" s="119"/>
      <c r="K517" s="1"/>
      <c r="L517" s="1"/>
      <c r="M517" s="1"/>
      <c r="N517" s="1"/>
      <c r="O517" s="1"/>
      <c r="P517" s="1"/>
      <c r="Q517" s="1"/>
      <c r="R517" s="1"/>
      <c r="S517" s="1"/>
      <c r="T517" s="1"/>
      <c r="U517" s="1"/>
      <c r="W517" s="1"/>
      <c r="X517" s="1"/>
      <c r="Y517" s="1"/>
      <c r="AA517" s="1"/>
    </row>
    <row r="518" spans="1:27" ht="12" customHeight="1">
      <c r="A518" s="552"/>
      <c r="B518" s="49"/>
      <c r="C518" s="9" t="s">
        <v>379</v>
      </c>
      <c r="D518" s="10"/>
      <c r="E518" s="10"/>
      <c r="F518" s="10"/>
      <c r="G518" s="10"/>
      <c r="H518" s="48"/>
      <c r="I518" s="187">
        <f>SUM(I501:I515)</f>
        <v>225854</v>
      </c>
      <c r="J518" s="119"/>
      <c r="K518" s="1"/>
      <c r="L518" s="1"/>
      <c r="M518" s="1"/>
      <c r="N518" s="1"/>
      <c r="O518" s="1"/>
      <c r="P518" s="1"/>
      <c r="Q518" s="1"/>
      <c r="R518" s="1"/>
      <c r="S518" s="1"/>
      <c r="T518" s="1"/>
      <c r="U518" s="1"/>
      <c r="W518" s="1"/>
      <c r="X518" s="1"/>
      <c r="Y518" s="1"/>
      <c r="AA518" s="1"/>
    </row>
    <row r="519" spans="1:27" ht="12" customHeight="1" thickBot="1">
      <c r="A519" s="552"/>
      <c r="B519" s="20"/>
      <c r="C519" s="22" t="s">
        <v>380</v>
      </c>
      <c r="D519" s="21"/>
      <c r="E519" s="21"/>
      <c r="F519" s="21"/>
      <c r="G519" s="21"/>
      <c r="H519" s="21"/>
      <c r="I519" s="68"/>
      <c r="J519" s="189">
        <f>SUM(J501:J515)</f>
        <v>6353</v>
      </c>
      <c r="K519" s="1"/>
      <c r="L519" s="1"/>
      <c r="M519" s="1"/>
      <c r="N519" s="1"/>
      <c r="O519" s="1"/>
      <c r="P519" s="1"/>
      <c r="Q519" s="1"/>
      <c r="R519" s="1"/>
      <c r="S519" s="1"/>
      <c r="T519" s="1"/>
      <c r="U519" s="1"/>
      <c r="W519" s="1"/>
      <c r="X519" s="1"/>
      <c r="Y519" s="1"/>
      <c r="AA519" s="1"/>
    </row>
    <row r="520" spans="1:27" ht="12" customHeight="1" thickBot="1" thickTop="1">
      <c r="A520" s="552"/>
      <c r="B520" s="1"/>
      <c r="C520" s="1"/>
      <c r="D520" s="1"/>
      <c r="E520" s="1"/>
      <c r="F520" s="1"/>
      <c r="G520" s="1"/>
      <c r="H520" s="1"/>
      <c r="I520" s="1"/>
      <c r="J520" s="1"/>
      <c r="K520" s="1"/>
      <c r="L520" s="1"/>
      <c r="M520" s="1"/>
      <c r="N520" s="1"/>
      <c r="O520" s="1"/>
      <c r="P520" s="1"/>
      <c r="Q520" s="1"/>
      <c r="R520" s="1"/>
      <c r="S520" s="1"/>
      <c r="T520" s="1"/>
      <c r="U520" s="1"/>
      <c r="W520" s="1"/>
      <c r="X520" s="1"/>
      <c r="Y520" s="1"/>
      <c r="AA520" s="1"/>
    </row>
    <row r="521" spans="1:27" ht="12" customHeight="1" thickTop="1">
      <c r="A521" s="552"/>
      <c r="B521" s="528" t="s">
        <v>381</v>
      </c>
      <c r="C521" s="529"/>
      <c r="D521" s="529"/>
      <c r="E521" s="14"/>
      <c r="F521" s="14"/>
      <c r="G521" s="14"/>
      <c r="H521" s="14"/>
      <c r="I521" s="14"/>
      <c r="J521" s="36"/>
      <c r="K521" s="1"/>
      <c r="L521" s="1"/>
      <c r="M521" s="1"/>
      <c r="N521" s="1"/>
      <c r="O521" s="1"/>
      <c r="P521" s="1"/>
      <c r="Q521" s="1"/>
      <c r="R521" s="1"/>
      <c r="S521" s="1"/>
      <c r="T521" s="1"/>
      <c r="U521" s="1"/>
      <c r="W521" s="1"/>
      <c r="X521" s="1"/>
      <c r="Y521" s="1"/>
      <c r="AA521" s="1"/>
    </row>
    <row r="522" spans="1:27" ht="12" customHeight="1">
      <c r="A522" s="552"/>
      <c r="B522" s="53"/>
      <c r="C522" s="43"/>
      <c r="D522" s="37"/>
      <c r="E522" s="43"/>
      <c r="F522" s="43"/>
      <c r="G522" s="38" t="s">
        <v>117</v>
      </c>
      <c r="H522" s="38" t="s">
        <v>374</v>
      </c>
      <c r="I522" s="38" t="s">
        <v>149</v>
      </c>
      <c r="J522" s="45" t="s">
        <v>117</v>
      </c>
      <c r="K522" s="1"/>
      <c r="L522" s="1"/>
      <c r="M522" s="1"/>
      <c r="N522" s="1"/>
      <c r="O522" s="1"/>
      <c r="P522" s="1"/>
      <c r="Q522" s="1"/>
      <c r="R522" s="1"/>
      <c r="S522" s="1"/>
      <c r="T522" s="1"/>
      <c r="U522" s="1"/>
      <c r="W522" s="1"/>
      <c r="X522" s="1"/>
      <c r="Y522" s="1"/>
      <c r="AA522" s="1"/>
    </row>
    <row r="523" spans="1:27" ht="12" customHeight="1">
      <c r="A523" s="552"/>
      <c r="B523" s="23"/>
      <c r="C523" s="1"/>
      <c r="D523" s="28" t="s">
        <v>375</v>
      </c>
      <c r="E523" s="1"/>
      <c r="F523" s="1"/>
      <c r="G523" s="26" t="s">
        <v>376</v>
      </c>
      <c r="H523" s="26" t="s">
        <v>354</v>
      </c>
      <c r="I523" s="26" t="s">
        <v>355</v>
      </c>
      <c r="J523" s="29" t="s">
        <v>145</v>
      </c>
      <c r="K523" s="1"/>
      <c r="L523" s="1"/>
      <c r="M523" s="1"/>
      <c r="N523" s="1"/>
      <c r="O523" s="1"/>
      <c r="P523" s="1"/>
      <c r="Q523" s="1"/>
      <c r="R523" s="1"/>
      <c r="S523" s="1"/>
      <c r="T523" s="1"/>
      <c r="U523" s="1"/>
      <c r="W523" s="1"/>
      <c r="X523" s="1"/>
      <c r="Y523" s="1"/>
      <c r="AA523" s="1"/>
    </row>
    <row r="524" spans="1:27" ht="12" customHeight="1">
      <c r="A524" s="552"/>
      <c r="B524" s="16" t="s">
        <v>368</v>
      </c>
      <c r="C524" s="10"/>
      <c r="D524" s="33" t="s">
        <v>369</v>
      </c>
      <c r="E524" s="10"/>
      <c r="F524" s="10"/>
      <c r="G524" s="31" t="s">
        <v>112</v>
      </c>
      <c r="H524" s="31" t="s">
        <v>358</v>
      </c>
      <c r="I524" s="31" t="s">
        <v>358</v>
      </c>
      <c r="J524" s="34" t="s">
        <v>139</v>
      </c>
      <c r="K524" s="1"/>
      <c r="L524" s="1"/>
      <c r="M524" s="1"/>
      <c r="N524" s="1"/>
      <c r="O524" s="1"/>
      <c r="P524" s="1"/>
      <c r="Q524" s="1"/>
      <c r="R524" s="1"/>
      <c r="S524" s="1"/>
      <c r="T524" s="1"/>
      <c r="U524" s="1"/>
      <c r="W524" s="1"/>
      <c r="X524" s="1"/>
      <c r="Y524" s="1"/>
      <c r="AA524" s="1"/>
    </row>
    <row r="525" spans="1:27" ht="12" customHeight="1">
      <c r="A525" s="552"/>
      <c r="B525" s="744" t="s">
        <v>553</v>
      </c>
      <c r="C525" s="745"/>
      <c r="D525" s="746"/>
      <c r="E525" s="745"/>
      <c r="F525" s="745"/>
      <c r="G525" s="791">
        <v>50347</v>
      </c>
      <c r="H525" s="791">
        <v>11509</v>
      </c>
      <c r="I525" s="186">
        <f aca="true" t="shared" si="30" ref="I525:I539">G525-H525</f>
        <v>38838</v>
      </c>
      <c r="J525" s="813">
        <v>504</v>
      </c>
      <c r="K525" s="1"/>
      <c r="L525" s="1"/>
      <c r="M525" s="1"/>
      <c r="N525" s="1"/>
      <c r="O525" s="1"/>
      <c r="P525" s="1"/>
      <c r="Q525" s="1"/>
      <c r="R525" s="1"/>
      <c r="S525" s="1"/>
      <c r="T525" s="1"/>
      <c r="U525" s="1"/>
      <c r="W525" s="1"/>
      <c r="X525" s="1"/>
      <c r="Y525" s="1"/>
      <c r="AA525" s="1"/>
    </row>
    <row r="526" spans="1:27" ht="12" customHeight="1">
      <c r="A526" s="552"/>
      <c r="B526" s="748" t="s">
        <v>594</v>
      </c>
      <c r="C526" s="749"/>
      <c r="D526" s="750"/>
      <c r="E526" s="749"/>
      <c r="F526" s="749"/>
      <c r="G526" s="737">
        <v>88108</v>
      </c>
      <c r="H526" s="737">
        <v>20141</v>
      </c>
      <c r="I526" s="186">
        <f t="shared" si="30"/>
        <v>67967</v>
      </c>
      <c r="J526" s="814">
        <v>881</v>
      </c>
      <c r="K526" s="1"/>
      <c r="L526" s="1"/>
      <c r="M526" s="1"/>
      <c r="N526" s="1"/>
      <c r="O526" s="1"/>
      <c r="P526" s="1"/>
      <c r="Q526" s="1"/>
      <c r="R526" s="1"/>
      <c r="S526" s="1"/>
      <c r="T526" s="1"/>
      <c r="U526" s="1"/>
      <c r="W526" s="1"/>
      <c r="X526" s="1"/>
      <c r="Y526" s="1"/>
      <c r="AA526" s="1"/>
    </row>
    <row r="527" spans="1:27" ht="12" customHeight="1">
      <c r="A527" s="552"/>
      <c r="B527" s="748" t="s">
        <v>595</v>
      </c>
      <c r="C527" s="749"/>
      <c r="D527" s="750"/>
      <c r="E527" s="749"/>
      <c r="F527" s="749"/>
      <c r="G527" s="737">
        <v>133102</v>
      </c>
      <c r="H527" s="737">
        <v>2602</v>
      </c>
      <c r="I527" s="186">
        <f t="shared" si="30"/>
        <v>130500</v>
      </c>
      <c r="J527" s="814">
        <v>2218</v>
      </c>
      <c r="K527" s="1"/>
      <c r="L527" s="1"/>
      <c r="M527" s="1"/>
      <c r="N527" s="1"/>
      <c r="O527" s="1"/>
      <c r="P527" s="1"/>
      <c r="Q527" s="1"/>
      <c r="R527" s="1"/>
      <c r="S527" s="1"/>
      <c r="T527" s="1"/>
      <c r="U527" s="1"/>
      <c r="W527" s="1"/>
      <c r="X527" s="1"/>
      <c r="Y527" s="1"/>
      <c r="AA527" s="1"/>
    </row>
    <row r="528" spans="1:27" ht="12" customHeight="1">
      <c r="A528" s="552"/>
      <c r="B528" s="748" t="s">
        <v>596</v>
      </c>
      <c r="C528" s="749"/>
      <c r="D528" s="750"/>
      <c r="E528" s="749"/>
      <c r="F528" s="749"/>
      <c r="G528" s="737">
        <v>5035</v>
      </c>
      <c r="H528" s="737">
        <v>1151</v>
      </c>
      <c r="I528" s="186">
        <f t="shared" si="30"/>
        <v>3884</v>
      </c>
      <c r="J528" s="814">
        <v>50</v>
      </c>
      <c r="K528" s="1"/>
      <c r="L528" s="1"/>
      <c r="M528" s="1"/>
      <c r="N528" s="1"/>
      <c r="O528" s="1"/>
      <c r="P528" s="1"/>
      <c r="Q528" s="1"/>
      <c r="R528" s="1"/>
      <c r="S528" s="1"/>
      <c r="T528" s="1"/>
      <c r="U528" s="1"/>
      <c r="W528" s="1"/>
      <c r="X528" s="1"/>
      <c r="Y528" s="1"/>
      <c r="AA528" s="1"/>
    </row>
    <row r="529" spans="1:27" ht="12" customHeight="1">
      <c r="A529" s="552"/>
      <c r="B529" s="748"/>
      <c r="C529" s="749"/>
      <c r="D529" s="750"/>
      <c r="E529" s="749"/>
      <c r="F529" s="749"/>
      <c r="G529" s="737"/>
      <c r="H529" s="737"/>
      <c r="I529" s="186">
        <f t="shared" si="30"/>
        <v>0</v>
      </c>
      <c r="J529" s="814"/>
      <c r="K529" s="1"/>
      <c r="L529" s="1"/>
      <c r="M529" s="1"/>
      <c r="N529" s="1"/>
      <c r="O529" s="1"/>
      <c r="P529" s="1"/>
      <c r="Q529" s="1"/>
      <c r="R529" s="1"/>
      <c r="S529" s="1"/>
      <c r="T529" s="1"/>
      <c r="U529" s="1"/>
      <c r="W529" s="1"/>
      <c r="X529" s="1"/>
      <c r="Y529" s="1"/>
      <c r="AA529" s="1"/>
    </row>
    <row r="530" spans="1:27" ht="12" customHeight="1">
      <c r="A530" s="552"/>
      <c r="B530" s="748"/>
      <c r="C530" s="749"/>
      <c r="D530" s="750"/>
      <c r="E530" s="749"/>
      <c r="F530" s="749"/>
      <c r="G530" s="737"/>
      <c r="H530" s="737"/>
      <c r="I530" s="186">
        <f t="shared" si="30"/>
        <v>0</v>
      </c>
      <c r="J530" s="814"/>
      <c r="K530" s="1"/>
      <c r="L530" s="1"/>
      <c r="M530" s="1"/>
      <c r="N530" s="1"/>
      <c r="O530" s="1"/>
      <c r="P530" s="1"/>
      <c r="Q530" s="1"/>
      <c r="R530" s="1"/>
      <c r="S530" s="1"/>
      <c r="T530" s="1"/>
      <c r="U530" s="1"/>
      <c r="W530" s="1"/>
      <c r="X530" s="1"/>
      <c r="Y530" s="1"/>
      <c r="AA530" s="1"/>
    </row>
    <row r="531" spans="1:27" ht="12" customHeight="1">
      <c r="A531" s="552"/>
      <c r="B531" s="748"/>
      <c r="C531" s="749"/>
      <c r="D531" s="750"/>
      <c r="E531" s="749"/>
      <c r="F531" s="749"/>
      <c r="G531" s="737"/>
      <c r="H531" s="737"/>
      <c r="I531" s="186">
        <f t="shared" si="30"/>
        <v>0</v>
      </c>
      <c r="J531" s="814"/>
      <c r="K531" s="1"/>
      <c r="L531" s="1"/>
      <c r="M531" s="1"/>
      <c r="N531" s="1"/>
      <c r="O531" s="1"/>
      <c r="P531" s="1"/>
      <c r="Q531" s="1"/>
      <c r="R531" s="1"/>
      <c r="S531" s="1"/>
      <c r="T531" s="1"/>
      <c r="U531" s="1"/>
      <c r="W531" s="1"/>
      <c r="X531" s="1"/>
      <c r="Y531" s="1"/>
      <c r="AA531" s="1"/>
    </row>
    <row r="532" spans="1:27" ht="12.75" customHeight="1">
      <c r="A532" s="552"/>
      <c r="B532" s="748"/>
      <c r="C532" s="749"/>
      <c r="D532" s="750"/>
      <c r="E532" s="749"/>
      <c r="F532" s="749"/>
      <c r="G532" s="737"/>
      <c r="H532" s="737"/>
      <c r="I532" s="186">
        <f t="shared" si="30"/>
        <v>0</v>
      </c>
      <c r="J532" s="814"/>
      <c r="K532" s="1"/>
      <c r="L532" s="1"/>
      <c r="M532" s="1"/>
      <c r="N532" s="1"/>
      <c r="O532" s="1"/>
      <c r="P532" s="1"/>
      <c r="Q532" s="1"/>
      <c r="R532" s="1"/>
      <c r="S532" s="1"/>
      <c r="T532" s="1"/>
      <c r="U532" s="1"/>
      <c r="W532" s="1"/>
      <c r="X532" s="1"/>
      <c r="Y532" s="1"/>
      <c r="AA532" s="1"/>
    </row>
    <row r="533" spans="1:27" ht="12.75" customHeight="1">
      <c r="A533" s="552"/>
      <c r="B533" s="748"/>
      <c r="C533" s="749"/>
      <c r="D533" s="750"/>
      <c r="E533" s="749"/>
      <c r="F533" s="749"/>
      <c r="G533" s="737"/>
      <c r="H533" s="737"/>
      <c r="I533" s="186">
        <f t="shared" si="30"/>
        <v>0</v>
      </c>
      <c r="J533" s="814"/>
      <c r="K533" s="1"/>
      <c r="L533" s="1"/>
      <c r="M533" s="1"/>
      <c r="N533" s="1"/>
      <c r="O533" s="1"/>
      <c r="P533" s="1"/>
      <c r="Q533" s="1"/>
      <c r="R533" s="1"/>
      <c r="S533" s="1"/>
      <c r="T533" s="1"/>
      <c r="U533" s="1"/>
      <c r="W533" s="1"/>
      <c r="X533" s="1"/>
      <c r="Y533" s="1"/>
      <c r="AA533" s="1"/>
    </row>
    <row r="534" spans="1:27" ht="12" customHeight="1">
      <c r="A534" s="552"/>
      <c r="B534" s="748"/>
      <c r="C534" s="749"/>
      <c r="D534" s="750"/>
      <c r="E534" s="749"/>
      <c r="F534" s="749"/>
      <c r="G534" s="737"/>
      <c r="H534" s="737"/>
      <c r="I534" s="186">
        <f t="shared" si="30"/>
        <v>0</v>
      </c>
      <c r="J534" s="814"/>
      <c r="K534" s="1"/>
      <c r="L534" s="1"/>
      <c r="M534" s="1"/>
      <c r="N534" s="1"/>
      <c r="O534" s="1"/>
      <c r="P534" s="1"/>
      <c r="Q534" s="1"/>
      <c r="R534" s="1"/>
      <c r="S534" s="1"/>
      <c r="T534" s="1"/>
      <c r="U534" s="1"/>
      <c r="W534" s="1"/>
      <c r="X534" s="1"/>
      <c r="Y534" s="1"/>
      <c r="AA534" s="1"/>
    </row>
    <row r="535" spans="1:27" ht="12" customHeight="1">
      <c r="A535" s="552"/>
      <c r="B535" s="748"/>
      <c r="C535" s="749"/>
      <c r="D535" s="750"/>
      <c r="E535" s="749"/>
      <c r="F535" s="749"/>
      <c r="G535" s="737"/>
      <c r="H535" s="737"/>
      <c r="I535" s="186">
        <f t="shared" si="30"/>
        <v>0</v>
      </c>
      <c r="J535" s="814"/>
      <c r="K535" s="1"/>
      <c r="L535" s="1"/>
      <c r="M535" s="1"/>
      <c r="N535" s="1"/>
      <c r="O535" s="1"/>
      <c r="P535" s="1"/>
      <c r="Q535" s="1"/>
      <c r="R535" s="1"/>
      <c r="S535" s="1"/>
      <c r="T535" s="1"/>
      <c r="U535" s="1"/>
      <c r="W535" s="1"/>
      <c r="X535" s="1"/>
      <c r="Y535" s="1"/>
      <c r="AA535" s="1"/>
    </row>
    <row r="536" spans="1:27" ht="12" customHeight="1">
      <c r="A536" s="552"/>
      <c r="B536" s="748"/>
      <c r="C536" s="749"/>
      <c r="D536" s="750"/>
      <c r="E536" s="749"/>
      <c r="F536" s="749"/>
      <c r="G536" s="737"/>
      <c r="H536" s="737"/>
      <c r="I536" s="186">
        <f t="shared" si="30"/>
        <v>0</v>
      </c>
      <c r="J536" s="814"/>
      <c r="K536" s="1"/>
      <c r="L536" s="1"/>
      <c r="M536" s="1"/>
      <c r="N536" s="1"/>
      <c r="O536" s="1"/>
      <c r="P536" s="1"/>
      <c r="Q536" s="1"/>
      <c r="R536" s="1"/>
      <c r="S536" s="1"/>
      <c r="T536" s="1"/>
      <c r="U536" s="1"/>
      <c r="W536" s="1"/>
      <c r="X536" s="1"/>
      <c r="Y536" s="1"/>
      <c r="AA536" s="1"/>
    </row>
    <row r="537" spans="1:27" ht="12" customHeight="1">
      <c r="A537" s="552"/>
      <c r="B537" s="748"/>
      <c r="C537" s="749"/>
      <c r="D537" s="750"/>
      <c r="E537" s="749"/>
      <c r="F537" s="749"/>
      <c r="G537" s="737"/>
      <c r="H537" s="737"/>
      <c r="I537" s="186">
        <f t="shared" si="30"/>
        <v>0</v>
      </c>
      <c r="J537" s="814"/>
      <c r="K537" s="1"/>
      <c r="L537" s="1"/>
      <c r="M537" s="1"/>
      <c r="N537" s="1"/>
      <c r="O537" s="1"/>
      <c r="P537" s="1"/>
      <c r="Q537" s="1"/>
      <c r="R537" s="1"/>
      <c r="S537" s="1"/>
      <c r="T537" s="1"/>
      <c r="U537" s="1"/>
      <c r="W537" s="1"/>
      <c r="X537" s="1"/>
      <c r="Y537" s="1"/>
      <c r="AA537" s="1"/>
    </row>
    <row r="538" spans="1:27" ht="12" customHeight="1">
      <c r="A538" s="552"/>
      <c r="B538" s="748"/>
      <c r="C538" s="749"/>
      <c r="D538" s="750"/>
      <c r="E538" s="749"/>
      <c r="F538" s="749"/>
      <c r="G538" s="737"/>
      <c r="H538" s="737"/>
      <c r="I538" s="186">
        <f t="shared" si="30"/>
        <v>0</v>
      </c>
      <c r="J538" s="814"/>
      <c r="K538" s="1"/>
      <c r="L538" s="1"/>
      <c r="M538" s="1"/>
      <c r="N538" s="1"/>
      <c r="O538" s="1"/>
      <c r="P538" s="1"/>
      <c r="Q538" s="1"/>
      <c r="R538" s="1"/>
      <c r="S538" s="1"/>
      <c r="T538" s="1"/>
      <c r="U538" s="1"/>
      <c r="W538" s="1"/>
      <c r="X538" s="1"/>
      <c r="Y538" s="1"/>
      <c r="AA538" s="1"/>
    </row>
    <row r="539" spans="1:27" ht="12" customHeight="1">
      <c r="A539" s="552"/>
      <c r="B539" s="756"/>
      <c r="C539" s="757"/>
      <c r="D539" s="758"/>
      <c r="E539" s="757"/>
      <c r="F539" s="757"/>
      <c r="G539" s="738"/>
      <c r="H539" s="738"/>
      <c r="I539" s="196">
        <f t="shared" si="30"/>
        <v>0</v>
      </c>
      <c r="J539" s="818"/>
      <c r="K539" s="1"/>
      <c r="L539" s="1"/>
      <c r="M539" s="1"/>
      <c r="N539" s="1"/>
      <c r="O539" s="1"/>
      <c r="P539" s="1"/>
      <c r="Q539" s="1"/>
      <c r="R539" s="1"/>
      <c r="S539" s="1"/>
      <c r="T539" s="1"/>
      <c r="U539" s="1"/>
      <c r="W539" s="1"/>
      <c r="X539" s="1"/>
      <c r="Y539" s="1"/>
      <c r="AA539" s="1"/>
    </row>
    <row r="540" spans="1:27" ht="12" customHeight="1">
      <c r="A540" s="552"/>
      <c r="B540" s="49"/>
      <c r="C540" s="9" t="s">
        <v>382</v>
      </c>
      <c r="D540" s="10"/>
      <c r="E540" s="10"/>
      <c r="F540" s="48"/>
      <c r="G540" s="187">
        <f>SUM(G525:G539)</f>
        <v>276592</v>
      </c>
      <c r="H540" s="93"/>
      <c r="I540" s="93"/>
      <c r="J540" s="119"/>
      <c r="K540" s="1"/>
      <c r="L540" s="1"/>
      <c r="M540" s="1"/>
      <c r="N540" s="1"/>
      <c r="O540" s="1"/>
      <c r="P540" s="1"/>
      <c r="Q540" s="1"/>
      <c r="R540" s="1"/>
      <c r="S540" s="1"/>
      <c r="T540" s="1"/>
      <c r="U540" s="1"/>
      <c r="W540" s="1"/>
      <c r="X540" s="1"/>
      <c r="Y540" s="1"/>
      <c r="AA540" s="1"/>
    </row>
    <row r="541" spans="1:27" ht="12" customHeight="1">
      <c r="A541" s="552"/>
      <c r="B541" s="49"/>
      <c r="C541" s="9" t="s">
        <v>383</v>
      </c>
      <c r="D541" s="10"/>
      <c r="E541" s="10"/>
      <c r="F541" s="10"/>
      <c r="G541" s="48"/>
      <c r="H541" s="187">
        <f>SUM(H525:H539)</f>
        <v>35403</v>
      </c>
      <c r="I541" s="93"/>
      <c r="J541" s="119"/>
      <c r="K541" s="94"/>
      <c r="L541" s="1"/>
      <c r="M541" s="1"/>
      <c r="N541" s="1"/>
      <c r="O541" s="1"/>
      <c r="P541" s="1"/>
      <c r="Q541" s="1"/>
      <c r="R541" s="1"/>
      <c r="S541" s="1"/>
      <c r="T541" s="1"/>
      <c r="U541" s="1"/>
      <c r="W541" s="1"/>
      <c r="X541" s="1"/>
      <c r="Y541" s="1"/>
      <c r="AA541" s="1"/>
    </row>
    <row r="542" spans="1:27" ht="12" customHeight="1">
      <c r="A542" s="552"/>
      <c r="B542" s="49"/>
      <c r="C542" s="9" t="s">
        <v>379</v>
      </c>
      <c r="D542" s="10"/>
      <c r="E542" s="10"/>
      <c r="F542" s="10"/>
      <c r="G542" s="10"/>
      <c r="H542" s="48"/>
      <c r="I542" s="187">
        <f>SUM(I525:I539)</f>
        <v>241189</v>
      </c>
      <c r="J542" s="119"/>
      <c r="K542" s="94"/>
      <c r="L542" s="1"/>
      <c r="M542" s="1"/>
      <c r="N542" s="1"/>
      <c r="O542" s="1"/>
      <c r="P542" s="1"/>
      <c r="Q542" s="1"/>
      <c r="R542" s="1"/>
      <c r="S542" s="1"/>
      <c r="T542" s="1"/>
      <c r="U542" s="1"/>
      <c r="W542" s="1"/>
      <c r="X542" s="1"/>
      <c r="Y542" s="1"/>
      <c r="AA542" s="1"/>
    </row>
    <row r="543" spans="1:27" ht="12.75" customHeight="1" thickBot="1">
      <c r="A543" s="552"/>
      <c r="B543" s="20"/>
      <c r="C543" s="22" t="s">
        <v>393</v>
      </c>
      <c r="D543" s="21"/>
      <c r="E543" s="21"/>
      <c r="F543" s="21"/>
      <c r="G543" s="21"/>
      <c r="H543" s="21"/>
      <c r="I543" s="68"/>
      <c r="J543" s="189">
        <f>SUM(J525:J539)</f>
        <v>3653</v>
      </c>
      <c r="K543" s="1"/>
      <c r="L543" s="1"/>
      <c r="M543" s="1"/>
      <c r="N543" s="1"/>
      <c r="O543" s="1"/>
      <c r="P543" s="1"/>
      <c r="Q543" s="1"/>
      <c r="R543" s="1"/>
      <c r="S543" s="1"/>
      <c r="T543" s="1"/>
      <c r="U543" s="1"/>
      <c r="W543" s="1"/>
      <c r="X543" s="1"/>
      <c r="Y543" s="1"/>
      <c r="AA543" s="1"/>
    </row>
    <row r="544" spans="1:27" ht="15.75" customHeight="1" thickBot="1" thickTop="1">
      <c r="A544" s="552"/>
      <c r="B544" s="164"/>
      <c r="C544" s="164"/>
      <c r="D544" s="164"/>
      <c r="E544" s="164"/>
      <c r="F544" s="164"/>
      <c r="G544" s="164"/>
      <c r="H544" s="164"/>
      <c r="I544" s="164"/>
      <c r="J544" s="164"/>
      <c r="K544" s="1"/>
      <c r="L544" s="1"/>
      <c r="M544" s="1"/>
      <c r="N544" s="1"/>
      <c r="O544" s="1"/>
      <c r="P544" s="1"/>
      <c r="Q544" s="1"/>
      <c r="R544" s="1"/>
      <c r="S544" s="1"/>
      <c r="T544" s="1"/>
      <c r="U544" s="1"/>
      <c r="W544" s="1"/>
      <c r="X544" s="1"/>
      <c r="Y544" s="1"/>
      <c r="AA544" s="1"/>
    </row>
    <row r="545" spans="1:27" ht="15" customHeight="1" thickTop="1">
      <c r="A545" s="552"/>
      <c r="B545" s="528" t="s">
        <v>394</v>
      </c>
      <c r="C545" s="529"/>
      <c r="D545" s="529"/>
      <c r="E545" s="529"/>
      <c r="F545" s="24"/>
      <c r="G545" s="14"/>
      <c r="H545" s="14"/>
      <c r="I545" s="14"/>
      <c r="J545" s="36"/>
      <c r="K545" s="1"/>
      <c r="L545" s="1"/>
      <c r="M545" s="1"/>
      <c r="N545" s="1"/>
      <c r="O545" s="1"/>
      <c r="P545" s="1"/>
      <c r="Q545" s="1"/>
      <c r="R545" s="1"/>
      <c r="S545" s="1"/>
      <c r="T545" s="1"/>
      <c r="U545" s="1"/>
      <c r="W545" s="1"/>
      <c r="X545" s="1"/>
      <c r="Y545" s="1"/>
      <c r="AA545" s="1"/>
    </row>
    <row r="546" spans="1:27" ht="12">
      <c r="A546" s="552"/>
      <c r="B546" s="53"/>
      <c r="C546" s="43"/>
      <c r="D546" s="43"/>
      <c r="E546" s="43"/>
      <c r="F546" s="552"/>
      <c r="G546" s="43"/>
      <c r="H546" s="37"/>
      <c r="I546" s="38" t="s">
        <v>292</v>
      </c>
      <c r="J546" s="39"/>
      <c r="K546" s="1"/>
      <c r="L546" s="1"/>
      <c r="M546" s="1"/>
      <c r="N546" s="1"/>
      <c r="O546" s="1"/>
      <c r="P546" s="1"/>
      <c r="Q546" s="1"/>
      <c r="R546" s="1"/>
      <c r="S546" s="1"/>
      <c r="T546" s="1"/>
      <c r="U546" s="1"/>
      <c r="W546" s="1"/>
      <c r="X546" s="1"/>
      <c r="Y546" s="1"/>
      <c r="AA546" s="1"/>
    </row>
    <row r="547" spans="1:27" ht="12" customHeight="1">
      <c r="A547" s="552"/>
      <c r="B547" s="23"/>
      <c r="C547" s="1"/>
      <c r="D547" s="1"/>
      <c r="E547" s="1"/>
      <c r="F547" s="552"/>
      <c r="G547" s="1"/>
      <c r="H547" s="40"/>
      <c r="I547" s="26" t="s">
        <v>395</v>
      </c>
      <c r="J547" s="29" t="s">
        <v>145</v>
      </c>
      <c r="K547" s="1"/>
      <c r="L547" s="1"/>
      <c r="M547" s="1"/>
      <c r="N547" s="1"/>
      <c r="O547" s="1"/>
      <c r="P547" s="1"/>
      <c r="Q547" s="1"/>
      <c r="R547" s="1"/>
      <c r="S547" s="1"/>
      <c r="T547" s="1"/>
      <c r="U547" s="1"/>
      <c r="W547" s="1"/>
      <c r="X547" s="1"/>
      <c r="Y547" s="1"/>
      <c r="AA547" s="1"/>
    </row>
    <row r="548" spans="1:27" ht="9.75" customHeight="1">
      <c r="A548" s="552"/>
      <c r="B548" s="23"/>
      <c r="C548" s="1"/>
      <c r="D548" s="1"/>
      <c r="E548" s="1"/>
      <c r="F548" s="552"/>
      <c r="G548" s="1"/>
      <c r="H548" s="26" t="s">
        <v>143</v>
      </c>
      <c r="I548" s="26" t="s">
        <v>396</v>
      </c>
      <c r="J548" s="29" t="s">
        <v>397</v>
      </c>
      <c r="K548" s="1"/>
      <c r="L548" s="1"/>
      <c r="M548" s="1"/>
      <c r="N548" s="1"/>
      <c r="O548" s="1"/>
      <c r="P548" s="1"/>
      <c r="Q548" s="1"/>
      <c r="R548" s="1"/>
      <c r="S548" s="1"/>
      <c r="T548" s="1"/>
      <c r="U548" s="1"/>
      <c r="W548" s="1"/>
      <c r="X548" s="1"/>
      <c r="Y548" s="1"/>
      <c r="AA548" s="1"/>
    </row>
    <row r="549" spans="1:27" ht="15" customHeight="1">
      <c r="A549" s="552"/>
      <c r="B549" s="16" t="s">
        <v>398</v>
      </c>
      <c r="C549" s="10"/>
      <c r="D549" s="10"/>
      <c r="E549" s="10"/>
      <c r="F549" s="10"/>
      <c r="G549" s="10"/>
      <c r="H549" s="31" t="s">
        <v>149</v>
      </c>
      <c r="I549" s="31" t="s">
        <v>399</v>
      </c>
      <c r="J549" s="34" t="s">
        <v>399</v>
      </c>
      <c r="K549" s="1"/>
      <c r="L549" s="1"/>
      <c r="M549" s="1"/>
      <c r="N549" s="1"/>
      <c r="O549" s="1"/>
      <c r="P549" s="1"/>
      <c r="Q549" s="1"/>
      <c r="R549" s="1"/>
      <c r="S549" s="1"/>
      <c r="T549" s="1"/>
      <c r="U549" s="1"/>
      <c r="W549" s="1"/>
      <c r="X549" s="1"/>
      <c r="Y549" s="1"/>
      <c r="AA549" s="1"/>
    </row>
    <row r="550" spans="1:27" ht="12" customHeight="1">
      <c r="A550" s="552"/>
      <c r="B550" s="744" t="s">
        <v>597</v>
      </c>
      <c r="C550" s="745"/>
      <c r="D550" s="745"/>
      <c r="E550" s="745"/>
      <c r="F550" s="745"/>
      <c r="G550" s="745"/>
      <c r="H550" s="746"/>
      <c r="I550" s="791">
        <v>9500</v>
      </c>
      <c r="J550" s="813">
        <v>4750</v>
      </c>
      <c r="K550" s="1"/>
      <c r="L550" s="1"/>
      <c r="M550" s="1"/>
      <c r="N550" s="1"/>
      <c r="O550" s="1"/>
      <c r="P550" s="1"/>
      <c r="Q550" s="1"/>
      <c r="R550" s="1"/>
      <c r="S550" s="1"/>
      <c r="T550" s="1"/>
      <c r="U550" s="1"/>
      <c r="W550" s="1"/>
      <c r="X550" s="1"/>
      <c r="Y550" s="1"/>
      <c r="AA550" s="1"/>
    </row>
    <row r="551" spans="1:27" ht="12" customHeight="1">
      <c r="A551" s="552"/>
      <c r="B551" s="748"/>
      <c r="C551" s="749"/>
      <c r="D551" s="749"/>
      <c r="E551" s="749"/>
      <c r="F551" s="749"/>
      <c r="G551" s="749"/>
      <c r="H551" s="750"/>
      <c r="I551" s="737"/>
      <c r="J551" s="814"/>
      <c r="K551" s="1"/>
      <c r="L551" s="1"/>
      <c r="M551" s="1"/>
      <c r="N551" s="1"/>
      <c r="O551" s="1"/>
      <c r="P551" s="1"/>
      <c r="Q551" s="1"/>
      <c r="R551" s="1"/>
      <c r="S551" s="1"/>
      <c r="T551" s="1"/>
      <c r="U551" s="1"/>
      <c r="W551" s="1"/>
      <c r="X551" s="1"/>
      <c r="Y551" s="1"/>
      <c r="AA551" s="1"/>
    </row>
    <row r="552" spans="1:27" ht="12">
      <c r="A552" s="552"/>
      <c r="B552" s="748"/>
      <c r="C552" s="749"/>
      <c r="D552" s="749"/>
      <c r="E552" s="749"/>
      <c r="F552" s="749"/>
      <c r="G552" s="749"/>
      <c r="H552" s="750"/>
      <c r="I552" s="737"/>
      <c r="J552" s="814"/>
      <c r="K552" s="1"/>
      <c r="L552" s="1"/>
      <c r="M552" s="1"/>
      <c r="N552" s="1"/>
      <c r="O552" s="1"/>
      <c r="P552" s="1"/>
      <c r="Q552" s="1"/>
      <c r="R552" s="1"/>
      <c r="S552" s="1"/>
      <c r="T552" s="1"/>
      <c r="U552" s="1"/>
      <c r="W552" s="1"/>
      <c r="X552" s="1"/>
      <c r="Y552" s="1"/>
      <c r="AA552" s="1"/>
    </row>
    <row r="553" spans="1:27" ht="12">
      <c r="A553" s="552"/>
      <c r="B553" s="748"/>
      <c r="C553" s="749"/>
      <c r="D553" s="749"/>
      <c r="E553" s="749"/>
      <c r="F553" s="749"/>
      <c r="G553" s="749"/>
      <c r="H553" s="750"/>
      <c r="I553" s="737"/>
      <c r="J553" s="814"/>
      <c r="K553" s="1"/>
      <c r="L553" s="1"/>
      <c r="M553" s="1"/>
      <c r="N553" s="1"/>
      <c r="O553" s="1"/>
      <c r="P553" s="1"/>
      <c r="Q553" s="1"/>
      <c r="R553" s="1"/>
      <c r="S553" s="1"/>
      <c r="T553" s="1"/>
      <c r="U553" s="1"/>
      <c r="W553" s="1"/>
      <c r="X553" s="1"/>
      <c r="Y553" s="1"/>
      <c r="AA553" s="1"/>
    </row>
    <row r="554" spans="1:27" ht="12">
      <c r="A554" s="552"/>
      <c r="B554" s="748"/>
      <c r="C554" s="749"/>
      <c r="D554" s="749"/>
      <c r="E554" s="749"/>
      <c r="F554" s="749"/>
      <c r="G554" s="749"/>
      <c r="H554" s="750"/>
      <c r="I554" s="737"/>
      <c r="J554" s="814"/>
      <c r="K554" s="1"/>
      <c r="L554" s="1"/>
      <c r="M554" s="1"/>
      <c r="N554" s="1"/>
      <c r="O554" s="1"/>
      <c r="P554" s="1"/>
      <c r="Q554" s="1"/>
      <c r="R554" s="1"/>
      <c r="S554" s="1"/>
      <c r="T554" s="1"/>
      <c r="U554" s="1"/>
      <c r="W554" s="1"/>
      <c r="X554" s="1"/>
      <c r="Y554" s="1"/>
      <c r="AA554" s="1"/>
    </row>
    <row r="555" spans="1:27" ht="12">
      <c r="A555" s="552"/>
      <c r="B555" s="748"/>
      <c r="C555" s="749"/>
      <c r="D555" s="749"/>
      <c r="E555" s="749"/>
      <c r="F555" s="749"/>
      <c r="G555" s="749"/>
      <c r="H555" s="750"/>
      <c r="I555" s="737"/>
      <c r="J555" s="814"/>
      <c r="K555" s="1"/>
      <c r="L555" s="1"/>
      <c r="M555" s="1"/>
      <c r="N555" s="1"/>
      <c r="O555" s="1"/>
      <c r="P555" s="1"/>
      <c r="Q555" s="1"/>
      <c r="R555" s="1"/>
      <c r="S555" s="1"/>
      <c r="T555" s="1"/>
      <c r="U555" s="1"/>
      <c r="W555" s="1"/>
      <c r="X555" s="1"/>
      <c r="Y555" s="1"/>
      <c r="AA555" s="1"/>
    </row>
    <row r="556" spans="1:27" ht="12">
      <c r="A556" s="552"/>
      <c r="B556" s="752"/>
      <c r="C556" s="753"/>
      <c r="D556" s="753"/>
      <c r="E556" s="753"/>
      <c r="F556" s="753"/>
      <c r="G556" s="753"/>
      <c r="H556" s="758"/>
      <c r="I556" s="798"/>
      <c r="J556" s="816"/>
      <c r="K556" s="1"/>
      <c r="L556" s="1"/>
      <c r="M556" s="1"/>
      <c r="N556" s="1"/>
      <c r="O556" s="1"/>
      <c r="P556" s="1"/>
      <c r="Q556" s="1"/>
      <c r="R556" s="1"/>
      <c r="S556" s="1"/>
      <c r="T556" s="1"/>
      <c r="U556" s="1"/>
      <c r="W556" s="1"/>
      <c r="X556" s="1"/>
      <c r="Y556" s="1"/>
      <c r="AA556" s="1"/>
    </row>
    <row r="557" spans="1:27" ht="12">
      <c r="A557" s="552"/>
      <c r="B557" s="577" t="s">
        <v>400</v>
      </c>
      <c r="C557" s="578"/>
      <c r="D557" s="578"/>
      <c r="E557" s="578"/>
      <c r="F557" s="578"/>
      <c r="G557" s="578"/>
      <c r="H557" s="579"/>
      <c r="I557" s="579"/>
      <c r="J557" s="242">
        <f>SUM(J550:J556)</f>
        <v>4750</v>
      </c>
      <c r="K557" s="1"/>
      <c r="L557" s="1"/>
      <c r="M557" s="1"/>
      <c r="N557" s="1"/>
      <c r="O557" s="1"/>
      <c r="P557" s="1"/>
      <c r="Q557" s="1"/>
      <c r="R557" s="1"/>
      <c r="S557" s="1"/>
      <c r="T557" s="1"/>
      <c r="U557" s="1"/>
      <c r="W557" s="1"/>
      <c r="X557" s="1"/>
      <c r="Y557" s="1"/>
      <c r="AA557" s="1"/>
    </row>
    <row r="558" spans="1:27" ht="9.75" customHeight="1">
      <c r="A558" s="552"/>
      <c r="B558" s="580"/>
      <c r="C558" s="18"/>
      <c r="D558" s="18"/>
      <c r="E558" s="18"/>
      <c r="F558" s="18"/>
      <c r="G558" s="552"/>
      <c r="H558" s="169"/>
      <c r="I558" s="581" t="s">
        <v>292</v>
      </c>
      <c r="J558" s="582" t="s">
        <v>145</v>
      </c>
      <c r="K558" s="1"/>
      <c r="L558" s="1"/>
      <c r="M558" s="1"/>
      <c r="N558" s="1"/>
      <c r="O558" s="1"/>
      <c r="P558" s="1"/>
      <c r="Q558" s="1"/>
      <c r="R558" s="1"/>
      <c r="S558" s="1"/>
      <c r="T558" s="1"/>
      <c r="U558" s="1"/>
      <c r="W558" s="1"/>
      <c r="X558" s="1"/>
      <c r="Y558" s="1"/>
      <c r="AA558" s="1"/>
    </row>
    <row r="559" spans="1:27" ht="9.75" customHeight="1">
      <c r="A559" s="552"/>
      <c r="B559" s="580"/>
      <c r="C559" s="18"/>
      <c r="D559" s="18"/>
      <c r="E559" s="18"/>
      <c r="F559" s="18"/>
      <c r="G559" s="552"/>
      <c r="H559" s="568" t="s">
        <v>143</v>
      </c>
      <c r="I559" s="568" t="s">
        <v>401</v>
      </c>
      <c r="J559" s="582" t="s">
        <v>401</v>
      </c>
      <c r="K559" s="1"/>
      <c r="L559" s="1"/>
      <c r="M559" s="1"/>
      <c r="N559" s="1"/>
      <c r="O559" s="1"/>
      <c r="P559" s="1"/>
      <c r="Q559" s="1"/>
      <c r="R559" s="1"/>
      <c r="S559" s="1"/>
      <c r="T559" s="1"/>
      <c r="U559" s="1"/>
      <c r="W559" s="1"/>
      <c r="X559" s="1"/>
      <c r="Y559" s="1"/>
      <c r="AA559" s="1"/>
    </row>
    <row r="560" spans="1:27" ht="12">
      <c r="A560" s="552"/>
      <c r="B560" s="576" t="s">
        <v>402</v>
      </c>
      <c r="C560" s="19"/>
      <c r="D560" s="19"/>
      <c r="E560" s="19"/>
      <c r="F560" s="19"/>
      <c r="G560" s="19"/>
      <c r="H560" s="572" t="s">
        <v>149</v>
      </c>
      <c r="I560" s="572" t="s">
        <v>403</v>
      </c>
      <c r="J560" s="583" t="s">
        <v>403</v>
      </c>
      <c r="K560" s="1"/>
      <c r="L560" s="1"/>
      <c r="M560" s="1"/>
      <c r="N560" s="1"/>
      <c r="O560" s="1"/>
      <c r="P560" s="1"/>
      <c r="Q560" s="1"/>
      <c r="R560" s="1"/>
      <c r="S560" s="1"/>
      <c r="T560" s="1"/>
      <c r="U560" s="1"/>
      <c r="W560" s="1"/>
      <c r="X560" s="1"/>
      <c r="Y560" s="1"/>
      <c r="AA560" s="1"/>
    </row>
    <row r="561" spans="1:27" ht="12">
      <c r="A561" s="552"/>
      <c r="B561" s="744" t="s">
        <v>598</v>
      </c>
      <c r="C561" s="745"/>
      <c r="D561" s="745"/>
      <c r="E561" s="745"/>
      <c r="F561" s="745"/>
      <c r="G561" s="745"/>
      <c r="H561" s="746" t="s">
        <v>599</v>
      </c>
      <c r="I561" s="791"/>
      <c r="J561" s="813">
        <v>2950</v>
      </c>
      <c r="K561" s="1"/>
      <c r="L561" s="1"/>
      <c r="M561" s="1"/>
      <c r="N561" s="1"/>
      <c r="O561" s="1"/>
      <c r="P561" s="1"/>
      <c r="Q561" s="1"/>
      <c r="R561" s="1"/>
      <c r="S561" s="1"/>
      <c r="T561" s="1"/>
      <c r="U561" s="1"/>
      <c r="W561" s="1"/>
      <c r="X561" s="1"/>
      <c r="Y561" s="1"/>
      <c r="AA561" s="1"/>
    </row>
    <row r="562" spans="1:27" ht="12">
      <c r="A562" s="552"/>
      <c r="B562" s="748" t="s">
        <v>303</v>
      </c>
      <c r="C562" s="749"/>
      <c r="D562" s="749"/>
      <c r="E562" s="749"/>
      <c r="F562" s="749"/>
      <c r="G562" s="749"/>
      <c r="H562" s="750" t="s">
        <v>599</v>
      </c>
      <c r="I562" s="737"/>
      <c r="J562" s="814">
        <v>1050</v>
      </c>
      <c r="K562" s="1"/>
      <c r="L562" s="1"/>
      <c r="M562" s="1"/>
      <c r="N562" s="1"/>
      <c r="O562" s="1"/>
      <c r="P562" s="1"/>
      <c r="Q562" s="1"/>
      <c r="R562" s="1"/>
      <c r="S562" s="1"/>
      <c r="T562" s="1"/>
      <c r="U562" s="1"/>
      <c r="W562" s="1"/>
      <c r="X562" s="1"/>
      <c r="Y562" s="1"/>
      <c r="AA562" s="1"/>
    </row>
    <row r="563" spans="1:27" ht="12">
      <c r="A563" s="552"/>
      <c r="B563" s="748"/>
      <c r="C563" s="749"/>
      <c r="D563" s="749"/>
      <c r="E563" s="749"/>
      <c r="F563" s="749"/>
      <c r="G563" s="749"/>
      <c r="H563" s="750"/>
      <c r="I563" s="737"/>
      <c r="J563" s="814"/>
      <c r="K563" s="1"/>
      <c r="L563" s="1"/>
      <c r="M563" s="1"/>
      <c r="N563" s="1"/>
      <c r="O563" s="1"/>
      <c r="P563" s="1"/>
      <c r="Q563" s="1"/>
      <c r="R563" s="1"/>
      <c r="S563" s="1"/>
      <c r="T563" s="1"/>
      <c r="U563" s="1"/>
      <c r="W563" s="1"/>
      <c r="X563" s="1"/>
      <c r="Y563" s="1"/>
      <c r="AA563" s="1"/>
    </row>
    <row r="564" spans="1:27" ht="12">
      <c r="A564" s="552"/>
      <c r="B564" s="748"/>
      <c r="C564" s="749"/>
      <c r="D564" s="749"/>
      <c r="E564" s="749"/>
      <c r="F564" s="749"/>
      <c r="G564" s="749"/>
      <c r="H564" s="750"/>
      <c r="I564" s="737"/>
      <c r="J564" s="814"/>
      <c r="K564" s="1"/>
      <c r="L564" s="1"/>
      <c r="M564" s="1"/>
      <c r="N564" s="1"/>
      <c r="O564" s="1"/>
      <c r="P564" s="1"/>
      <c r="Q564" s="1"/>
      <c r="R564" s="1"/>
      <c r="S564" s="1"/>
      <c r="T564" s="1"/>
      <c r="U564" s="1"/>
      <c r="W564" s="1"/>
      <c r="X564" s="1"/>
      <c r="Y564" s="1"/>
      <c r="AA564" s="1"/>
    </row>
    <row r="565" spans="1:27" ht="12" customHeight="1">
      <c r="A565" s="552"/>
      <c r="B565" s="748"/>
      <c r="C565" s="749"/>
      <c r="D565" s="749"/>
      <c r="E565" s="749"/>
      <c r="F565" s="749"/>
      <c r="G565" s="749"/>
      <c r="H565" s="750"/>
      <c r="I565" s="737"/>
      <c r="J565" s="814"/>
      <c r="K565" s="1"/>
      <c r="L565" s="1"/>
      <c r="M565" s="1"/>
      <c r="N565" s="1"/>
      <c r="O565" s="1"/>
      <c r="P565" s="1"/>
      <c r="Q565" s="1"/>
      <c r="R565" s="1"/>
      <c r="S565" s="1"/>
      <c r="T565" s="1"/>
      <c r="U565" s="1"/>
      <c r="W565" s="1"/>
      <c r="X565" s="1"/>
      <c r="Y565" s="1"/>
      <c r="AA565" s="1"/>
    </row>
    <row r="566" spans="1:27" ht="12" customHeight="1">
      <c r="A566" s="552"/>
      <c r="B566" s="748"/>
      <c r="C566" s="749"/>
      <c r="D566" s="749"/>
      <c r="E566" s="749"/>
      <c r="F566" s="749"/>
      <c r="G566" s="749"/>
      <c r="H566" s="750"/>
      <c r="I566" s="737"/>
      <c r="J566" s="814"/>
      <c r="K566" s="1"/>
      <c r="L566" s="1"/>
      <c r="M566" s="1"/>
      <c r="N566" s="1"/>
      <c r="O566" s="1"/>
      <c r="P566" s="1"/>
      <c r="Q566" s="1"/>
      <c r="R566" s="1"/>
      <c r="S566" s="1"/>
      <c r="T566" s="1"/>
      <c r="U566" s="1"/>
      <c r="W566" s="1"/>
      <c r="X566" s="1"/>
      <c r="Y566" s="1"/>
      <c r="AA566" s="1"/>
    </row>
    <row r="567" spans="1:27" ht="12" customHeight="1">
      <c r="A567" s="552"/>
      <c r="B567" s="748"/>
      <c r="C567" s="749"/>
      <c r="D567" s="749"/>
      <c r="E567" s="749"/>
      <c r="F567" s="749"/>
      <c r="G567" s="749"/>
      <c r="H567" s="750"/>
      <c r="I567" s="737"/>
      <c r="J567" s="814"/>
      <c r="K567" s="1"/>
      <c r="L567" s="1"/>
      <c r="M567" s="1"/>
      <c r="N567" s="1"/>
      <c r="O567" s="1"/>
      <c r="P567" s="1"/>
      <c r="Q567" s="1"/>
      <c r="R567" s="1"/>
      <c r="S567" s="1"/>
      <c r="T567" s="1"/>
      <c r="U567" s="1"/>
      <c r="W567" s="1"/>
      <c r="X567" s="1"/>
      <c r="Y567" s="1"/>
      <c r="AA567" s="1"/>
    </row>
    <row r="568" spans="1:27" ht="12" customHeight="1">
      <c r="A568" s="552"/>
      <c r="B568" s="748"/>
      <c r="C568" s="749"/>
      <c r="D568" s="749"/>
      <c r="E568" s="749"/>
      <c r="F568" s="749"/>
      <c r="G568" s="749"/>
      <c r="H568" s="750"/>
      <c r="I568" s="737"/>
      <c r="J568" s="814"/>
      <c r="K568" s="1"/>
      <c r="L568" s="1"/>
      <c r="M568" s="1"/>
      <c r="N568" s="1"/>
      <c r="O568" s="1"/>
      <c r="P568" s="1"/>
      <c r="Q568" s="1"/>
      <c r="R568" s="1"/>
      <c r="S568" s="1"/>
      <c r="T568" s="1"/>
      <c r="U568" s="1"/>
      <c r="W568" s="1"/>
      <c r="X568" s="1"/>
      <c r="Y568" s="1"/>
      <c r="AA568" s="1"/>
    </row>
    <row r="569" spans="1:27" ht="12" customHeight="1">
      <c r="A569" s="552"/>
      <c r="B569" s="748"/>
      <c r="C569" s="749"/>
      <c r="D569" s="749"/>
      <c r="E569" s="749"/>
      <c r="F569" s="749"/>
      <c r="G569" s="749"/>
      <c r="H569" s="750"/>
      <c r="I569" s="737"/>
      <c r="J569" s="814"/>
      <c r="K569" s="1"/>
      <c r="L569" s="1"/>
      <c r="M569" s="1"/>
      <c r="N569" s="1"/>
      <c r="O569" s="1"/>
      <c r="P569" s="1"/>
      <c r="Q569" s="1"/>
      <c r="R569" s="1"/>
      <c r="S569" s="1"/>
      <c r="T569" s="1"/>
      <c r="U569" s="1"/>
      <c r="W569" s="1"/>
      <c r="X569" s="1"/>
      <c r="Y569" s="1"/>
      <c r="AA569" s="1"/>
    </row>
    <row r="570" spans="1:27" ht="12" customHeight="1">
      <c r="A570" s="552"/>
      <c r="B570" s="756"/>
      <c r="C570" s="757"/>
      <c r="D570" s="757"/>
      <c r="E570" s="757"/>
      <c r="F570" s="757"/>
      <c r="G570" s="757"/>
      <c r="H570" s="758"/>
      <c r="I570" s="798"/>
      <c r="J570" s="818"/>
      <c r="K570" s="1"/>
      <c r="L570" s="1"/>
      <c r="M570" s="1"/>
      <c r="N570" s="1"/>
      <c r="O570" s="1"/>
      <c r="P570" s="1"/>
      <c r="Q570" s="1"/>
      <c r="R570" s="1"/>
      <c r="S570" s="1"/>
      <c r="T570" s="1"/>
      <c r="U570" s="1"/>
      <c r="W570" s="1"/>
      <c r="X570" s="1"/>
      <c r="Y570" s="1"/>
      <c r="AA570" s="1"/>
    </row>
    <row r="571" spans="1:27" ht="12" customHeight="1" thickBot="1">
      <c r="A571" s="552"/>
      <c r="B571" s="35" t="s">
        <v>404</v>
      </c>
      <c r="C571" s="21"/>
      <c r="D571" s="50"/>
      <c r="E571" s="21"/>
      <c r="F571" s="21"/>
      <c r="G571" s="21"/>
      <c r="H571" s="68"/>
      <c r="I571" s="197">
        <f>SUM(I561:I570)</f>
        <v>0</v>
      </c>
      <c r="J571" s="189">
        <f>SUM(J561:J570)</f>
        <v>4000</v>
      </c>
      <c r="K571" s="1"/>
      <c r="L571" s="1"/>
      <c r="M571" s="1"/>
      <c r="N571" s="1"/>
      <c r="O571" s="1"/>
      <c r="P571" s="1"/>
      <c r="Q571" s="1"/>
      <c r="R571" s="1"/>
      <c r="S571" s="1"/>
      <c r="T571" s="1"/>
      <c r="U571" s="1"/>
      <c r="W571" s="1"/>
      <c r="X571" s="1"/>
      <c r="Y571" s="1"/>
      <c r="AA571" s="1"/>
    </row>
    <row r="572" spans="1:27" ht="12" customHeight="1" thickTop="1">
      <c r="A572" s="552"/>
      <c r="B572" s="580"/>
      <c r="C572" s="18"/>
      <c r="D572" s="18"/>
      <c r="E572" s="18"/>
      <c r="F572" s="18"/>
      <c r="G572" s="552"/>
      <c r="H572" s="552"/>
      <c r="I572" s="169"/>
      <c r="J572" s="582" t="s">
        <v>145</v>
      </c>
      <c r="K572" s="1"/>
      <c r="L572" s="1"/>
      <c r="M572" s="1"/>
      <c r="N572" s="1"/>
      <c r="O572" s="1"/>
      <c r="P572" s="1"/>
      <c r="Q572" s="1"/>
      <c r="R572" s="1"/>
      <c r="S572" s="1"/>
      <c r="T572" s="1"/>
      <c r="U572" s="1"/>
      <c r="W572" s="1"/>
      <c r="X572" s="1"/>
      <c r="Y572" s="1"/>
      <c r="AA572" s="1"/>
    </row>
    <row r="573" spans="1:27" ht="12" customHeight="1">
      <c r="A573" s="552"/>
      <c r="B573" s="580"/>
      <c r="C573" s="18"/>
      <c r="D573" s="18"/>
      <c r="E573" s="18"/>
      <c r="F573" s="18"/>
      <c r="G573" s="552"/>
      <c r="H573" s="552"/>
      <c r="I573" s="568" t="s">
        <v>143</v>
      </c>
      <c r="J573" s="582" t="s">
        <v>405</v>
      </c>
      <c r="K573" s="1"/>
      <c r="L573" s="1"/>
      <c r="M573" s="1"/>
      <c r="N573" s="1"/>
      <c r="O573" s="1"/>
      <c r="P573" s="1"/>
      <c r="Q573" s="1"/>
      <c r="R573" s="1"/>
      <c r="S573" s="1"/>
      <c r="T573" s="1"/>
      <c r="U573" s="1"/>
      <c r="W573" s="1"/>
      <c r="X573" s="1"/>
      <c r="Y573" s="1"/>
      <c r="AA573" s="1"/>
    </row>
    <row r="574" spans="1:27" ht="15" customHeight="1">
      <c r="A574" s="552"/>
      <c r="B574" s="576" t="s">
        <v>406</v>
      </c>
      <c r="C574" s="19"/>
      <c r="D574" s="19"/>
      <c r="E574" s="19"/>
      <c r="F574" s="19"/>
      <c r="G574" s="19"/>
      <c r="H574" s="19"/>
      <c r="I574" s="572" t="s">
        <v>149</v>
      </c>
      <c r="J574" s="583" t="s">
        <v>407</v>
      </c>
      <c r="K574" s="1"/>
      <c r="L574" s="1"/>
      <c r="M574" s="1"/>
      <c r="N574" s="1"/>
      <c r="O574" s="1"/>
      <c r="P574" s="1"/>
      <c r="Q574" s="1"/>
      <c r="R574" s="1"/>
      <c r="S574" s="1"/>
      <c r="T574" s="1"/>
      <c r="U574" s="1"/>
      <c r="W574" s="1"/>
      <c r="X574" s="1"/>
      <c r="Y574" s="1"/>
      <c r="AA574" s="1"/>
    </row>
    <row r="575" spans="1:27" ht="12" customHeight="1">
      <c r="A575" s="552"/>
      <c r="B575" s="744"/>
      <c r="C575" s="745"/>
      <c r="D575" s="745"/>
      <c r="E575" s="745"/>
      <c r="F575" s="745"/>
      <c r="G575" s="745"/>
      <c r="H575" s="745"/>
      <c r="I575" s="746"/>
      <c r="J575" s="813"/>
      <c r="K575" s="1"/>
      <c r="L575" s="1"/>
      <c r="M575" s="1"/>
      <c r="N575" s="1"/>
      <c r="O575" s="1"/>
      <c r="P575" s="1"/>
      <c r="Q575" s="1"/>
      <c r="R575" s="1"/>
      <c r="S575" s="1"/>
      <c r="T575" s="1"/>
      <c r="U575" s="1"/>
      <c r="W575" s="1"/>
      <c r="X575" s="1"/>
      <c r="Y575" s="1"/>
      <c r="AA575" s="1"/>
    </row>
    <row r="576" spans="1:27" ht="12" customHeight="1">
      <c r="A576" s="552"/>
      <c r="B576" s="748"/>
      <c r="C576" s="749"/>
      <c r="D576" s="749"/>
      <c r="E576" s="749"/>
      <c r="F576" s="749"/>
      <c r="G576" s="749"/>
      <c r="H576" s="749"/>
      <c r="I576" s="750"/>
      <c r="J576" s="814"/>
      <c r="K576" s="1"/>
      <c r="L576" s="1"/>
      <c r="M576" s="1"/>
      <c r="N576" s="1"/>
      <c r="O576" s="1"/>
      <c r="P576" s="1"/>
      <c r="Q576" s="1"/>
      <c r="R576" s="1"/>
      <c r="S576" s="1"/>
      <c r="T576" s="1"/>
      <c r="U576" s="1"/>
      <c r="W576" s="1"/>
      <c r="X576" s="1"/>
      <c r="Y576" s="1"/>
      <c r="AA576" s="1"/>
    </row>
    <row r="577" spans="1:27" ht="12" customHeight="1">
      <c r="A577" s="552"/>
      <c r="B577" s="748"/>
      <c r="C577" s="749"/>
      <c r="D577" s="749"/>
      <c r="E577" s="749"/>
      <c r="F577" s="749"/>
      <c r="G577" s="749"/>
      <c r="H577" s="749"/>
      <c r="I577" s="750"/>
      <c r="J577" s="814"/>
      <c r="K577" s="1"/>
      <c r="L577" s="1"/>
      <c r="M577" s="1"/>
      <c r="N577" s="1"/>
      <c r="O577" s="1"/>
      <c r="P577" s="1"/>
      <c r="Q577" s="1"/>
      <c r="R577" s="1"/>
      <c r="S577" s="1"/>
      <c r="T577" s="1"/>
      <c r="U577" s="1"/>
      <c r="W577" s="1"/>
      <c r="X577" s="1"/>
      <c r="Y577" s="1"/>
      <c r="AA577" s="1"/>
    </row>
    <row r="578" spans="1:27" ht="12" customHeight="1">
      <c r="A578" s="552"/>
      <c r="B578" s="748"/>
      <c r="C578" s="749"/>
      <c r="D578" s="749"/>
      <c r="E578" s="749"/>
      <c r="F578" s="749"/>
      <c r="G578" s="749"/>
      <c r="H578" s="749"/>
      <c r="I578" s="750"/>
      <c r="J578" s="814"/>
      <c r="K578" s="1"/>
      <c r="L578" s="1"/>
      <c r="M578" s="1"/>
      <c r="N578" s="1"/>
      <c r="O578" s="1"/>
      <c r="P578" s="1"/>
      <c r="Q578" s="1"/>
      <c r="R578" s="1"/>
      <c r="S578" s="1"/>
      <c r="T578" s="1"/>
      <c r="U578" s="1"/>
      <c r="W578" s="1"/>
      <c r="X578" s="1"/>
      <c r="Y578" s="1"/>
      <c r="AA578" s="1"/>
    </row>
    <row r="579" spans="1:27" ht="12" customHeight="1">
      <c r="A579" s="552"/>
      <c r="B579" s="748"/>
      <c r="C579" s="749"/>
      <c r="D579" s="749"/>
      <c r="E579" s="749"/>
      <c r="F579" s="749"/>
      <c r="G579" s="749"/>
      <c r="H579" s="749"/>
      <c r="I579" s="750"/>
      <c r="J579" s="814"/>
      <c r="K579" s="1"/>
      <c r="L579" s="1"/>
      <c r="M579" s="1"/>
      <c r="N579" s="1"/>
      <c r="O579" s="1"/>
      <c r="P579" s="1"/>
      <c r="Q579" s="1"/>
      <c r="R579" s="1"/>
      <c r="S579" s="1"/>
      <c r="T579" s="1"/>
      <c r="U579" s="1"/>
      <c r="W579" s="1"/>
      <c r="X579" s="1"/>
      <c r="Y579" s="1"/>
      <c r="AA579" s="1"/>
    </row>
    <row r="580" spans="1:27" ht="12" customHeight="1">
      <c r="A580" s="552"/>
      <c r="B580" s="748"/>
      <c r="C580" s="749"/>
      <c r="D580" s="749"/>
      <c r="E580" s="749"/>
      <c r="F580" s="749"/>
      <c r="G580" s="749"/>
      <c r="H580" s="749"/>
      <c r="I580" s="750"/>
      <c r="J580" s="814"/>
      <c r="K580" s="1"/>
      <c r="L580" s="1"/>
      <c r="M580" s="1"/>
      <c r="N580" s="1"/>
      <c r="O580" s="1"/>
      <c r="P580" s="1"/>
      <c r="Q580" s="1"/>
      <c r="R580" s="1"/>
      <c r="S580" s="1"/>
      <c r="T580" s="1"/>
      <c r="U580" s="1"/>
      <c r="W580" s="1"/>
      <c r="X580" s="1"/>
      <c r="Y580" s="1"/>
      <c r="AA580" s="1"/>
    </row>
    <row r="581" spans="1:27" ht="12">
      <c r="A581" s="552"/>
      <c r="B581" s="748"/>
      <c r="C581" s="749"/>
      <c r="D581" s="749"/>
      <c r="E581" s="749"/>
      <c r="F581" s="749"/>
      <c r="G581" s="749"/>
      <c r="H581" s="749"/>
      <c r="I581" s="750"/>
      <c r="J581" s="814"/>
      <c r="K581" s="552"/>
      <c r="L581" s="1"/>
      <c r="M581" s="1"/>
      <c r="N581" s="1"/>
      <c r="O581" s="1"/>
      <c r="P581" s="1"/>
      <c r="Q581" s="1"/>
      <c r="R581" s="1"/>
      <c r="S581" s="1"/>
      <c r="T581" s="1"/>
      <c r="U581" s="1"/>
      <c r="W581" s="1"/>
      <c r="X581" s="1"/>
      <c r="Y581" s="1"/>
      <c r="AA581" s="1"/>
    </row>
    <row r="582" spans="1:27" ht="12">
      <c r="A582" s="552"/>
      <c r="B582" s="748"/>
      <c r="C582" s="749"/>
      <c r="D582" s="749"/>
      <c r="E582" s="749"/>
      <c r="F582" s="749"/>
      <c r="G582" s="749"/>
      <c r="H582" s="749"/>
      <c r="I582" s="750"/>
      <c r="J582" s="814"/>
      <c r="K582" s="552"/>
      <c r="L582" s="1"/>
      <c r="M582" s="1"/>
      <c r="N582" s="1"/>
      <c r="O582" s="1"/>
      <c r="P582" s="1"/>
      <c r="Q582" s="1"/>
      <c r="R582" s="1"/>
      <c r="S582" s="1"/>
      <c r="T582" s="1"/>
      <c r="U582" s="1"/>
      <c r="W582" s="1"/>
      <c r="X582" s="1"/>
      <c r="Y582" s="1"/>
      <c r="AA582" s="1"/>
    </row>
    <row r="583" spans="1:27" ht="12">
      <c r="A583" s="552"/>
      <c r="B583" s="748"/>
      <c r="C583" s="749"/>
      <c r="D583" s="749"/>
      <c r="E583" s="749"/>
      <c r="F583" s="749"/>
      <c r="G583" s="749"/>
      <c r="H583" s="749"/>
      <c r="I583" s="750"/>
      <c r="J583" s="814"/>
      <c r="K583" s="552"/>
      <c r="L583" s="1"/>
      <c r="M583" s="1"/>
      <c r="N583" s="1"/>
      <c r="O583" s="1"/>
      <c r="P583" s="1"/>
      <c r="Q583" s="1"/>
      <c r="R583" s="1"/>
      <c r="S583" s="1"/>
      <c r="T583" s="1"/>
      <c r="U583" s="1"/>
      <c r="W583" s="1"/>
      <c r="X583" s="1"/>
      <c r="Y583" s="1"/>
      <c r="AA583" s="1"/>
    </row>
    <row r="584" spans="1:27" ht="12">
      <c r="A584" s="552"/>
      <c r="B584" s="756"/>
      <c r="C584" s="757"/>
      <c r="D584" s="757"/>
      <c r="E584" s="757"/>
      <c r="F584" s="757"/>
      <c r="G584" s="757"/>
      <c r="H584" s="757"/>
      <c r="I584" s="758"/>
      <c r="J584" s="818"/>
      <c r="K584" s="552"/>
      <c r="L584" s="1"/>
      <c r="M584" s="1"/>
      <c r="N584" s="1"/>
      <c r="O584" s="1"/>
      <c r="P584" s="1"/>
      <c r="Q584" s="1"/>
      <c r="R584" s="1"/>
      <c r="S584" s="1"/>
      <c r="T584" s="1"/>
      <c r="U584" s="1"/>
      <c r="W584" s="1"/>
      <c r="X584" s="1"/>
      <c r="Y584" s="1"/>
      <c r="AA584" s="1"/>
    </row>
    <row r="585" spans="1:27" ht="12.75" thickBot="1">
      <c r="A585" s="552"/>
      <c r="B585" s="35" t="s">
        <v>408</v>
      </c>
      <c r="C585" s="21"/>
      <c r="D585" s="50"/>
      <c r="E585" s="21"/>
      <c r="F585" s="21"/>
      <c r="G585" s="21"/>
      <c r="H585" s="21"/>
      <c r="I585" s="79"/>
      <c r="J585" s="189">
        <f>SUM(J575:J584)</f>
        <v>0</v>
      </c>
      <c r="K585" s="552"/>
      <c r="L585" s="1"/>
      <c r="M585" s="1"/>
      <c r="N585" s="1"/>
      <c r="O585" s="1"/>
      <c r="P585" s="1"/>
      <c r="Q585" s="1"/>
      <c r="R585" s="1"/>
      <c r="S585" s="1"/>
      <c r="T585" s="1"/>
      <c r="U585" s="1"/>
      <c r="W585" s="1"/>
      <c r="X585" s="1"/>
      <c r="Y585" s="1"/>
      <c r="AA585" s="1"/>
    </row>
    <row r="586" spans="12:27" ht="12.75" thickTop="1">
      <c r="L586" s="1"/>
      <c r="M586" s="1"/>
      <c r="N586" s="1"/>
      <c r="O586" s="1"/>
      <c r="P586" s="1"/>
      <c r="Q586" s="1"/>
      <c r="R586" s="1"/>
      <c r="S586" s="1"/>
      <c r="T586" s="1"/>
      <c r="U586" s="1"/>
      <c r="W586" s="1"/>
      <c r="X586" s="1"/>
      <c r="Y586" s="1"/>
      <c r="AA586" s="1"/>
    </row>
    <row r="587" spans="12:27" ht="12">
      <c r="L587" s="1"/>
      <c r="M587" s="1"/>
      <c r="N587" s="1"/>
      <c r="O587" s="1"/>
      <c r="P587" s="1"/>
      <c r="Q587" s="1"/>
      <c r="R587" s="1"/>
      <c r="S587" s="1"/>
      <c r="T587" s="1"/>
      <c r="U587" s="1"/>
      <c r="W587" s="1"/>
      <c r="X587" s="1"/>
      <c r="Y587" s="1"/>
      <c r="AA587" s="1"/>
    </row>
    <row r="588" spans="12:27" ht="12">
      <c r="L588" s="1"/>
      <c r="M588" s="1"/>
      <c r="N588" s="1"/>
      <c r="O588" s="1"/>
      <c r="P588" s="1"/>
      <c r="Q588" s="1"/>
      <c r="R588" s="1"/>
      <c r="S588" s="1"/>
      <c r="T588" s="1"/>
      <c r="U588" s="1"/>
      <c r="W588" s="1"/>
      <c r="X588" s="1"/>
      <c r="Y588" s="1"/>
      <c r="AA588" s="1"/>
    </row>
    <row r="589" spans="12:27" ht="12">
      <c r="L589" s="1"/>
      <c r="M589" s="1"/>
      <c r="N589" s="1"/>
      <c r="O589" s="1"/>
      <c r="P589" s="1"/>
      <c r="Q589" s="1"/>
      <c r="R589" s="1"/>
      <c r="S589" s="1"/>
      <c r="T589" s="1"/>
      <c r="U589" s="1"/>
      <c r="W589" s="1"/>
      <c r="X589" s="1"/>
      <c r="Y589" s="1"/>
      <c r="AA589" s="1"/>
    </row>
    <row r="590" spans="12:27" ht="12">
      <c r="L590" s="1"/>
      <c r="M590" s="1"/>
      <c r="N590" s="1"/>
      <c r="O590" s="1"/>
      <c r="P590" s="1"/>
      <c r="Q590" s="1"/>
      <c r="R590" s="1"/>
      <c r="S590" s="1"/>
      <c r="T590" s="1"/>
      <c r="U590" s="1"/>
      <c r="W590" s="1"/>
      <c r="X590" s="1"/>
      <c r="Y590" s="1"/>
      <c r="AA590" s="1"/>
    </row>
    <row r="591" spans="12:27" ht="12">
      <c r="L591" s="1"/>
      <c r="M591" s="1"/>
      <c r="N591" s="1"/>
      <c r="O591" s="1"/>
      <c r="P591" s="1"/>
      <c r="Q591" s="1"/>
      <c r="R591" s="1"/>
      <c r="S591" s="1"/>
      <c r="T591" s="1"/>
      <c r="U591" s="1"/>
      <c r="W591" s="1"/>
      <c r="X591" s="1"/>
      <c r="Y591" s="1"/>
      <c r="AA591" s="1"/>
    </row>
    <row r="592" spans="12:27" ht="12">
      <c r="L592" s="1"/>
      <c r="M592" s="1"/>
      <c r="N592" s="1"/>
      <c r="O592" s="1"/>
      <c r="P592" s="1"/>
      <c r="Q592" s="1"/>
      <c r="R592" s="1"/>
      <c r="S592" s="1"/>
      <c r="T592" s="1"/>
      <c r="U592" s="1"/>
      <c r="W592" s="1"/>
      <c r="X592" s="1"/>
      <c r="Y592" s="1"/>
      <c r="AA592" s="1"/>
    </row>
    <row r="593" spans="12:27" ht="12">
      <c r="L593" s="1"/>
      <c r="M593" s="1"/>
      <c r="N593" s="1"/>
      <c r="O593" s="1"/>
      <c r="P593" s="1"/>
      <c r="Q593" s="1"/>
      <c r="R593" s="1"/>
      <c r="S593" s="1"/>
      <c r="T593" s="1"/>
      <c r="U593" s="1"/>
      <c r="W593" s="1"/>
      <c r="X593" s="1"/>
      <c r="Y593" s="1"/>
      <c r="AA593" s="1"/>
    </row>
    <row r="594" spans="12:27" ht="12">
      <c r="L594" s="1"/>
      <c r="M594" s="1"/>
      <c r="N594" s="1"/>
      <c r="O594" s="1"/>
      <c r="P594" s="1"/>
      <c r="Q594" s="1"/>
      <c r="R594" s="1"/>
      <c r="S594" s="1"/>
      <c r="T594" s="1"/>
      <c r="U594" s="1"/>
      <c r="W594" s="1"/>
      <c r="X594" s="1"/>
      <c r="Y594" s="1"/>
      <c r="AA594" s="1"/>
    </row>
    <row r="595" spans="12:27" ht="12">
      <c r="L595" s="1"/>
      <c r="M595" s="1"/>
      <c r="N595" s="1"/>
      <c r="O595" s="1"/>
      <c r="P595" s="1"/>
      <c r="Q595" s="1"/>
      <c r="R595" s="1"/>
      <c r="S595" s="1"/>
      <c r="T595" s="1"/>
      <c r="U595" s="1"/>
      <c r="W595" s="1"/>
      <c r="X595" s="1"/>
      <c r="Y595" s="1"/>
      <c r="AA595" s="1"/>
    </row>
    <row r="596" spans="12:27" ht="12">
      <c r="L596" s="1"/>
      <c r="M596" s="1"/>
      <c r="N596" s="1"/>
      <c r="O596" s="1"/>
      <c r="P596" s="1"/>
      <c r="Q596" s="1"/>
      <c r="R596" s="1"/>
      <c r="S596" s="1"/>
      <c r="T596" s="1"/>
      <c r="U596" s="1"/>
      <c r="W596" s="1"/>
      <c r="X596" s="1"/>
      <c r="Y596" s="1"/>
      <c r="AA596" s="1"/>
    </row>
    <row r="597" spans="12:27" ht="12">
      <c r="L597" s="1"/>
      <c r="M597" s="1"/>
      <c r="N597" s="1"/>
      <c r="O597" s="1"/>
      <c r="P597" s="1"/>
      <c r="Q597" s="1"/>
      <c r="R597" s="1"/>
      <c r="S597" s="1"/>
      <c r="T597" s="1"/>
      <c r="U597" s="1"/>
      <c r="W597" s="1"/>
      <c r="X597" s="1"/>
      <c r="Y597" s="1"/>
      <c r="AA597" s="1"/>
    </row>
    <row r="598" spans="12:27" ht="12">
      <c r="L598" s="1"/>
      <c r="M598" s="1"/>
      <c r="N598" s="1"/>
      <c r="O598" s="1"/>
      <c r="P598" s="1"/>
      <c r="Q598" s="1"/>
      <c r="R598" s="1"/>
      <c r="S598" s="1"/>
      <c r="T598" s="1"/>
      <c r="U598" s="1"/>
      <c r="W598" s="1"/>
      <c r="X598" s="1"/>
      <c r="Y598" s="1"/>
      <c r="AA598" s="1"/>
    </row>
    <row r="599" spans="12:27" ht="12">
      <c r="L599" s="1"/>
      <c r="M599" s="1"/>
      <c r="N599" s="1"/>
      <c r="O599" s="1"/>
      <c r="P599" s="1"/>
      <c r="Q599" s="1"/>
      <c r="R599" s="1"/>
      <c r="S599" s="1"/>
      <c r="T599" s="1"/>
      <c r="U599" s="1"/>
      <c r="W599" s="1"/>
      <c r="X599" s="1"/>
      <c r="Y599" s="1"/>
      <c r="AA599" s="1"/>
    </row>
    <row r="600" spans="12:27" ht="12">
      <c r="L600" s="1"/>
      <c r="M600" s="1"/>
      <c r="N600" s="1"/>
      <c r="O600" s="1"/>
      <c r="P600" s="1"/>
      <c r="Q600" s="1"/>
      <c r="R600" s="1"/>
      <c r="S600" s="1"/>
      <c r="T600" s="1"/>
      <c r="U600" s="1"/>
      <c r="W600" s="1"/>
      <c r="X600" s="1"/>
      <c r="Y600" s="1"/>
      <c r="AA600" s="1"/>
    </row>
    <row r="601" spans="12:27" ht="12">
      <c r="L601" s="1"/>
      <c r="M601" s="1"/>
      <c r="N601" s="1"/>
      <c r="O601" s="1"/>
      <c r="P601" s="1"/>
      <c r="Q601" s="1"/>
      <c r="R601" s="1"/>
      <c r="S601" s="1"/>
      <c r="T601" s="1"/>
      <c r="U601" s="1"/>
      <c r="W601" s="1"/>
      <c r="X601" s="1"/>
      <c r="Y601" s="1"/>
      <c r="AA601" s="1"/>
    </row>
    <row r="602" spans="12:27" ht="12">
      <c r="L602" s="1"/>
      <c r="M602" s="1"/>
      <c r="N602" s="1"/>
      <c r="O602" s="1"/>
      <c r="P602" s="1"/>
      <c r="Q602" s="1"/>
      <c r="R602" s="1"/>
      <c r="S602" s="1"/>
      <c r="T602" s="1"/>
      <c r="U602" s="1"/>
      <c r="W602" s="1"/>
      <c r="X602" s="1"/>
      <c r="Y602" s="1"/>
      <c r="AA602" s="1"/>
    </row>
    <row r="603" spans="12:27" ht="12">
      <c r="L603" s="1"/>
      <c r="M603" s="1"/>
      <c r="N603" s="1"/>
      <c r="O603" s="1"/>
      <c r="P603" s="1"/>
      <c r="Q603" s="1"/>
      <c r="R603" s="1"/>
      <c r="S603" s="1"/>
      <c r="T603" s="1"/>
      <c r="U603" s="1"/>
      <c r="W603" s="1"/>
      <c r="X603" s="1"/>
      <c r="Y603" s="1"/>
      <c r="AA603" s="1"/>
    </row>
    <row r="604" spans="12:27" ht="12">
      <c r="L604" s="1"/>
      <c r="M604" s="1"/>
      <c r="N604" s="1"/>
      <c r="O604" s="1"/>
      <c r="P604" s="1"/>
      <c r="Q604" s="1"/>
      <c r="R604" s="1"/>
      <c r="S604" s="1"/>
      <c r="T604" s="1"/>
      <c r="U604" s="1"/>
      <c r="W604" s="1"/>
      <c r="X604" s="1"/>
      <c r="Y604" s="1"/>
      <c r="AA604" s="1"/>
    </row>
    <row r="605" spans="12:27" ht="12">
      <c r="L605" s="1"/>
      <c r="M605" s="1"/>
      <c r="N605" s="1"/>
      <c r="O605" s="1"/>
      <c r="P605" s="1"/>
      <c r="Q605" s="1"/>
      <c r="R605" s="1"/>
      <c r="S605" s="1"/>
      <c r="T605" s="1"/>
      <c r="U605" s="1"/>
      <c r="W605" s="1"/>
      <c r="X605" s="1"/>
      <c r="Y605" s="1"/>
      <c r="AA605" s="1"/>
    </row>
    <row r="606" spans="12:27" ht="12">
      <c r="L606" s="1"/>
      <c r="M606" s="1"/>
      <c r="N606" s="1"/>
      <c r="O606" s="1"/>
      <c r="P606" s="1"/>
      <c r="Q606" s="1"/>
      <c r="R606" s="1"/>
      <c r="S606" s="1"/>
      <c r="T606" s="1"/>
      <c r="U606" s="1"/>
      <c r="W606" s="1"/>
      <c r="X606" s="1"/>
      <c r="Y606" s="1"/>
      <c r="AA606" s="1"/>
    </row>
    <row r="607" spans="12:27" ht="12">
      <c r="L607" s="1"/>
      <c r="M607" s="1"/>
      <c r="N607" s="1"/>
      <c r="O607" s="1"/>
      <c r="P607" s="1"/>
      <c r="Q607" s="1"/>
      <c r="R607" s="1"/>
      <c r="S607" s="1"/>
      <c r="T607" s="1"/>
      <c r="U607" s="1"/>
      <c r="W607" s="1"/>
      <c r="X607" s="1"/>
      <c r="Y607" s="1"/>
      <c r="AA607" s="1"/>
    </row>
    <row r="608" spans="12:27" ht="12">
      <c r="L608" s="1"/>
      <c r="M608" s="1"/>
      <c r="N608" s="1"/>
      <c r="O608" s="1"/>
      <c r="P608" s="1"/>
      <c r="Q608" s="1"/>
      <c r="R608" s="1"/>
      <c r="S608" s="1"/>
      <c r="T608" s="1"/>
      <c r="U608" s="1"/>
      <c r="W608" s="1"/>
      <c r="X608" s="1"/>
      <c r="Y608" s="1"/>
      <c r="AA608" s="1"/>
    </row>
    <row r="609" spans="12:27" ht="12">
      <c r="L609" s="1"/>
      <c r="M609" s="1"/>
      <c r="N609" s="1"/>
      <c r="O609" s="1"/>
      <c r="P609" s="1"/>
      <c r="Q609" s="1"/>
      <c r="R609" s="1"/>
      <c r="S609" s="1"/>
      <c r="T609" s="1"/>
      <c r="U609" s="1"/>
      <c r="W609" s="1"/>
      <c r="X609" s="1"/>
      <c r="Y609" s="1"/>
      <c r="AA609" s="1"/>
    </row>
    <row r="610" spans="12:27" ht="12">
      <c r="L610" s="1"/>
      <c r="M610" s="1"/>
      <c r="N610" s="1"/>
      <c r="O610" s="1"/>
      <c r="P610" s="1"/>
      <c r="Q610" s="1"/>
      <c r="R610" s="1"/>
      <c r="S610" s="1"/>
      <c r="T610" s="1"/>
      <c r="U610" s="1"/>
      <c r="W610" s="1"/>
      <c r="X610" s="1"/>
      <c r="Y610" s="1"/>
      <c r="AA610" s="1"/>
    </row>
    <row r="611" spans="12:27" ht="12">
      <c r="L611" s="1"/>
      <c r="M611" s="1"/>
      <c r="N611" s="1"/>
      <c r="O611" s="1"/>
      <c r="P611" s="1"/>
      <c r="Q611" s="1"/>
      <c r="R611" s="1"/>
      <c r="S611" s="1"/>
      <c r="T611" s="1"/>
      <c r="U611" s="1"/>
      <c r="W611" s="1"/>
      <c r="X611" s="1"/>
      <c r="Y611" s="1"/>
      <c r="AA611" s="1"/>
    </row>
    <row r="612" spans="12:27" ht="12">
      <c r="L612" s="1"/>
      <c r="M612" s="1"/>
      <c r="N612" s="1"/>
      <c r="O612" s="1"/>
      <c r="P612" s="1"/>
      <c r="Q612" s="1"/>
      <c r="R612" s="1"/>
      <c r="S612" s="1"/>
      <c r="T612" s="1"/>
      <c r="U612" s="1"/>
      <c r="W612" s="1"/>
      <c r="X612" s="1"/>
      <c r="Y612" s="1"/>
      <c r="AA612" s="1"/>
    </row>
    <row r="613" spans="12:27" ht="12">
      <c r="L613" s="1"/>
      <c r="M613" s="1"/>
      <c r="N613" s="1"/>
      <c r="O613" s="1"/>
      <c r="P613" s="1"/>
      <c r="Q613" s="1"/>
      <c r="R613" s="1"/>
      <c r="S613" s="1"/>
      <c r="T613" s="1"/>
      <c r="U613" s="1"/>
      <c r="W613" s="1"/>
      <c r="X613" s="1"/>
      <c r="Y613" s="1"/>
      <c r="AA613" s="1"/>
    </row>
    <row r="614" spans="12:27" ht="12">
      <c r="L614" s="1"/>
      <c r="M614" s="1"/>
      <c r="N614" s="1"/>
      <c r="O614" s="1"/>
      <c r="P614" s="1"/>
      <c r="Q614" s="1"/>
      <c r="R614" s="1"/>
      <c r="S614" s="1"/>
      <c r="T614" s="1"/>
      <c r="U614" s="1"/>
      <c r="W614" s="1"/>
      <c r="X614" s="1"/>
      <c r="Y614" s="1"/>
      <c r="AA614" s="1"/>
    </row>
    <row r="615" spans="12:27" ht="12">
      <c r="L615" s="1"/>
      <c r="M615" s="1"/>
      <c r="N615" s="1"/>
      <c r="O615" s="1"/>
      <c r="P615" s="1"/>
      <c r="Q615" s="1"/>
      <c r="R615" s="1"/>
      <c r="S615" s="1"/>
      <c r="T615" s="1"/>
      <c r="U615" s="1"/>
      <c r="W615" s="1"/>
      <c r="X615" s="1"/>
      <c r="Y615" s="1"/>
      <c r="AA615" s="1"/>
    </row>
    <row r="616" spans="12:27" ht="12">
      <c r="L616" s="1"/>
      <c r="M616" s="1"/>
      <c r="N616" s="1"/>
      <c r="O616" s="1"/>
      <c r="P616" s="1"/>
      <c r="Q616" s="1"/>
      <c r="R616" s="1"/>
      <c r="S616" s="1"/>
      <c r="T616" s="1"/>
      <c r="U616" s="1"/>
      <c r="W616" s="1"/>
      <c r="X616" s="1"/>
      <c r="Y616" s="1"/>
      <c r="AA616" s="1"/>
    </row>
    <row r="617" spans="12:27" ht="12">
      <c r="L617" s="1"/>
      <c r="M617" s="1"/>
      <c r="N617" s="1"/>
      <c r="O617" s="1"/>
      <c r="P617" s="1"/>
      <c r="Q617" s="1"/>
      <c r="R617" s="1"/>
      <c r="S617" s="1"/>
      <c r="T617" s="1"/>
      <c r="U617" s="1"/>
      <c r="W617" s="1"/>
      <c r="X617" s="1"/>
      <c r="Y617" s="1"/>
      <c r="AA617" s="1"/>
    </row>
    <row r="618" spans="12:27" ht="12">
      <c r="L618" s="1"/>
      <c r="M618" s="1"/>
      <c r="N618" s="1"/>
      <c r="O618" s="1"/>
      <c r="P618" s="1"/>
      <c r="Q618" s="1"/>
      <c r="R618" s="1"/>
      <c r="S618" s="1"/>
      <c r="T618" s="1"/>
      <c r="U618" s="1"/>
      <c r="W618" s="1"/>
      <c r="X618" s="1"/>
      <c r="Y618" s="1"/>
      <c r="AA618" s="1"/>
    </row>
    <row r="619" spans="12:27" ht="12">
      <c r="L619" s="1"/>
      <c r="M619" s="1"/>
      <c r="N619" s="1"/>
      <c r="O619" s="1"/>
      <c r="P619" s="1"/>
      <c r="Q619" s="1"/>
      <c r="R619" s="1"/>
      <c r="S619" s="1"/>
      <c r="T619" s="1"/>
      <c r="U619" s="1"/>
      <c r="W619" s="1"/>
      <c r="X619" s="1"/>
      <c r="Y619" s="1"/>
      <c r="AA619" s="1"/>
    </row>
    <row r="620" spans="12:27" ht="12">
      <c r="L620" s="1"/>
      <c r="M620" s="1"/>
      <c r="N620" s="1"/>
      <c r="O620" s="1"/>
      <c r="P620" s="1"/>
      <c r="Q620" s="1"/>
      <c r="R620" s="1"/>
      <c r="S620" s="1"/>
      <c r="T620" s="1"/>
      <c r="U620" s="1"/>
      <c r="W620" s="1"/>
      <c r="X620" s="1"/>
      <c r="Y620" s="1"/>
      <c r="AA620" s="1"/>
    </row>
    <row r="621" spans="12:27" ht="12">
      <c r="L621" s="1"/>
      <c r="M621" s="1"/>
      <c r="N621" s="1"/>
      <c r="O621" s="1"/>
      <c r="P621" s="1"/>
      <c r="Q621" s="1"/>
      <c r="R621" s="1"/>
      <c r="S621" s="1"/>
      <c r="T621" s="1"/>
      <c r="U621" s="1"/>
      <c r="W621" s="1"/>
      <c r="X621" s="1"/>
      <c r="Y621" s="1"/>
      <c r="AA621" s="1"/>
    </row>
    <row r="622" spans="12:27" ht="12">
      <c r="L622" s="1"/>
      <c r="M622" s="1"/>
      <c r="N622" s="1"/>
      <c r="O622" s="1"/>
      <c r="P622" s="1"/>
      <c r="Q622" s="1"/>
      <c r="R622" s="1"/>
      <c r="S622" s="1"/>
      <c r="T622" s="1"/>
      <c r="U622" s="1"/>
      <c r="W622" s="1"/>
      <c r="X622" s="1"/>
      <c r="Y622" s="1"/>
      <c r="AA622" s="1"/>
    </row>
    <row r="623" spans="12:27" ht="12">
      <c r="L623" s="1"/>
      <c r="M623" s="1"/>
      <c r="N623" s="1"/>
      <c r="O623" s="1"/>
      <c r="P623" s="1"/>
      <c r="Q623" s="1"/>
      <c r="R623" s="1"/>
      <c r="S623" s="1"/>
      <c r="T623" s="1"/>
      <c r="U623" s="1"/>
      <c r="W623" s="1"/>
      <c r="X623" s="1"/>
      <c r="Y623" s="1"/>
      <c r="AA623" s="1"/>
    </row>
    <row r="624" spans="12:27" ht="12">
      <c r="L624" s="1"/>
      <c r="M624" s="1"/>
      <c r="N624" s="1"/>
      <c r="O624" s="1"/>
      <c r="P624" s="1"/>
      <c r="Q624" s="1"/>
      <c r="R624" s="1"/>
      <c r="S624" s="1"/>
      <c r="T624" s="1"/>
      <c r="U624" s="1"/>
      <c r="W624" s="1"/>
      <c r="X624" s="1"/>
      <c r="Y624" s="1"/>
      <c r="AA624" s="1"/>
    </row>
    <row r="625" spans="12:27" ht="12">
      <c r="L625" s="1"/>
      <c r="M625" s="1"/>
      <c r="N625" s="1"/>
      <c r="O625" s="1"/>
      <c r="P625" s="1"/>
      <c r="Q625" s="1"/>
      <c r="R625" s="1"/>
      <c r="S625" s="1"/>
      <c r="T625" s="1"/>
      <c r="U625" s="1"/>
      <c r="W625" s="1"/>
      <c r="X625" s="1"/>
      <c r="Y625" s="1"/>
      <c r="AA625" s="1"/>
    </row>
    <row r="626" spans="12:27" ht="12">
      <c r="L626" s="1"/>
      <c r="M626" s="1"/>
      <c r="N626" s="1"/>
      <c r="O626" s="1"/>
      <c r="P626" s="1"/>
      <c r="Q626" s="1"/>
      <c r="R626" s="1"/>
      <c r="S626" s="1"/>
      <c r="T626" s="1"/>
      <c r="U626" s="1"/>
      <c r="W626" s="1"/>
      <c r="X626" s="1"/>
      <c r="Y626" s="1"/>
      <c r="AA626" s="1"/>
    </row>
    <row r="627" spans="12:27" ht="12">
      <c r="L627" s="1"/>
      <c r="M627" s="1"/>
      <c r="N627" s="1"/>
      <c r="O627" s="1"/>
      <c r="P627" s="1"/>
      <c r="Q627" s="1"/>
      <c r="R627" s="1"/>
      <c r="S627" s="1"/>
      <c r="T627" s="1"/>
      <c r="U627" s="1"/>
      <c r="W627" s="1"/>
      <c r="X627" s="1"/>
      <c r="Y627" s="1"/>
      <c r="AA627" s="1"/>
    </row>
    <row r="628" spans="12:27" ht="12">
      <c r="L628" s="1"/>
      <c r="M628" s="1"/>
      <c r="N628" s="1"/>
      <c r="O628" s="1"/>
      <c r="P628" s="1"/>
      <c r="Q628" s="1"/>
      <c r="R628" s="1"/>
      <c r="S628" s="1"/>
      <c r="T628" s="1"/>
      <c r="U628" s="1"/>
      <c r="W628" s="1"/>
      <c r="X628" s="1"/>
      <c r="Y628" s="1"/>
      <c r="AA628" s="1"/>
    </row>
    <row r="629" spans="12:27" ht="12">
      <c r="L629" s="1"/>
      <c r="M629" s="1"/>
      <c r="N629" s="1"/>
      <c r="O629" s="1"/>
      <c r="P629" s="1"/>
      <c r="Q629" s="1"/>
      <c r="R629" s="1"/>
      <c r="S629" s="1"/>
      <c r="T629" s="1"/>
      <c r="U629" s="1"/>
      <c r="W629" s="1"/>
      <c r="X629" s="1"/>
      <c r="Y629" s="1"/>
      <c r="AA629" s="1"/>
    </row>
    <row r="630" spans="12:27" ht="12">
      <c r="L630" s="1"/>
      <c r="M630" s="1"/>
      <c r="N630" s="1"/>
      <c r="O630" s="1"/>
      <c r="P630" s="1"/>
      <c r="Q630" s="1"/>
      <c r="R630" s="1"/>
      <c r="S630" s="1"/>
      <c r="T630" s="1"/>
      <c r="U630" s="1"/>
      <c r="W630" s="1"/>
      <c r="X630" s="1"/>
      <c r="Y630" s="1"/>
      <c r="AA630" s="1"/>
    </row>
    <row r="631" spans="12:27" ht="12">
      <c r="L631" s="1"/>
      <c r="M631" s="1"/>
      <c r="N631" s="1"/>
      <c r="O631" s="1"/>
      <c r="P631" s="1"/>
      <c r="Q631" s="1"/>
      <c r="R631" s="1"/>
      <c r="S631" s="1"/>
      <c r="T631" s="1"/>
      <c r="U631" s="1"/>
      <c r="W631" s="1"/>
      <c r="X631" s="1"/>
      <c r="Y631" s="1"/>
      <c r="AA631" s="1"/>
    </row>
    <row r="632" spans="12:27" ht="12">
      <c r="L632" s="1"/>
      <c r="M632" s="1"/>
      <c r="N632" s="1"/>
      <c r="O632" s="1"/>
      <c r="P632" s="1"/>
      <c r="Q632" s="1"/>
      <c r="R632" s="1"/>
      <c r="S632" s="1"/>
      <c r="T632" s="1"/>
      <c r="U632" s="1"/>
      <c r="W632" s="1"/>
      <c r="X632" s="1"/>
      <c r="Y632" s="1"/>
      <c r="AA632" s="1"/>
    </row>
    <row r="633" spans="12:27" ht="12">
      <c r="L633" s="1"/>
      <c r="M633" s="1"/>
      <c r="N633" s="1"/>
      <c r="O633" s="1"/>
      <c r="P633" s="1"/>
      <c r="Q633" s="1"/>
      <c r="R633" s="1"/>
      <c r="S633" s="1"/>
      <c r="T633" s="1"/>
      <c r="U633" s="1"/>
      <c r="W633" s="1"/>
      <c r="X633" s="1"/>
      <c r="Y633" s="1"/>
      <c r="AA633" s="1"/>
    </row>
    <row r="634" spans="12:27" ht="12">
      <c r="L634" s="1"/>
      <c r="M634" s="1"/>
      <c r="N634" s="1"/>
      <c r="O634" s="1"/>
      <c r="P634" s="1"/>
      <c r="Q634" s="1"/>
      <c r="R634" s="1"/>
      <c r="S634" s="1"/>
      <c r="T634" s="1"/>
      <c r="U634" s="1"/>
      <c r="W634" s="1"/>
      <c r="X634" s="1"/>
      <c r="Y634" s="1"/>
      <c r="AA634" s="1"/>
    </row>
    <row r="635" spans="12:27" ht="12">
      <c r="L635" s="1"/>
      <c r="M635" s="1"/>
      <c r="N635" s="1"/>
      <c r="O635" s="1"/>
      <c r="P635" s="1"/>
      <c r="Q635" s="1"/>
      <c r="R635" s="1"/>
      <c r="S635" s="1"/>
      <c r="T635" s="1"/>
      <c r="U635" s="1"/>
      <c r="W635" s="1"/>
      <c r="X635" s="1"/>
      <c r="Y635" s="1"/>
      <c r="AA635" s="1"/>
    </row>
    <row r="636" spans="12:27" ht="12">
      <c r="L636" s="1"/>
      <c r="M636" s="1"/>
      <c r="N636" s="1"/>
      <c r="O636" s="1"/>
      <c r="P636" s="1"/>
      <c r="Q636" s="1"/>
      <c r="R636" s="1"/>
      <c r="S636" s="1"/>
      <c r="T636" s="1"/>
      <c r="U636" s="1"/>
      <c r="W636" s="1"/>
      <c r="X636" s="1"/>
      <c r="Y636" s="1"/>
      <c r="AA636" s="1"/>
    </row>
    <row r="637" spans="12:27" ht="12">
      <c r="L637" s="1"/>
      <c r="M637" s="1"/>
      <c r="N637" s="1"/>
      <c r="O637" s="1"/>
      <c r="P637" s="1"/>
      <c r="Q637" s="1"/>
      <c r="R637" s="1"/>
      <c r="S637" s="1"/>
      <c r="T637" s="1"/>
      <c r="U637" s="1"/>
      <c r="W637" s="1"/>
      <c r="X637" s="1"/>
      <c r="Y637" s="1"/>
      <c r="AA637" s="1"/>
    </row>
    <row r="638" spans="12:27" ht="12">
      <c r="L638" s="1"/>
      <c r="M638" s="1"/>
      <c r="N638" s="1"/>
      <c r="O638" s="1"/>
      <c r="P638" s="1"/>
      <c r="Q638" s="1"/>
      <c r="R638" s="1"/>
      <c r="S638" s="1"/>
      <c r="T638" s="1"/>
      <c r="U638" s="1"/>
      <c r="W638" s="1"/>
      <c r="X638" s="1"/>
      <c r="Y638" s="1"/>
      <c r="AA638" s="1"/>
    </row>
    <row r="639" spans="12:27" ht="12">
      <c r="L639" s="1"/>
      <c r="M639" s="1"/>
      <c r="N639" s="1"/>
      <c r="O639" s="1"/>
      <c r="P639" s="1"/>
      <c r="Q639" s="1"/>
      <c r="R639" s="1"/>
      <c r="S639" s="1"/>
      <c r="T639" s="1"/>
      <c r="U639" s="1"/>
      <c r="W639" s="1"/>
      <c r="X639" s="1"/>
      <c r="Y639" s="1"/>
      <c r="AA639" s="1"/>
    </row>
    <row r="640" spans="12:27" ht="12">
      <c r="L640" s="1"/>
      <c r="M640" s="1"/>
      <c r="N640" s="1"/>
      <c r="O640" s="1"/>
      <c r="P640" s="1"/>
      <c r="Q640" s="1"/>
      <c r="R640" s="1"/>
      <c r="S640" s="1"/>
      <c r="T640" s="1"/>
      <c r="U640" s="1"/>
      <c r="W640" s="1"/>
      <c r="X640" s="1"/>
      <c r="Y640" s="1"/>
      <c r="AA640" s="1"/>
    </row>
    <row r="641" spans="12:27" ht="12">
      <c r="L641" s="1"/>
      <c r="M641" s="1"/>
      <c r="N641" s="1"/>
      <c r="O641" s="1"/>
      <c r="P641" s="1"/>
      <c r="Q641" s="1"/>
      <c r="R641" s="1"/>
      <c r="S641" s="1"/>
      <c r="T641" s="1"/>
      <c r="U641" s="1"/>
      <c r="W641" s="1"/>
      <c r="X641" s="1"/>
      <c r="Y641" s="1"/>
      <c r="AA641" s="1"/>
    </row>
    <row r="642" spans="12:27" ht="12">
      <c r="L642" s="1"/>
      <c r="M642" s="1"/>
      <c r="N642" s="1"/>
      <c r="O642" s="1"/>
      <c r="P642" s="1"/>
      <c r="Q642" s="1"/>
      <c r="R642" s="1"/>
      <c r="S642" s="1"/>
      <c r="T642" s="1"/>
      <c r="U642" s="1"/>
      <c r="W642" s="1"/>
      <c r="X642" s="1"/>
      <c r="Y642" s="1"/>
      <c r="AA642" s="1"/>
    </row>
    <row r="643" spans="12:27" ht="12">
      <c r="L643" s="1"/>
      <c r="M643" s="1"/>
      <c r="N643" s="1"/>
      <c r="O643" s="1"/>
      <c r="P643" s="1"/>
      <c r="Q643" s="1"/>
      <c r="R643" s="1"/>
      <c r="S643" s="1"/>
      <c r="T643" s="1"/>
      <c r="U643" s="1"/>
      <c r="W643" s="1"/>
      <c r="X643" s="1"/>
      <c r="Y643" s="1"/>
      <c r="AA643" s="1"/>
    </row>
    <row r="644" spans="12:27" ht="12">
      <c r="L644" s="1"/>
      <c r="M644" s="1"/>
      <c r="N644" s="1"/>
      <c r="O644" s="1"/>
      <c r="P644" s="1"/>
      <c r="Q644" s="1"/>
      <c r="R644" s="1"/>
      <c r="S644" s="1"/>
      <c r="T644" s="1"/>
      <c r="U644" s="1"/>
      <c r="W644" s="1"/>
      <c r="X644" s="1"/>
      <c r="Y644" s="1"/>
      <c r="AA644" s="1"/>
    </row>
    <row r="645" spans="12:27" ht="12">
      <c r="L645" s="1"/>
      <c r="M645" s="1"/>
      <c r="N645" s="1"/>
      <c r="O645" s="1"/>
      <c r="P645" s="1"/>
      <c r="Q645" s="1"/>
      <c r="R645" s="1"/>
      <c r="S645" s="1"/>
      <c r="T645" s="1"/>
      <c r="U645" s="1"/>
      <c r="W645" s="1"/>
      <c r="X645" s="1"/>
      <c r="Y645" s="1"/>
      <c r="AA645" s="1"/>
    </row>
    <row r="646" spans="12:27" ht="12">
      <c r="L646" s="1"/>
      <c r="M646" s="1"/>
      <c r="N646" s="1"/>
      <c r="O646" s="1"/>
      <c r="P646" s="1"/>
      <c r="Q646" s="1"/>
      <c r="R646" s="1"/>
      <c r="S646" s="1"/>
      <c r="T646" s="1"/>
      <c r="U646" s="1"/>
      <c r="W646" s="1"/>
      <c r="X646" s="1"/>
      <c r="Y646" s="1"/>
      <c r="AA646" s="1"/>
    </row>
    <row r="647" spans="12:27" ht="12">
      <c r="L647" s="1"/>
      <c r="M647" s="1"/>
      <c r="N647" s="1"/>
      <c r="O647" s="1"/>
      <c r="P647" s="1"/>
      <c r="Q647" s="1"/>
      <c r="R647" s="1"/>
      <c r="S647" s="1"/>
      <c r="T647" s="1"/>
      <c r="U647" s="1"/>
      <c r="W647" s="1"/>
      <c r="X647" s="1"/>
      <c r="Y647" s="1"/>
      <c r="AA647" s="1"/>
    </row>
    <row r="648" spans="12:27" ht="12">
      <c r="L648" s="1"/>
      <c r="M648" s="1"/>
      <c r="N648" s="1"/>
      <c r="O648" s="1"/>
      <c r="P648" s="1"/>
      <c r="Q648" s="1"/>
      <c r="R648" s="1"/>
      <c r="S648" s="1"/>
      <c r="T648" s="1"/>
      <c r="U648" s="1"/>
      <c r="W648" s="1"/>
      <c r="X648" s="1"/>
      <c r="Y648" s="1"/>
      <c r="AA648" s="1"/>
    </row>
    <row r="649" spans="12:27" ht="12">
      <c r="L649" s="1"/>
      <c r="M649" s="1"/>
      <c r="N649" s="1"/>
      <c r="O649" s="1"/>
      <c r="P649" s="1"/>
      <c r="Q649" s="1"/>
      <c r="R649" s="1"/>
      <c r="S649" s="1"/>
      <c r="T649" s="1"/>
      <c r="U649" s="1"/>
      <c r="W649" s="1"/>
      <c r="X649" s="1"/>
      <c r="Y649" s="1"/>
      <c r="AA649" s="1"/>
    </row>
    <row r="650" spans="12:27" ht="12">
      <c r="L650" s="1"/>
      <c r="M650" s="1"/>
      <c r="N650" s="1"/>
      <c r="O650" s="1"/>
      <c r="P650" s="1"/>
      <c r="Q650" s="1"/>
      <c r="R650" s="1"/>
      <c r="S650" s="1"/>
      <c r="T650" s="1"/>
      <c r="U650" s="1"/>
      <c r="W650" s="1"/>
      <c r="X650" s="1"/>
      <c r="Y650" s="1"/>
      <c r="AA650" s="1"/>
    </row>
    <row r="651" spans="12:27" ht="12">
      <c r="L651" s="1"/>
      <c r="M651" s="1"/>
      <c r="N651" s="1"/>
      <c r="O651" s="1"/>
      <c r="P651" s="1"/>
      <c r="Q651" s="1"/>
      <c r="R651" s="1"/>
      <c r="S651" s="1"/>
      <c r="T651" s="1"/>
      <c r="U651" s="1"/>
      <c r="W651" s="1"/>
      <c r="X651" s="1"/>
      <c r="Y651" s="1"/>
      <c r="AA651" s="1"/>
    </row>
    <row r="652" spans="12:27" ht="12">
      <c r="L652" s="1"/>
      <c r="M652" s="1"/>
      <c r="N652" s="1"/>
      <c r="O652" s="1"/>
      <c r="P652" s="1"/>
      <c r="Q652" s="1"/>
      <c r="R652" s="1"/>
      <c r="S652" s="1"/>
      <c r="T652" s="1"/>
      <c r="U652" s="1"/>
      <c r="W652" s="1"/>
      <c r="X652" s="1"/>
      <c r="Y652" s="1"/>
      <c r="AA652" s="1"/>
    </row>
    <row r="653" spans="12:27" ht="12">
      <c r="L653" s="1"/>
      <c r="M653" s="1"/>
      <c r="N653" s="1"/>
      <c r="O653" s="1"/>
      <c r="P653" s="1"/>
      <c r="Q653" s="1"/>
      <c r="R653" s="1"/>
      <c r="S653" s="1"/>
      <c r="T653" s="1"/>
      <c r="U653" s="1"/>
      <c r="W653" s="1"/>
      <c r="X653" s="1"/>
      <c r="Y653" s="1"/>
      <c r="AA653" s="1"/>
    </row>
    <row r="654" spans="12:27" ht="12">
      <c r="L654" s="1"/>
      <c r="M654" s="1"/>
      <c r="N654" s="1"/>
      <c r="O654" s="1"/>
      <c r="P654" s="1"/>
      <c r="Q654" s="1"/>
      <c r="R654" s="1"/>
      <c r="S654" s="1"/>
      <c r="T654" s="1"/>
      <c r="U654" s="1"/>
      <c r="W654" s="1"/>
      <c r="X654" s="1"/>
      <c r="Y654" s="1"/>
      <c r="AA654" s="1"/>
    </row>
    <row r="655" spans="12:27" ht="12">
      <c r="L655" s="1"/>
      <c r="M655" s="1"/>
      <c r="N655" s="1"/>
      <c r="O655" s="1"/>
      <c r="P655" s="1"/>
      <c r="Q655" s="1"/>
      <c r="R655" s="1"/>
      <c r="S655" s="1"/>
      <c r="T655" s="1"/>
      <c r="U655" s="1"/>
      <c r="W655" s="1"/>
      <c r="X655" s="1"/>
      <c r="Y655" s="1"/>
      <c r="AA655" s="1"/>
    </row>
    <row r="656" spans="12:27" ht="12">
      <c r="L656" s="1"/>
      <c r="M656" s="1"/>
      <c r="N656" s="1"/>
      <c r="O656" s="1"/>
      <c r="P656" s="1"/>
      <c r="Q656" s="1"/>
      <c r="R656" s="1"/>
      <c r="S656" s="1"/>
      <c r="T656" s="1"/>
      <c r="U656" s="1"/>
      <c r="W656" s="1"/>
      <c r="X656" s="1"/>
      <c r="Y656" s="1"/>
      <c r="AA656" s="1"/>
    </row>
    <row r="657" spans="12:27" ht="12">
      <c r="L657" s="1"/>
      <c r="M657" s="1"/>
      <c r="N657" s="1"/>
      <c r="O657" s="1"/>
      <c r="P657" s="1"/>
      <c r="Q657" s="1"/>
      <c r="R657" s="1"/>
      <c r="S657" s="1"/>
      <c r="T657" s="1"/>
      <c r="U657" s="1"/>
      <c r="W657" s="1"/>
      <c r="X657" s="1"/>
      <c r="Y657" s="1"/>
      <c r="AA657" s="1"/>
    </row>
    <row r="658" spans="12:27" ht="12">
      <c r="L658" s="1"/>
      <c r="M658" s="1"/>
      <c r="N658" s="1"/>
      <c r="O658" s="1"/>
      <c r="P658" s="1"/>
      <c r="Q658" s="1"/>
      <c r="R658" s="1"/>
      <c r="S658" s="1"/>
      <c r="T658" s="1"/>
      <c r="U658" s="1"/>
      <c r="W658" s="1"/>
      <c r="X658" s="1"/>
      <c r="Y658" s="1"/>
      <c r="AA658" s="1"/>
    </row>
    <row r="659" spans="12:27" ht="12">
      <c r="L659" s="1"/>
      <c r="M659" s="1"/>
      <c r="N659" s="1"/>
      <c r="O659" s="1"/>
      <c r="P659" s="1"/>
      <c r="Q659" s="1"/>
      <c r="R659" s="1"/>
      <c r="S659" s="1"/>
      <c r="T659" s="1"/>
      <c r="U659" s="1"/>
      <c r="W659" s="1"/>
      <c r="X659" s="1"/>
      <c r="Y659" s="1"/>
      <c r="AA659" s="1"/>
    </row>
    <row r="660" spans="12:27" ht="12">
      <c r="L660" s="1"/>
      <c r="M660" s="1"/>
      <c r="N660" s="1"/>
      <c r="O660" s="1"/>
      <c r="P660" s="1"/>
      <c r="Q660" s="1"/>
      <c r="R660" s="1"/>
      <c r="S660" s="1"/>
      <c r="T660" s="1"/>
      <c r="U660" s="1"/>
      <c r="W660" s="1"/>
      <c r="X660" s="1"/>
      <c r="Y660" s="1"/>
      <c r="AA660" s="1"/>
    </row>
    <row r="661" spans="12:27" ht="12">
      <c r="L661" s="1"/>
      <c r="M661" s="1"/>
      <c r="N661" s="1"/>
      <c r="O661" s="1"/>
      <c r="P661" s="1"/>
      <c r="Q661" s="1"/>
      <c r="R661" s="1"/>
      <c r="S661" s="1"/>
      <c r="T661" s="1"/>
      <c r="U661" s="1"/>
      <c r="W661" s="1"/>
      <c r="X661" s="1"/>
      <c r="Y661" s="1"/>
      <c r="AA661" s="1"/>
    </row>
    <row r="662" spans="12:27" ht="12">
      <c r="L662" s="1"/>
      <c r="M662" s="1"/>
      <c r="N662" s="1"/>
      <c r="O662" s="1"/>
      <c r="P662" s="1"/>
      <c r="Q662" s="1"/>
      <c r="R662" s="1"/>
      <c r="S662" s="1"/>
      <c r="T662" s="1"/>
      <c r="U662" s="1"/>
      <c r="W662" s="1"/>
      <c r="X662" s="1"/>
      <c r="Y662" s="1"/>
      <c r="AA662" s="1"/>
    </row>
    <row r="663" spans="12:27" ht="12">
      <c r="L663" s="1"/>
      <c r="M663" s="1"/>
      <c r="N663" s="1"/>
      <c r="O663" s="1"/>
      <c r="P663" s="1"/>
      <c r="Q663" s="1"/>
      <c r="R663" s="1"/>
      <c r="S663" s="1"/>
      <c r="T663" s="1"/>
      <c r="U663" s="1"/>
      <c r="W663" s="1"/>
      <c r="X663" s="1"/>
      <c r="Y663" s="1"/>
      <c r="AA663" s="1"/>
    </row>
    <row r="664" spans="12:27" ht="12">
      <c r="L664" s="1"/>
      <c r="M664" s="1"/>
      <c r="N664" s="1"/>
      <c r="O664" s="1"/>
      <c r="P664" s="1"/>
      <c r="Q664" s="1"/>
      <c r="R664" s="1"/>
      <c r="S664" s="1"/>
      <c r="T664" s="1"/>
      <c r="U664" s="1"/>
      <c r="W664" s="1"/>
      <c r="X664" s="1"/>
      <c r="Y664" s="1"/>
      <c r="AA664" s="1"/>
    </row>
    <row r="665" spans="12:27" ht="12">
      <c r="L665" s="1"/>
      <c r="M665" s="1"/>
      <c r="N665" s="1"/>
      <c r="O665" s="1"/>
      <c r="P665" s="1"/>
      <c r="Q665" s="1"/>
      <c r="R665" s="1"/>
      <c r="S665" s="1"/>
      <c r="T665" s="1"/>
      <c r="U665" s="1"/>
      <c r="W665" s="1"/>
      <c r="X665" s="1"/>
      <c r="Y665" s="1"/>
      <c r="AA665" s="1"/>
    </row>
    <row r="666" spans="12:27" ht="12">
      <c r="L666" s="1"/>
      <c r="M666" s="1"/>
      <c r="N666" s="1"/>
      <c r="O666" s="1"/>
      <c r="P666" s="1"/>
      <c r="Q666" s="1"/>
      <c r="R666" s="1"/>
      <c r="S666" s="1"/>
      <c r="T666" s="1"/>
      <c r="U666" s="1"/>
      <c r="W666" s="1"/>
      <c r="X666" s="1"/>
      <c r="Y666" s="1"/>
      <c r="AA666" s="1"/>
    </row>
    <row r="667" spans="12:27" ht="12">
      <c r="L667" s="1"/>
      <c r="M667" s="1"/>
      <c r="N667" s="1"/>
      <c r="O667" s="1"/>
      <c r="P667" s="1"/>
      <c r="Q667" s="1"/>
      <c r="R667" s="1"/>
      <c r="S667" s="1"/>
      <c r="T667" s="1"/>
      <c r="U667" s="1"/>
      <c r="W667" s="1"/>
      <c r="X667" s="1"/>
      <c r="Y667" s="1"/>
      <c r="AA667" s="1"/>
    </row>
    <row r="668" spans="12:27" ht="12">
      <c r="L668" s="1"/>
      <c r="M668" s="1"/>
      <c r="N668" s="1"/>
      <c r="O668" s="1"/>
      <c r="P668" s="1"/>
      <c r="Q668" s="1"/>
      <c r="R668" s="1"/>
      <c r="S668" s="1"/>
      <c r="T668" s="1"/>
      <c r="U668" s="1"/>
      <c r="W668" s="1"/>
      <c r="X668" s="1"/>
      <c r="Y668" s="1"/>
      <c r="AA668" s="1"/>
    </row>
    <row r="669" spans="12:27" ht="12">
      <c r="L669" s="1"/>
      <c r="M669" s="1"/>
      <c r="N669" s="1"/>
      <c r="O669" s="1"/>
      <c r="P669" s="1"/>
      <c r="Q669" s="1"/>
      <c r="R669" s="1"/>
      <c r="S669" s="1"/>
      <c r="T669" s="1"/>
      <c r="U669" s="1"/>
      <c r="W669" s="1"/>
      <c r="X669" s="1"/>
      <c r="Y669" s="1"/>
      <c r="AA669" s="1"/>
    </row>
    <row r="670" spans="12:27" ht="12">
      <c r="L670" s="1"/>
      <c r="M670" s="1"/>
      <c r="N670" s="1"/>
      <c r="O670" s="1"/>
      <c r="P670" s="1"/>
      <c r="Q670" s="1"/>
      <c r="R670" s="1"/>
      <c r="S670" s="1"/>
      <c r="T670" s="1"/>
      <c r="U670" s="1"/>
      <c r="W670" s="1"/>
      <c r="X670" s="1"/>
      <c r="Y670" s="1"/>
      <c r="AA670" s="1"/>
    </row>
    <row r="671" spans="12:27" ht="12">
      <c r="L671" s="1"/>
      <c r="M671" s="1"/>
      <c r="N671" s="1"/>
      <c r="O671" s="1"/>
      <c r="P671" s="1"/>
      <c r="Q671" s="1"/>
      <c r="R671" s="1"/>
      <c r="S671" s="1"/>
      <c r="T671" s="1"/>
      <c r="U671" s="1"/>
      <c r="W671" s="1"/>
      <c r="X671" s="1"/>
      <c r="Y671" s="1"/>
      <c r="AA671" s="1"/>
    </row>
    <row r="672" spans="12:27" ht="12">
      <c r="L672" s="1"/>
      <c r="M672" s="1"/>
      <c r="N672" s="1"/>
      <c r="O672" s="1"/>
      <c r="P672" s="1"/>
      <c r="Q672" s="1"/>
      <c r="R672" s="1"/>
      <c r="S672" s="1"/>
      <c r="T672" s="1"/>
      <c r="U672" s="1"/>
      <c r="W672" s="1"/>
      <c r="X672" s="1"/>
      <c r="Y672" s="1"/>
      <c r="AA672" s="1"/>
    </row>
    <row r="673" spans="12:27" ht="12">
      <c r="L673" s="1"/>
      <c r="M673" s="1"/>
      <c r="N673" s="1"/>
      <c r="O673" s="1"/>
      <c r="P673" s="1"/>
      <c r="Q673" s="1"/>
      <c r="R673" s="1"/>
      <c r="S673" s="1"/>
      <c r="T673" s="1"/>
      <c r="U673" s="1"/>
      <c r="W673" s="1"/>
      <c r="X673" s="1"/>
      <c r="Y673" s="1"/>
      <c r="AA673" s="1"/>
    </row>
    <row r="674" spans="12:27" ht="12">
      <c r="L674" s="1"/>
      <c r="M674" s="1"/>
      <c r="N674" s="1"/>
      <c r="O674" s="1"/>
      <c r="P674" s="1"/>
      <c r="Q674" s="1"/>
      <c r="R674" s="1"/>
      <c r="S674" s="1"/>
      <c r="T674" s="1"/>
      <c r="U674" s="1"/>
      <c r="W674" s="1"/>
      <c r="X674" s="1"/>
      <c r="Y674" s="1"/>
      <c r="AA674" s="1"/>
    </row>
    <row r="675" spans="12:27" ht="12">
      <c r="L675" s="1"/>
      <c r="M675" s="1"/>
      <c r="N675" s="1"/>
      <c r="O675" s="1"/>
      <c r="P675" s="1"/>
      <c r="Q675" s="1"/>
      <c r="R675" s="1"/>
      <c r="S675" s="1"/>
      <c r="T675" s="1"/>
      <c r="U675" s="1"/>
      <c r="W675" s="1"/>
      <c r="X675" s="1"/>
      <c r="Y675" s="1"/>
      <c r="AA675" s="1"/>
    </row>
    <row r="676" spans="12:27" ht="12">
      <c r="L676" s="1"/>
      <c r="M676" s="1"/>
      <c r="N676" s="1"/>
      <c r="O676" s="1"/>
      <c r="P676" s="1"/>
      <c r="Q676" s="1"/>
      <c r="R676" s="1"/>
      <c r="S676" s="1"/>
      <c r="T676" s="1"/>
      <c r="U676" s="1"/>
      <c r="W676" s="1"/>
      <c r="X676" s="1"/>
      <c r="Y676" s="1"/>
      <c r="AA676" s="1"/>
    </row>
    <row r="677" spans="12:27" ht="12">
      <c r="L677" s="1"/>
      <c r="M677" s="1"/>
      <c r="N677" s="1"/>
      <c r="O677" s="1"/>
      <c r="P677" s="1"/>
      <c r="Q677" s="1"/>
      <c r="R677" s="1"/>
      <c r="S677" s="1"/>
      <c r="T677" s="1"/>
      <c r="U677" s="1"/>
      <c r="W677" s="1"/>
      <c r="X677" s="1"/>
      <c r="Y677" s="1"/>
      <c r="AA677" s="1"/>
    </row>
    <row r="678" spans="12:27" ht="12">
      <c r="L678" s="1"/>
      <c r="M678" s="1"/>
      <c r="N678" s="1"/>
      <c r="O678" s="1"/>
      <c r="P678" s="1"/>
      <c r="Q678" s="1"/>
      <c r="R678" s="1"/>
      <c r="S678" s="1"/>
      <c r="T678" s="1"/>
      <c r="U678" s="1"/>
      <c r="W678" s="1"/>
      <c r="X678" s="1"/>
      <c r="Y678" s="1"/>
      <c r="AA678" s="1"/>
    </row>
    <row r="679" spans="12:27" ht="12">
      <c r="L679" s="1"/>
      <c r="M679" s="1"/>
      <c r="N679" s="1"/>
      <c r="O679" s="1"/>
      <c r="P679" s="1"/>
      <c r="Q679" s="1"/>
      <c r="R679" s="1"/>
      <c r="S679" s="1"/>
      <c r="T679" s="1"/>
      <c r="U679" s="1"/>
      <c r="W679" s="1"/>
      <c r="X679" s="1"/>
      <c r="Y679" s="1"/>
      <c r="AA679" s="1"/>
    </row>
    <row r="680" spans="12:27" ht="12">
      <c r="L680" s="1"/>
      <c r="M680" s="1"/>
      <c r="N680" s="1"/>
      <c r="O680" s="1"/>
      <c r="P680" s="1"/>
      <c r="Q680" s="1"/>
      <c r="R680" s="1"/>
      <c r="S680" s="1"/>
      <c r="T680" s="1"/>
      <c r="U680" s="1"/>
      <c r="W680" s="1"/>
      <c r="X680" s="1"/>
      <c r="Y680" s="1"/>
      <c r="AA680" s="1"/>
    </row>
    <row r="681" spans="12:27" ht="12">
      <c r="L681" s="1"/>
      <c r="M681" s="1"/>
      <c r="N681" s="1"/>
      <c r="O681" s="1"/>
      <c r="P681" s="1"/>
      <c r="Q681" s="1"/>
      <c r="R681" s="1"/>
      <c r="S681" s="1"/>
      <c r="T681" s="1"/>
      <c r="U681" s="1"/>
      <c r="W681" s="1"/>
      <c r="X681" s="1"/>
      <c r="Y681" s="1"/>
      <c r="AA681" s="1"/>
    </row>
    <row r="682" spans="12:27" ht="12">
      <c r="L682" s="1"/>
      <c r="M682" s="1"/>
      <c r="N682" s="1"/>
      <c r="O682" s="1"/>
      <c r="P682" s="1"/>
      <c r="Q682" s="1"/>
      <c r="R682" s="1"/>
      <c r="S682" s="1"/>
      <c r="T682" s="1"/>
      <c r="U682" s="1"/>
      <c r="W682" s="1"/>
      <c r="X682" s="1"/>
      <c r="Y682" s="1"/>
      <c r="AA682" s="1"/>
    </row>
    <row r="683" spans="12:27" ht="12">
      <c r="L683" s="1"/>
      <c r="M683" s="1"/>
      <c r="N683" s="1"/>
      <c r="O683" s="1"/>
      <c r="P683" s="1"/>
      <c r="Q683" s="1"/>
      <c r="R683" s="1"/>
      <c r="S683" s="1"/>
      <c r="T683" s="1"/>
      <c r="U683" s="1"/>
      <c r="W683" s="1"/>
      <c r="X683" s="1"/>
      <c r="Y683" s="1"/>
      <c r="AA683" s="1"/>
    </row>
    <row r="684" spans="12:27" ht="12">
      <c r="L684" s="1"/>
      <c r="M684" s="1"/>
      <c r="N684" s="1"/>
      <c r="O684" s="1"/>
      <c r="P684" s="1"/>
      <c r="Q684" s="1"/>
      <c r="R684" s="1"/>
      <c r="S684" s="1"/>
      <c r="T684" s="1"/>
      <c r="U684" s="1"/>
      <c r="W684" s="1"/>
      <c r="X684" s="1"/>
      <c r="Y684" s="1"/>
      <c r="AA684" s="1"/>
    </row>
    <row r="685" spans="12:27" ht="12">
      <c r="L685" s="1"/>
      <c r="M685" s="1"/>
      <c r="N685" s="1"/>
      <c r="O685" s="1"/>
      <c r="P685" s="1"/>
      <c r="Q685" s="1"/>
      <c r="R685" s="1"/>
      <c r="S685" s="1"/>
      <c r="T685" s="1"/>
      <c r="U685" s="1"/>
      <c r="W685" s="1"/>
      <c r="X685" s="1"/>
      <c r="Y685" s="1"/>
      <c r="AA685" s="1"/>
    </row>
    <row r="686" spans="12:27" ht="12">
      <c r="L686" s="1"/>
      <c r="M686" s="1"/>
      <c r="N686" s="1"/>
      <c r="O686" s="1"/>
      <c r="P686" s="1"/>
      <c r="Q686" s="1"/>
      <c r="R686" s="1"/>
      <c r="S686" s="1"/>
      <c r="T686" s="1"/>
      <c r="U686" s="1"/>
      <c r="W686" s="1"/>
      <c r="X686" s="1"/>
      <c r="Y686" s="1"/>
      <c r="AA686" s="1"/>
    </row>
    <row r="687" spans="12:27" ht="12">
      <c r="L687" s="1"/>
      <c r="M687" s="1"/>
      <c r="N687" s="1"/>
      <c r="O687" s="1"/>
      <c r="P687" s="1"/>
      <c r="Q687" s="1"/>
      <c r="R687" s="1"/>
      <c r="S687" s="1"/>
      <c r="T687" s="1"/>
      <c r="U687" s="1"/>
      <c r="W687" s="1"/>
      <c r="X687" s="1"/>
      <c r="Y687" s="1"/>
      <c r="AA687" s="1"/>
    </row>
    <row r="688" spans="12:27" ht="12">
      <c r="L688" s="1"/>
      <c r="M688" s="1"/>
      <c r="N688" s="1"/>
      <c r="O688" s="1"/>
      <c r="P688" s="1"/>
      <c r="Q688" s="1"/>
      <c r="R688" s="1"/>
      <c r="S688" s="1"/>
      <c r="T688" s="1"/>
      <c r="U688" s="1"/>
      <c r="W688" s="1"/>
      <c r="X688" s="1"/>
      <c r="Y688" s="1"/>
      <c r="AA688" s="1"/>
    </row>
    <row r="689" spans="12:27" ht="12">
      <c r="L689" s="1"/>
      <c r="M689" s="1"/>
      <c r="N689" s="1"/>
      <c r="O689" s="1"/>
      <c r="P689" s="1"/>
      <c r="Q689" s="1"/>
      <c r="R689" s="1"/>
      <c r="S689" s="1"/>
      <c r="T689" s="1"/>
      <c r="U689" s="1"/>
      <c r="W689" s="1"/>
      <c r="X689" s="1"/>
      <c r="Y689" s="1"/>
      <c r="AA689" s="1"/>
    </row>
    <row r="690" spans="12:27" ht="12">
      <c r="L690" s="1"/>
      <c r="M690" s="1"/>
      <c r="N690" s="1"/>
      <c r="O690" s="1"/>
      <c r="P690" s="1"/>
      <c r="Q690" s="1"/>
      <c r="R690" s="1"/>
      <c r="S690" s="1"/>
      <c r="T690" s="1"/>
      <c r="U690" s="1"/>
      <c r="W690" s="1"/>
      <c r="X690" s="1"/>
      <c r="Y690" s="1"/>
      <c r="AA690" s="1"/>
    </row>
    <row r="691" spans="12:27" ht="12">
      <c r="L691" s="1"/>
      <c r="M691" s="1"/>
      <c r="N691" s="1"/>
      <c r="O691" s="1"/>
      <c r="P691" s="1"/>
      <c r="Q691" s="1"/>
      <c r="R691" s="1"/>
      <c r="S691" s="1"/>
      <c r="T691" s="1"/>
      <c r="U691" s="1"/>
      <c r="W691" s="1"/>
      <c r="X691" s="1"/>
      <c r="Y691" s="1"/>
      <c r="AA691" s="1"/>
    </row>
    <row r="692" spans="12:27" ht="12">
      <c r="L692" s="1"/>
      <c r="M692" s="1"/>
      <c r="N692" s="1"/>
      <c r="O692" s="1"/>
      <c r="P692" s="1"/>
      <c r="Q692" s="1"/>
      <c r="R692" s="1"/>
      <c r="S692" s="1"/>
      <c r="T692" s="1"/>
      <c r="U692" s="1"/>
      <c r="W692" s="1"/>
      <c r="X692" s="1"/>
      <c r="Y692" s="1"/>
      <c r="AA692" s="1"/>
    </row>
    <row r="693" spans="12:27" ht="12">
      <c r="L693" s="1"/>
      <c r="M693" s="1"/>
      <c r="N693" s="1"/>
      <c r="O693" s="1"/>
      <c r="P693" s="1"/>
      <c r="Q693" s="1"/>
      <c r="R693" s="1"/>
      <c r="S693" s="1"/>
      <c r="T693" s="1"/>
      <c r="U693" s="1"/>
      <c r="W693" s="1"/>
      <c r="X693" s="1"/>
      <c r="Y693" s="1"/>
      <c r="AA693" s="1"/>
    </row>
    <row r="694" spans="12:27" ht="12">
      <c r="L694" s="1"/>
      <c r="M694" s="1"/>
      <c r="N694" s="1"/>
      <c r="O694" s="1"/>
      <c r="P694" s="1"/>
      <c r="Q694" s="1"/>
      <c r="R694" s="1"/>
      <c r="S694" s="1"/>
      <c r="T694" s="1"/>
      <c r="U694" s="1"/>
      <c r="W694" s="1"/>
      <c r="X694" s="1"/>
      <c r="Y694" s="1"/>
      <c r="AA694" s="1"/>
    </row>
    <row r="695" spans="12:27" ht="12">
      <c r="L695" s="1"/>
      <c r="M695" s="1"/>
      <c r="N695" s="1"/>
      <c r="O695" s="1"/>
      <c r="P695" s="1"/>
      <c r="Q695" s="1"/>
      <c r="R695" s="1"/>
      <c r="S695" s="1"/>
      <c r="T695" s="1"/>
      <c r="U695" s="1"/>
      <c r="W695" s="1"/>
      <c r="X695" s="1"/>
      <c r="Y695" s="1"/>
      <c r="AA695" s="1"/>
    </row>
    <row r="696" spans="12:27" ht="12">
      <c r="L696" s="1"/>
      <c r="M696" s="1"/>
      <c r="N696" s="1"/>
      <c r="O696" s="1"/>
      <c r="P696" s="1"/>
      <c r="Q696" s="1"/>
      <c r="R696" s="1"/>
      <c r="S696" s="1"/>
      <c r="T696" s="1"/>
      <c r="U696" s="1"/>
      <c r="W696" s="1"/>
      <c r="X696" s="1"/>
      <c r="Y696" s="1"/>
      <c r="AA696" s="1"/>
    </row>
    <row r="697" spans="12:27" ht="12">
      <c r="L697" s="1"/>
      <c r="M697" s="1"/>
      <c r="N697" s="1"/>
      <c r="O697" s="1"/>
      <c r="P697" s="1"/>
      <c r="Q697" s="1"/>
      <c r="R697" s="1"/>
      <c r="S697" s="1"/>
      <c r="T697" s="1"/>
      <c r="U697" s="1"/>
      <c r="W697" s="1"/>
      <c r="X697" s="1"/>
      <c r="Y697" s="1"/>
      <c r="AA697" s="1"/>
    </row>
    <row r="698" spans="12:27" ht="12">
      <c r="L698" s="1"/>
      <c r="M698" s="1"/>
      <c r="N698" s="1"/>
      <c r="O698" s="1"/>
      <c r="P698" s="1"/>
      <c r="Q698" s="1"/>
      <c r="R698" s="1"/>
      <c r="S698" s="1"/>
      <c r="T698" s="1"/>
      <c r="U698" s="1"/>
      <c r="W698" s="1"/>
      <c r="X698" s="1"/>
      <c r="Y698" s="1"/>
      <c r="AA698" s="1"/>
    </row>
    <row r="699" spans="12:27" ht="12">
      <c r="L699" s="1"/>
      <c r="M699" s="1"/>
      <c r="N699" s="1"/>
      <c r="O699" s="1"/>
      <c r="P699" s="1"/>
      <c r="Q699" s="1"/>
      <c r="R699" s="1"/>
      <c r="S699" s="1"/>
      <c r="T699" s="1"/>
      <c r="U699" s="1"/>
      <c r="W699" s="1"/>
      <c r="X699" s="1"/>
      <c r="Y699" s="1"/>
      <c r="AA699" s="1"/>
    </row>
    <row r="700" spans="12:27" ht="12">
      <c r="L700" s="1"/>
      <c r="M700" s="1"/>
      <c r="N700" s="1"/>
      <c r="O700" s="1"/>
      <c r="P700" s="1"/>
      <c r="Q700" s="1"/>
      <c r="R700" s="1"/>
      <c r="S700" s="1"/>
      <c r="T700" s="1"/>
      <c r="U700" s="1"/>
      <c r="W700" s="1"/>
      <c r="X700" s="1"/>
      <c r="Y700" s="1"/>
      <c r="AA700" s="1"/>
    </row>
    <row r="701" spans="12:27" ht="12">
      <c r="L701" s="1"/>
      <c r="M701" s="1"/>
      <c r="N701" s="1"/>
      <c r="O701" s="1"/>
      <c r="P701" s="1"/>
      <c r="Q701" s="1"/>
      <c r="R701" s="1"/>
      <c r="S701" s="1"/>
      <c r="T701" s="1"/>
      <c r="U701" s="1"/>
      <c r="W701" s="1"/>
      <c r="X701" s="1"/>
      <c r="Y701" s="1"/>
      <c r="AA701" s="1"/>
    </row>
    <row r="702" spans="12:27" ht="12">
      <c r="L702" s="1"/>
      <c r="M702" s="1"/>
      <c r="N702" s="1"/>
      <c r="O702" s="1"/>
      <c r="P702" s="1"/>
      <c r="Q702" s="1"/>
      <c r="R702" s="1"/>
      <c r="S702" s="1"/>
      <c r="T702" s="1"/>
      <c r="U702" s="1"/>
      <c r="W702" s="1"/>
      <c r="X702" s="1"/>
      <c r="Y702" s="1"/>
      <c r="AA702" s="1"/>
    </row>
    <row r="703" spans="12:27" ht="12">
      <c r="L703" s="1"/>
      <c r="M703" s="1"/>
      <c r="N703" s="1"/>
      <c r="O703" s="1"/>
      <c r="P703" s="1"/>
      <c r="Q703" s="1"/>
      <c r="R703" s="1"/>
      <c r="S703" s="1"/>
      <c r="T703" s="1"/>
      <c r="U703" s="1"/>
      <c r="W703" s="1"/>
      <c r="X703" s="1"/>
      <c r="Y703" s="1"/>
      <c r="AA703" s="1"/>
    </row>
    <row r="704" spans="12:27" ht="12">
      <c r="L704" s="1"/>
      <c r="M704" s="1"/>
      <c r="N704" s="1"/>
      <c r="O704" s="1"/>
      <c r="P704" s="1"/>
      <c r="Q704" s="1"/>
      <c r="R704" s="1"/>
      <c r="S704" s="1"/>
      <c r="T704" s="1"/>
      <c r="U704" s="1"/>
      <c r="W704" s="1"/>
      <c r="X704" s="1"/>
      <c r="Y704" s="1"/>
      <c r="AA704" s="1"/>
    </row>
    <row r="705" spans="12:27" ht="12">
      <c r="L705" s="1"/>
      <c r="M705" s="1"/>
      <c r="N705" s="1"/>
      <c r="O705" s="1"/>
      <c r="P705" s="1"/>
      <c r="Q705" s="1"/>
      <c r="R705" s="1"/>
      <c r="S705" s="1"/>
      <c r="T705" s="1"/>
      <c r="U705" s="1"/>
      <c r="W705" s="1"/>
      <c r="X705" s="1"/>
      <c r="Y705" s="1"/>
      <c r="AA705" s="1"/>
    </row>
    <row r="706" spans="12:27" ht="12">
      <c r="L706" s="1"/>
      <c r="M706" s="1"/>
      <c r="N706" s="1"/>
      <c r="O706" s="1"/>
      <c r="P706" s="1"/>
      <c r="Q706" s="1"/>
      <c r="R706" s="1"/>
      <c r="S706" s="1"/>
      <c r="T706" s="1"/>
      <c r="U706" s="1"/>
      <c r="W706" s="1"/>
      <c r="X706" s="1"/>
      <c r="Y706" s="1"/>
      <c r="AA706" s="1"/>
    </row>
    <row r="707" spans="12:27" ht="12">
      <c r="L707" s="1"/>
      <c r="M707" s="1"/>
      <c r="N707" s="1"/>
      <c r="O707" s="1"/>
      <c r="P707" s="1"/>
      <c r="Q707" s="1"/>
      <c r="R707" s="1"/>
      <c r="S707" s="1"/>
      <c r="T707" s="1"/>
      <c r="U707" s="1"/>
      <c r="W707" s="1"/>
      <c r="X707" s="1"/>
      <c r="Y707" s="1"/>
      <c r="AA707" s="1"/>
    </row>
    <row r="708" spans="12:27" ht="12">
      <c r="L708" s="1"/>
      <c r="M708" s="1"/>
      <c r="N708" s="1"/>
      <c r="O708" s="1"/>
      <c r="P708" s="1"/>
      <c r="Q708" s="1"/>
      <c r="R708" s="1"/>
      <c r="S708" s="1"/>
      <c r="T708" s="1"/>
      <c r="U708" s="1"/>
      <c r="W708" s="1"/>
      <c r="X708" s="1"/>
      <c r="Y708" s="1"/>
      <c r="AA708" s="1"/>
    </row>
    <row r="709" spans="12:27" ht="12" customHeight="1">
      <c r="L709" s="1"/>
      <c r="M709" s="1"/>
      <c r="N709" s="1"/>
      <c r="O709" s="1"/>
      <c r="P709" s="1"/>
      <c r="Q709" s="1"/>
      <c r="R709" s="1"/>
      <c r="S709" s="1"/>
      <c r="T709" s="1"/>
      <c r="U709" s="1"/>
      <c r="W709" s="1"/>
      <c r="X709" s="1"/>
      <c r="Y709" s="1"/>
      <c r="AA709" s="1"/>
    </row>
    <row r="710" spans="12:27" ht="12">
      <c r="L710" s="1"/>
      <c r="M710" s="1"/>
      <c r="N710" s="1"/>
      <c r="O710" s="1"/>
      <c r="P710" s="1"/>
      <c r="Q710" s="1"/>
      <c r="R710" s="1"/>
      <c r="S710" s="1"/>
      <c r="T710" s="1"/>
      <c r="U710" s="1"/>
      <c r="W710" s="1"/>
      <c r="X710" s="1"/>
      <c r="Y710" s="1"/>
      <c r="AA710" s="1"/>
    </row>
    <row r="711" spans="12:27" ht="12">
      <c r="L711" s="1"/>
      <c r="M711" s="1"/>
      <c r="N711" s="1"/>
      <c r="O711" s="1"/>
      <c r="P711" s="1"/>
      <c r="Q711" s="1"/>
      <c r="R711" s="1"/>
      <c r="S711" s="1"/>
      <c r="T711" s="1"/>
      <c r="U711" s="1"/>
      <c r="W711" s="1"/>
      <c r="X711" s="1"/>
      <c r="Y711" s="1"/>
      <c r="AA711" s="1"/>
    </row>
    <row r="712" spans="12:27" ht="12">
      <c r="L712" s="1"/>
      <c r="M712" s="1"/>
      <c r="N712" s="1"/>
      <c r="O712" s="1"/>
      <c r="P712" s="1"/>
      <c r="Q712" s="1"/>
      <c r="R712" s="1"/>
      <c r="S712" s="1"/>
      <c r="T712" s="1"/>
      <c r="U712" s="1"/>
      <c r="W712" s="1"/>
      <c r="X712" s="1"/>
      <c r="Y712" s="1"/>
      <c r="AA712" s="1"/>
    </row>
    <row r="713" spans="12:27" ht="12">
      <c r="L713" s="1"/>
      <c r="M713" s="1"/>
      <c r="N713" s="1"/>
      <c r="O713" s="1"/>
      <c r="P713" s="1"/>
      <c r="Q713" s="1"/>
      <c r="R713" s="1"/>
      <c r="S713" s="1"/>
      <c r="T713" s="1"/>
      <c r="U713" s="1"/>
      <c r="W713" s="1"/>
      <c r="X713" s="1"/>
      <c r="Y713" s="1"/>
      <c r="AA713" s="1"/>
    </row>
    <row r="714" spans="12:27" ht="12">
      <c r="L714" s="1"/>
      <c r="M714" s="1"/>
      <c r="N714" s="1"/>
      <c r="O714" s="1"/>
      <c r="P714" s="1"/>
      <c r="Q714" s="1"/>
      <c r="R714" s="1"/>
      <c r="S714" s="1"/>
      <c r="T714" s="1"/>
      <c r="U714" s="1"/>
      <c r="W714" s="1"/>
      <c r="X714" s="1"/>
      <c r="Y714" s="1"/>
      <c r="AA714" s="1"/>
    </row>
    <row r="715" spans="12:27" ht="12">
      <c r="L715" s="1"/>
      <c r="M715" s="1"/>
      <c r="N715" s="1"/>
      <c r="O715" s="1"/>
      <c r="P715" s="1"/>
      <c r="Q715" s="1"/>
      <c r="R715" s="1"/>
      <c r="S715" s="1"/>
      <c r="T715" s="1"/>
      <c r="U715" s="1"/>
      <c r="W715" s="1"/>
      <c r="X715" s="1"/>
      <c r="Y715" s="1"/>
      <c r="AA715" s="1"/>
    </row>
    <row r="716" spans="12:27" ht="12">
      <c r="L716" s="1"/>
      <c r="M716" s="1"/>
      <c r="N716" s="1"/>
      <c r="O716" s="1"/>
      <c r="P716" s="1"/>
      <c r="Q716" s="1"/>
      <c r="R716" s="1"/>
      <c r="S716" s="1"/>
      <c r="T716" s="1"/>
      <c r="U716" s="1"/>
      <c r="W716" s="1"/>
      <c r="X716" s="1"/>
      <c r="Y716" s="1"/>
      <c r="AA716" s="1"/>
    </row>
    <row r="717" spans="12:27" ht="12">
      <c r="L717" s="1"/>
      <c r="M717" s="1"/>
      <c r="N717" s="1"/>
      <c r="O717" s="1"/>
      <c r="P717" s="1"/>
      <c r="Q717" s="1"/>
      <c r="R717" s="1"/>
      <c r="S717" s="1"/>
      <c r="T717" s="1"/>
      <c r="U717" s="1"/>
      <c r="W717" s="1"/>
      <c r="X717" s="1"/>
      <c r="Y717" s="1"/>
      <c r="AA717" s="1"/>
    </row>
    <row r="718" spans="12:27" ht="12">
      <c r="L718" s="1"/>
      <c r="M718" s="1"/>
      <c r="N718" s="1"/>
      <c r="O718" s="1"/>
      <c r="P718" s="1"/>
      <c r="Q718" s="1"/>
      <c r="R718" s="1"/>
      <c r="S718" s="1"/>
      <c r="T718" s="1"/>
      <c r="U718" s="1"/>
      <c r="W718" s="1"/>
      <c r="X718" s="1"/>
      <c r="Y718" s="1"/>
      <c r="AA718" s="1"/>
    </row>
    <row r="719" spans="12:27" ht="12">
      <c r="L719" s="1"/>
      <c r="M719" s="1"/>
      <c r="N719" s="1"/>
      <c r="O719" s="1"/>
      <c r="P719" s="1"/>
      <c r="Q719" s="1"/>
      <c r="R719" s="1"/>
      <c r="S719" s="1"/>
      <c r="T719" s="1"/>
      <c r="U719" s="1"/>
      <c r="W719" s="1"/>
      <c r="X719" s="1"/>
      <c r="Y719" s="1"/>
      <c r="AA719" s="1"/>
    </row>
    <row r="720" spans="2:27" ht="12">
      <c r="B720" s="5" t="s">
        <v>117</v>
      </c>
      <c r="C720" s="5" t="s">
        <v>117</v>
      </c>
      <c r="D720" s="5" t="s">
        <v>117</v>
      </c>
      <c r="E720" s="5" t="s">
        <v>117</v>
      </c>
      <c r="F720" s="5" t="s">
        <v>117</v>
      </c>
      <c r="G720" s="5" t="s">
        <v>117</v>
      </c>
      <c r="H720" s="5" t="s">
        <v>117</v>
      </c>
      <c r="I720" s="5" t="s">
        <v>117</v>
      </c>
      <c r="J720" s="5" t="s">
        <v>117</v>
      </c>
      <c r="L720" s="1"/>
      <c r="M720" s="1"/>
      <c r="N720" s="1"/>
      <c r="O720" s="1"/>
      <c r="P720" s="1"/>
      <c r="Q720" s="1"/>
      <c r="R720" s="1"/>
      <c r="S720" s="1"/>
      <c r="T720" s="1"/>
      <c r="U720" s="1"/>
      <c r="W720" s="1"/>
      <c r="X720" s="1"/>
      <c r="Y720" s="1"/>
      <c r="AA720" s="1"/>
    </row>
  </sheetData>
  <sheetProtection sheet="1" objects="1" scenarios="1"/>
  <mergeCells count="2">
    <mergeCell ref="D4:F4"/>
    <mergeCell ref="D3:F3"/>
  </mergeCells>
  <printOptions horizontalCentered="1"/>
  <pageMargins left="0.459" right="0.25" top="0.3" bottom="0.3" header="0.5" footer="0.5"/>
  <pageSetup fitToHeight="1" fitToWidth="1" orientation="portrait" r:id="rId1"/>
</worksheet>
</file>

<file path=xl/worksheets/sheet3.xml><?xml version="1.0" encoding="utf-8"?>
<worksheet xmlns="http://schemas.openxmlformats.org/spreadsheetml/2006/main" xmlns:r="http://schemas.openxmlformats.org/officeDocument/2006/relationships">
  <sheetPr codeName="Sheet3" transitionEvaluation="1">
    <pageSetUpPr fitToPage="1"/>
  </sheetPr>
  <dimension ref="A2:O82"/>
  <sheetViews>
    <sheetView showGridLines="0" zoomScale="90" zoomScaleNormal="90" workbookViewId="0" topLeftCell="G19">
      <selection activeCell="N35" sqref="N35"/>
    </sheetView>
  </sheetViews>
  <sheetFormatPr defaultColWidth="7.7109375" defaultRowHeight="12.75"/>
  <cols>
    <col min="1" max="1" width="2.421875" style="0" customWidth="1"/>
    <col min="2" max="2" width="6.7109375" style="0" customWidth="1"/>
    <col min="5" max="5" width="8.7109375" style="0" customWidth="1"/>
    <col min="6" max="6" width="8.00390625" style="0" customWidth="1"/>
    <col min="7" max="7" width="10.7109375" style="0" customWidth="1"/>
    <col min="8" max="8" width="9.7109375" style="0" customWidth="1"/>
    <col min="9" max="9" width="12.7109375" style="0" customWidth="1"/>
    <col min="10" max="10" width="12.28125" style="0" customWidth="1"/>
    <col min="12" max="12" width="6.7109375" style="0" customWidth="1"/>
    <col min="13" max="13" width="8.7109375" style="0" customWidth="1"/>
    <col min="14" max="15" width="10.7109375" style="0" customWidth="1"/>
  </cols>
  <sheetData>
    <row r="2" spans="1:15" ht="12">
      <c r="A2" s="552"/>
      <c r="B2" s="552"/>
      <c r="C2" s="552"/>
      <c r="D2" s="552"/>
      <c r="E2" s="552"/>
      <c r="F2" s="552"/>
      <c r="G2" s="552"/>
      <c r="H2" s="552"/>
      <c r="I2" s="552"/>
      <c r="J2" s="552"/>
      <c r="K2" s="552"/>
      <c r="L2" s="552"/>
      <c r="M2" s="552"/>
      <c r="N2" s="552"/>
      <c r="O2" s="552"/>
    </row>
    <row r="3" spans="1:15" ht="12">
      <c r="A3" s="552"/>
      <c r="B3" s="552"/>
      <c r="C3" s="552"/>
      <c r="D3" s="552"/>
      <c r="E3" s="552"/>
      <c r="F3" s="552"/>
      <c r="G3" s="18"/>
      <c r="H3" s="18"/>
      <c r="I3" s="18"/>
      <c r="J3" s="18"/>
      <c r="K3" s="18"/>
      <c r="L3" s="18"/>
      <c r="M3" s="552"/>
      <c r="N3" s="552"/>
      <c r="O3" s="552"/>
    </row>
    <row r="4" spans="1:15" ht="18" thickBot="1">
      <c r="A4" s="552"/>
      <c r="B4" s="552"/>
      <c r="C4" s="552"/>
      <c r="D4" s="552"/>
      <c r="E4" s="552"/>
      <c r="F4" s="444" t="s">
        <v>238</v>
      </c>
      <c r="G4" s="444"/>
      <c r="H4" s="18"/>
      <c r="I4" s="18"/>
      <c r="J4" s="18"/>
      <c r="K4" s="18"/>
      <c r="L4" s="18"/>
      <c r="M4" s="552"/>
      <c r="N4" s="552"/>
      <c r="O4" s="552"/>
    </row>
    <row r="5" spans="1:15" ht="13.5" customHeight="1" thickTop="1">
      <c r="A5" s="552"/>
      <c r="B5" s="128" t="s">
        <v>409</v>
      </c>
      <c r="C5" s="584" t="str">
        <f>BeginSchedules!$D$3</f>
        <v>Case Farm Ranch</v>
      </c>
      <c r="D5" s="585"/>
      <c r="E5" s="585"/>
      <c r="F5" s="585"/>
      <c r="G5" s="151" t="s">
        <v>410</v>
      </c>
      <c r="H5" s="152"/>
      <c r="I5" s="128" t="s">
        <v>411</v>
      </c>
      <c r="J5" s="938">
        <f>BeginSchedules!$D$4</f>
        <v>35064</v>
      </c>
      <c r="K5" s="938"/>
      <c r="L5" s="938"/>
      <c r="M5" s="939"/>
      <c r="N5" s="151" t="s">
        <v>410</v>
      </c>
      <c r="O5" s="152"/>
    </row>
    <row r="6" spans="1:15" ht="13.5" customHeight="1">
      <c r="A6" s="552"/>
      <c r="B6" s="129"/>
      <c r="C6" s="95"/>
      <c r="D6" s="95"/>
      <c r="E6" s="95"/>
      <c r="F6" s="95"/>
      <c r="G6" s="130" t="s">
        <v>412</v>
      </c>
      <c r="H6" s="131" t="s">
        <v>122</v>
      </c>
      <c r="I6" s="129"/>
      <c r="J6" s="95"/>
      <c r="K6" s="95"/>
      <c r="L6" s="95"/>
      <c r="M6" s="95"/>
      <c r="N6" s="130" t="s">
        <v>412</v>
      </c>
      <c r="O6" s="131" t="s">
        <v>122</v>
      </c>
    </row>
    <row r="7" spans="1:15" ht="13.5" customHeight="1">
      <c r="A7" s="552"/>
      <c r="B7" s="132" t="s">
        <v>413</v>
      </c>
      <c r="C7" s="97"/>
      <c r="D7" s="97"/>
      <c r="E7" s="97"/>
      <c r="F7" s="97"/>
      <c r="G7" s="130" t="s">
        <v>414</v>
      </c>
      <c r="H7" s="131" t="s">
        <v>127</v>
      </c>
      <c r="I7" s="132" t="s">
        <v>415</v>
      </c>
      <c r="J7" s="97"/>
      <c r="K7" s="97"/>
      <c r="L7" s="97"/>
      <c r="M7" s="97"/>
      <c r="N7" s="130" t="s">
        <v>414</v>
      </c>
      <c r="O7" s="131" t="s">
        <v>127</v>
      </c>
    </row>
    <row r="8" spans="1:15" ht="13.5" customHeight="1">
      <c r="A8" s="552"/>
      <c r="B8" s="133" t="s">
        <v>416</v>
      </c>
      <c r="C8" s="95"/>
      <c r="D8" s="95"/>
      <c r="E8" s="95"/>
      <c r="F8" s="95"/>
      <c r="G8" s="199">
        <f>BeginSchedules!J18</f>
        <v>34200</v>
      </c>
      <c r="H8" s="200">
        <f>BeginSchedules!J18</f>
        <v>34200</v>
      </c>
      <c r="I8" s="133" t="s">
        <v>417</v>
      </c>
      <c r="J8" s="95"/>
      <c r="K8" s="95"/>
      <c r="L8" s="95"/>
      <c r="M8" s="95"/>
      <c r="N8" s="199">
        <f>BeginSchedules!H460</f>
        <v>3200</v>
      </c>
      <c r="O8" s="200">
        <f>BeginSchedules!H460</f>
        <v>3200</v>
      </c>
    </row>
    <row r="9" spans="1:15" ht="13.5" customHeight="1">
      <c r="A9" s="552"/>
      <c r="B9" s="133" t="s">
        <v>418</v>
      </c>
      <c r="C9" s="95"/>
      <c r="D9" s="95"/>
      <c r="E9" s="95"/>
      <c r="F9" s="95"/>
      <c r="G9" s="201">
        <f>BeginSchedules!H35</f>
        <v>5800</v>
      </c>
      <c r="H9" s="202">
        <f>BeginSchedules!J36</f>
        <v>5800</v>
      </c>
      <c r="I9" s="133" t="s">
        <v>419</v>
      </c>
      <c r="J9" s="95"/>
      <c r="K9" s="95"/>
      <c r="L9" s="95"/>
      <c r="M9" s="95"/>
      <c r="N9" s="201">
        <f>BeginSchedules!J462+BeginSchedules!J473+BeginSchedules!J495+BeginSchedules!J519+BeginSchedules!J543</f>
        <v>10006</v>
      </c>
      <c r="O9" s="202">
        <f>BeginSchedules!J462+BeginSchedules!J473+BeginSchedules!J495+BeginSchedules!J519+BeginSchedules!J543</f>
        <v>10006</v>
      </c>
    </row>
    <row r="10" spans="1:15" ht="13.5" customHeight="1">
      <c r="A10" s="552"/>
      <c r="B10" s="133" t="s">
        <v>420</v>
      </c>
      <c r="C10" s="95"/>
      <c r="D10" s="95"/>
      <c r="E10" s="95"/>
      <c r="F10" s="95"/>
      <c r="G10" s="201">
        <f>BeginSchedules!J54</f>
        <v>28149</v>
      </c>
      <c r="H10" s="202">
        <f>BeginSchedules!J54</f>
        <v>28149</v>
      </c>
      <c r="I10" s="133" t="s">
        <v>421</v>
      </c>
      <c r="J10" s="95"/>
      <c r="K10" s="95"/>
      <c r="L10" s="95"/>
      <c r="M10" s="95"/>
      <c r="N10" s="201">
        <f>BeginSchedules!H517+BeginSchedules!H541</f>
        <v>103190</v>
      </c>
      <c r="O10" s="202">
        <f>BeginSchedules!H517+BeginSchedules!H541</f>
        <v>103190</v>
      </c>
    </row>
    <row r="11" spans="1:15" ht="13.5" customHeight="1">
      <c r="A11" s="552"/>
      <c r="B11" s="133" t="s">
        <v>422</v>
      </c>
      <c r="C11" s="95"/>
      <c r="D11" s="95"/>
      <c r="E11" s="95"/>
      <c r="F11" s="95"/>
      <c r="G11" s="201">
        <f>BeginSchedules!J67</f>
        <v>2200</v>
      </c>
      <c r="H11" s="202">
        <f>BeginSchedules!J67</f>
        <v>2200</v>
      </c>
      <c r="I11" s="133" t="s">
        <v>423</v>
      </c>
      <c r="J11" s="95"/>
      <c r="K11" s="95"/>
      <c r="L11" s="95"/>
      <c r="M11" s="95"/>
      <c r="N11" s="201">
        <f>BeginSchedules!I472</f>
        <v>0</v>
      </c>
      <c r="O11" s="202">
        <f>BeginSchedules!I472</f>
        <v>0</v>
      </c>
    </row>
    <row r="12" spans="1:15" ht="13.5" customHeight="1">
      <c r="A12" s="552"/>
      <c r="B12" s="133" t="s">
        <v>424</v>
      </c>
      <c r="C12" s="95"/>
      <c r="D12" s="95"/>
      <c r="E12" s="95"/>
      <c r="F12" s="95"/>
      <c r="G12" s="201">
        <v>0</v>
      </c>
      <c r="H12" s="202">
        <f>BeginSchedules!J78</f>
        <v>0</v>
      </c>
      <c r="I12" s="586" t="s">
        <v>425</v>
      </c>
      <c r="J12" s="153"/>
      <c r="K12" s="153"/>
      <c r="L12" s="153"/>
      <c r="M12" s="153"/>
      <c r="N12" s="587">
        <f>BeginSchedules!J571</f>
        <v>4000</v>
      </c>
      <c r="O12" s="588">
        <f>BeginSchedules!J571</f>
        <v>4000</v>
      </c>
    </row>
    <row r="13" spans="1:15" ht="13.5" customHeight="1">
      <c r="A13" s="552"/>
      <c r="B13" s="133" t="s">
        <v>426</v>
      </c>
      <c r="C13" s="95"/>
      <c r="D13" s="95"/>
      <c r="E13" s="95"/>
      <c r="F13" s="95"/>
      <c r="G13" s="201">
        <v>0</v>
      </c>
      <c r="H13" s="202">
        <f>BeginSchedules!J90</f>
        <v>0</v>
      </c>
      <c r="I13" s="586" t="s">
        <v>427</v>
      </c>
      <c r="J13" s="153"/>
      <c r="K13" s="153"/>
      <c r="L13" s="153"/>
      <c r="M13" s="153"/>
      <c r="N13" s="587">
        <f>BeginSchedules!J557</f>
        <v>4750</v>
      </c>
      <c r="O13" s="588">
        <f>BeginSchedules!J557</f>
        <v>4750</v>
      </c>
    </row>
    <row r="14" spans="1:15" ht="13.5" customHeight="1">
      <c r="A14" s="552"/>
      <c r="B14" s="133" t="s">
        <v>428</v>
      </c>
      <c r="C14" s="95"/>
      <c r="D14" s="95"/>
      <c r="E14" s="95"/>
      <c r="F14" s="95"/>
      <c r="G14" s="201">
        <f>BeginSchedules!E106</f>
        <v>0</v>
      </c>
      <c r="H14" s="202">
        <f>BeginSchedules!I108</f>
        <v>0</v>
      </c>
      <c r="I14" s="586" t="s">
        <v>429</v>
      </c>
      <c r="J14" s="153"/>
      <c r="K14" s="153"/>
      <c r="L14" s="153"/>
      <c r="M14" s="153"/>
      <c r="N14" s="587">
        <f>BeginSchedules!J393</f>
        <v>2000</v>
      </c>
      <c r="O14" s="588">
        <f>BeginSchedules!J393</f>
        <v>2000</v>
      </c>
    </row>
    <row r="15" spans="1:15" ht="13.5" customHeight="1">
      <c r="A15" s="552"/>
      <c r="B15" s="133" t="s">
        <v>430</v>
      </c>
      <c r="C15" s="95"/>
      <c r="D15" s="95"/>
      <c r="E15" s="95"/>
      <c r="F15" s="95"/>
      <c r="G15" s="201">
        <f>BeginSchedules!H125</f>
        <v>0</v>
      </c>
      <c r="H15" s="202">
        <f>BeginSchedules!I125</f>
        <v>0</v>
      </c>
      <c r="I15" s="133" t="s">
        <v>431</v>
      </c>
      <c r="J15" s="589"/>
      <c r="K15" s="589"/>
      <c r="L15" s="589"/>
      <c r="M15" s="589"/>
      <c r="N15" s="587">
        <f>BeginSchedules!J585</f>
        <v>0</v>
      </c>
      <c r="O15" s="588">
        <f>BeginSchedules!J585</f>
        <v>0</v>
      </c>
    </row>
    <row r="16" spans="1:15" ht="13.5" customHeight="1">
      <c r="A16" s="552"/>
      <c r="B16" s="182" t="s">
        <v>113</v>
      </c>
      <c r="C16" s="183"/>
      <c r="D16" s="183"/>
      <c r="E16" s="183"/>
      <c r="F16" s="183"/>
      <c r="G16" s="203">
        <v>0</v>
      </c>
      <c r="H16" s="204">
        <v>0</v>
      </c>
      <c r="I16" s="772" t="s">
        <v>113</v>
      </c>
      <c r="J16" s="773"/>
      <c r="K16" s="773"/>
      <c r="L16" s="773"/>
      <c r="M16" s="773"/>
      <c r="N16" s="819">
        <v>0</v>
      </c>
      <c r="O16" s="820">
        <v>0</v>
      </c>
    </row>
    <row r="17" spans="1:15" ht="13.5" customHeight="1">
      <c r="A17" s="552"/>
      <c r="B17" s="132" t="s">
        <v>432</v>
      </c>
      <c r="C17" s="97"/>
      <c r="D17" s="97"/>
      <c r="E17" s="97"/>
      <c r="F17" s="135" t="s">
        <v>188</v>
      </c>
      <c r="G17" s="205"/>
      <c r="H17" s="206"/>
      <c r="I17" s="748" t="s">
        <v>113</v>
      </c>
      <c r="J17" s="749"/>
      <c r="K17" s="749"/>
      <c r="L17" s="749"/>
      <c r="M17" s="749"/>
      <c r="N17" s="821">
        <v>0</v>
      </c>
      <c r="O17" s="822">
        <v>0</v>
      </c>
    </row>
    <row r="18" spans="1:15" ht="13.5" customHeight="1">
      <c r="A18" s="552"/>
      <c r="B18" s="133" t="s">
        <v>690</v>
      </c>
      <c r="C18" s="95"/>
      <c r="D18" s="95"/>
      <c r="E18" s="95"/>
      <c r="F18" s="521"/>
      <c r="G18" s="199">
        <f>SUM(BeginSchedules!J132:J137)</f>
        <v>169140</v>
      </c>
      <c r="H18" s="199">
        <f>SUM(BeginSchedules!J132:J137)</f>
        <v>169140</v>
      </c>
      <c r="I18" s="748" t="s">
        <v>113</v>
      </c>
      <c r="J18" s="749"/>
      <c r="K18" s="749"/>
      <c r="L18" s="749"/>
      <c r="M18" s="749"/>
      <c r="N18" s="821">
        <v>0</v>
      </c>
      <c r="O18" s="822">
        <v>0</v>
      </c>
    </row>
    <row r="19" spans="1:15" ht="13.5" customHeight="1">
      <c r="A19" s="552"/>
      <c r="B19" s="133" t="s">
        <v>633</v>
      </c>
      <c r="C19" s="590"/>
      <c r="D19" s="590"/>
      <c r="E19" s="590"/>
      <c r="F19" s="521"/>
      <c r="G19" s="201">
        <f>SUM(BeginSchedules!G155:G160)</f>
        <v>0</v>
      </c>
      <c r="H19" s="201">
        <f>SUM(BeginSchedules!J155:J160)</f>
        <v>0</v>
      </c>
      <c r="I19" s="752" t="s">
        <v>113</v>
      </c>
      <c r="J19" s="753"/>
      <c r="K19" s="753"/>
      <c r="L19" s="753"/>
      <c r="M19" s="753"/>
      <c r="N19" s="826">
        <v>0</v>
      </c>
      <c r="O19" s="827">
        <v>0</v>
      </c>
    </row>
    <row r="20" spans="1:15" ht="13.5" customHeight="1">
      <c r="A20" s="552"/>
      <c r="B20" s="133" t="s">
        <v>691</v>
      </c>
      <c r="C20" s="590"/>
      <c r="D20" s="590"/>
      <c r="E20" s="590"/>
      <c r="F20" s="521"/>
      <c r="G20" s="201">
        <f>SUM(BeginSchedules!J139:J150)</f>
        <v>38008</v>
      </c>
      <c r="H20" s="201">
        <f>SUM(BeginSchedules!J139:J150)</f>
        <v>38008</v>
      </c>
      <c r="I20" s="586" t="s">
        <v>434</v>
      </c>
      <c r="J20" s="153"/>
      <c r="K20" s="153"/>
      <c r="L20" s="153"/>
      <c r="M20" s="153"/>
      <c r="N20" s="587"/>
      <c r="O20" s="591"/>
    </row>
    <row r="21" spans="1:15" ht="13.5" customHeight="1">
      <c r="A21" s="552"/>
      <c r="B21" s="133" t="s">
        <v>692</v>
      </c>
      <c r="C21" s="590"/>
      <c r="D21" s="590"/>
      <c r="E21" s="590"/>
      <c r="F21" s="521"/>
      <c r="G21" s="201">
        <f>SUM(BeginSchedules!G162:G168)</f>
        <v>0</v>
      </c>
      <c r="H21" s="201">
        <f>SUM(BeginSchedules!J162:J168)</f>
        <v>0</v>
      </c>
      <c r="I21" s="772" t="s">
        <v>113</v>
      </c>
      <c r="J21" s="773"/>
      <c r="K21" s="773"/>
      <c r="L21" s="773"/>
      <c r="M21" s="773"/>
      <c r="N21" s="819">
        <v>0</v>
      </c>
      <c r="O21" s="820">
        <v>0</v>
      </c>
    </row>
    <row r="22" spans="1:15" ht="13.5" customHeight="1">
      <c r="A22" s="552"/>
      <c r="B22" s="772" t="s">
        <v>113</v>
      </c>
      <c r="C22" s="773"/>
      <c r="D22" s="773"/>
      <c r="E22" s="773"/>
      <c r="F22" s="774"/>
      <c r="G22" s="819">
        <v>0</v>
      </c>
      <c r="H22" s="820">
        <v>0</v>
      </c>
      <c r="I22" s="748" t="s">
        <v>113</v>
      </c>
      <c r="J22" s="749"/>
      <c r="K22" s="749"/>
      <c r="L22" s="749"/>
      <c r="M22" s="749"/>
      <c r="N22" s="821">
        <v>0</v>
      </c>
      <c r="O22" s="822">
        <v>0</v>
      </c>
    </row>
    <row r="23" spans="1:15" ht="13.5" customHeight="1">
      <c r="A23" s="552"/>
      <c r="B23" s="756" t="s">
        <v>113</v>
      </c>
      <c r="C23" s="757"/>
      <c r="D23" s="757"/>
      <c r="E23" s="757"/>
      <c r="F23" s="758"/>
      <c r="G23" s="823">
        <v>0</v>
      </c>
      <c r="H23" s="824">
        <v>0</v>
      </c>
      <c r="I23" s="748" t="s">
        <v>113</v>
      </c>
      <c r="J23" s="749"/>
      <c r="K23" s="749"/>
      <c r="L23" s="749"/>
      <c r="M23" s="749"/>
      <c r="N23" s="821">
        <v>0</v>
      </c>
      <c r="O23" s="822">
        <v>0</v>
      </c>
    </row>
    <row r="24" spans="1:15" ht="13.5" customHeight="1">
      <c r="A24" s="552"/>
      <c r="B24" s="132" t="s">
        <v>435</v>
      </c>
      <c r="C24" s="97"/>
      <c r="D24" s="97"/>
      <c r="E24" s="97"/>
      <c r="F24" s="135" t="s">
        <v>188</v>
      </c>
      <c r="G24" s="207"/>
      <c r="H24" s="208"/>
      <c r="I24" s="748" t="s">
        <v>113</v>
      </c>
      <c r="J24" s="749"/>
      <c r="K24" s="749"/>
      <c r="L24" s="749"/>
      <c r="M24" s="749"/>
      <c r="N24" s="821">
        <v>0</v>
      </c>
      <c r="O24" s="822">
        <v>0</v>
      </c>
    </row>
    <row r="25" spans="1:15" ht="13.5" customHeight="1">
      <c r="A25" s="552"/>
      <c r="B25" s="133" t="s">
        <v>436</v>
      </c>
      <c r="C25" s="95"/>
      <c r="D25" s="95"/>
      <c r="E25" s="95"/>
      <c r="F25" s="162"/>
      <c r="G25" s="199">
        <f>BeginSchedules!J190</f>
        <v>57000</v>
      </c>
      <c r="H25" s="200">
        <f>BeginSchedules!J190</f>
        <v>57000</v>
      </c>
      <c r="I25" s="752" t="s">
        <v>113</v>
      </c>
      <c r="J25" s="753"/>
      <c r="K25" s="753"/>
      <c r="L25" s="753"/>
      <c r="M25" s="753"/>
      <c r="N25" s="823">
        <v>0</v>
      </c>
      <c r="O25" s="824">
        <v>0</v>
      </c>
    </row>
    <row r="26" spans="1:15" ht="13.5" customHeight="1">
      <c r="A26" s="552"/>
      <c r="B26" s="772" t="s">
        <v>113</v>
      </c>
      <c r="C26" s="773"/>
      <c r="D26" s="773"/>
      <c r="E26" s="773"/>
      <c r="F26" s="774"/>
      <c r="G26" s="819">
        <v>0</v>
      </c>
      <c r="H26" s="820">
        <v>0</v>
      </c>
      <c r="I26" s="132" t="s">
        <v>437</v>
      </c>
      <c r="J26" s="97"/>
      <c r="K26" s="97"/>
      <c r="L26" s="97"/>
      <c r="M26" s="150"/>
      <c r="N26" s="225" t="s">
        <v>438</v>
      </c>
      <c r="O26" s="202"/>
    </row>
    <row r="27" spans="1:15" ht="13.5" customHeight="1">
      <c r="A27" s="552"/>
      <c r="B27" s="748" t="s">
        <v>113</v>
      </c>
      <c r="C27" s="749"/>
      <c r="D27" s="749"/>
      <c r="E27" s="749"/>
      <c r="F27" s="750"/>
      <c r="G27" s="821">
        <v>0</v>
      </c>
      <c r="H27" s="822">
        <v>0</v>
      </c>
      <c r="I27" s="133" t="s">
        <v>439</v>
      </c>
      <c r="J27" s="95"/>
      <c r="K27" s="95"/>
      <c r="L27" s="95"/>
      <c r="M27" s="95"/>
      <c r="N27" s="199">
        <f>BeginSchedules!H493</f>
        <v>12000</v>
      </c>
      <c r="O27" s="200">
        <f>BeginSchedules!H493</f>
        <v>12000</v>
      </c>
    </row>
    <row r="28" spans="1:15" ht="13.5" customHeight="1">
      <c r="A28" s="552"/>
      <c r="B28" s="748" t="s">
        <v>113</v>
      </c>
      <c r="C28" s="749"/>
      <c r="D28" s="749"/>
      <c r="E28" s="749"/>
      <c r="F28" s="750"/>
      <c r="G28" s="821">
        <v>0</v>
      </c>
      <c r="H28" s="822">
        <v>0</v>
      </c>
      <c r="I28" s="133" t="s">
        <v>440</v>
      </c>
      <c r="J28" s="95"/>
      <c r="K28" s="95"/>
      <c r="L28" s="95"/>
      <c r="M28" s="95"/>
      <c r="N28" s="209">
        <f>BeginSchedules!I189</f>
        <v>49000</v>
      </c>
      <c r="O28" s="222">
        <f>BeginSchedules!I189</f>
        <v>49000</v>
      </c>
    </row>
    <row r="29" spans="1:15" ht="13.5" customHeight="1">
      <c r="A29" s="552"/>
      <c r="B29" s="756" t="s">
        <v>113</v>
      </c>
      <c r="C29" s="757"/>
      <c r="D29" s="757"/>
      <c r="E29" s="757"/>
      <c r="F29" s="758"/>
      <c r="G29" s="823">
        <v>0</v>
      </c>
      <c r="H29" s="824">
        <v>0</v>
      </c>
      <c r="I29" s="772" t="s">
        <v>113</v>
      </c>
      <c r="J29" s="773"/>
      <c r="K29" s="773"/>
      <c r="L29" s="773"/>
      <c r="M29" s="773"/>
      <c r="N29" s="819">
        <v>0</v>
      </c>
      <c r="O29" s="820">
        <v>0</v>
      </c>
    </row>
    <row r="30" spans="1:15" ht="13.5" customHeight="1">
      <c r="A30" s="552"/>
      <c r="B30" s="132" t="s">
        <v>441</v>
      </c>
      <c r="C30" s="97"/>
      <c r="D30" s="97"/>
      <c r="E30" s="97"/>
      <c r="F30" s="135" t="s">
        <v>188</v>
      </c>
      <c r="G30" s="205"/>
      <c r="H30" s="206"/>
      <c r="I30" s="748" t="s">
        <v>113</v>
      </c>
      <c r="J30" s="749"/>
      <c r="K30" s="749"/>
      <c r="L30" s="749"/>
      <c r="M30" s="749"/>
      <c r="N30" s="821">
        <v>0</v>
      </c>
      <c r="O30" s="822">
        <v>0</v>
      </c>
    </row>
    <row r="31" spans="1:15" ht="13.5" customHeight="1">
      <c r="A31" s="552"/>
      <c r="B31" s="133" t="s">
        <v>442</v>
      </c>
      <c r="C31" s="95"/>
      <c r="D31" s="95"/>
      <c r="E31" s="95"/>
      <c r="F31" s="162"/>
      <c r="G31" s="199">
        <f>BeginSchedules!I225</f>
        <v>0</v>
      </c>
      <c r="H31" s="200">
        <f>BeginSchedules!J209+BeginSchedules!J226</f>
        <v>0</v>
      </c>
      <c r="I31" s="748" t="s">
        <v>113</v>
      </c>
      <c r="J31" s="749"/>
      <c r="K31" s="749"/>
      <c r="L31" s="749"/>
      <c r="M31" s="749"/>
      <c r="N31" s="821">
        <v>0</v>
      </c>
      <c r="O31" s="822">
        <v>0</v>
      </c>
    </row>
    <row r="32" spans="1:15" ht="13.5" customHeight="1">
      <c r="A32" s="552"/>
      <c r="B32" s="772" t="s">
        <v>113</v>
      </c>
      <c r="C32" s="773"/>
      <c r="D32" s="773"/>
      <c r="E32" s="773"/>
      <c r="F32" s="774"/>
      <c r="G32" s="819">
        <v>0</v>
      </c>
      <c r="H32" s="820">
        <v>0</v>
      </c>
      <c r="I32" s="748" t="s">
        <v>113</v>
      </c>
      <c r="J32" s="749"/>
      <c r="K32" s="749"/>
      <c r="L32" s="749"/>
      <c r="M32" s="749"/>
      <c r="N32" s="821">
        <v>0</v>
      </c>
      <c r="O32" s="822">
        <v>0</v>
      </c>
    </row>
    <row r="33" spans="1:15" ht="13.5" customHeight="1">
      <c r="A33" s="552"/>
      <c r="B33" s="748" t="s">
        <v>113</v>
      </c>
      <c r="C33" s="749"/>
      <c r="D33" s="749"/>
      <c r="E33" s="749"/>
      <c r="F33" s="750"/>
      <c r="G33" s="821">
        <v>0</v>
      </c>
      <c r="H33" s="822">
        <v>0</v>
      </c>
      <c r="I33" s="748" t="s">
        <v>113</v>
      </c>
      <c r="J33" s="749"/>
      <c r="K33" s="749"/>
      <c r="L33" s="749"/>
      <c r="M33" s="749"/>
      <c r="N33" s="821">
        <v>0</v>
      </c>
      <c r="O33" s="822">
        <v>0</v>
      </c>
    </row>
    <row r="34" spans="1:15" ht="13.5" customHeight="1">
      <c r="A34" s="552"/>
      <c r="B34" s="748" t="s">
        <v>113</v>
      </c>
      <c r="C34" s="749"/>
      <c r="D34" s="749"/>
      <c r="E34" s="749"/>
      <c r="F34" s="750"/>
      <c r="G34" s="821">
        <v>0</v>
      </c>
      <c r="H34" s="822">
        <v>0</v>
      </c>
      <c r="I34" s="752" t="s">
        <v>113</v>
      </c>
      <c r="J34" s="753"/>
      <c r="K34" s="753"/>
      <c r="L34" s="753"/>
      <c r="M34" s="753"/>
      <c r="N34" s="826">
        <v>0</v>
      </c>
      <c r="O34" s="827">
        <v>0</v>
      </c>
    </row>
    <row r="35" spans="1:15" ht="13.5" customHeight="1">
      <c r="A35" s="552"/>
      <c r="B35" s="756" t="s">
        <v>113</v>
      </c>
      <c r="C35" s="757"/>
      <c r="D35" s="757"/>
      <c r="E35" s="757"/>
      <c r="F35" s="758"/>
      <c r="G35" s="823">
        <v>0</v>
      </c>
      <c r="H35" s="824">
        <v>0</v>
      </c>
      <c r="I35" s="132" t="s">
        <v>443</v>
      </c>
      <c r="J35" s="97"/>
      <c r="K35" s="97"/>
      <c r="L35" s="97"/>
      <c r="M35" s="97"/>
      <c r="N35" s="201">
        <f>BeginDefTax!I102</f>
        <v>111491.91900000001</v>
      </c>
      <c r="O35" s="588">
        <f>BeginDefTax!I54</f>
        <v>111491.91900000001</v>
      </c>
    </row>
    <row r="36" spans="1:15" ht="13.5" customHeight="1">
      <c r="A36" s="552"/>
      <c r="B36" s="132" t="s">
        <v>444</v>
      </c>
      <c r="C36" s="97"/>
      <c r="D36" s="97"/>
      <c r="E36" s="97"/>
      <c r="F36" s="97"/>
      <c r="G36" s="209">
        <f>SUM(G8:G35)</f>
        <v>334497</v>
      </c>
      <c r="H36" s="210">
        <f>SUM(H8:H35)</f>
        <v>334497</v>
      </c>
      <c r="I36" s="231" t="s">
        <v>445</v>
      </c>
      <c r="J36" s="97"/>
      <c r="K36" s="97"/>
      <c r="L36" s="97"/>
      <c r="M36" s="97"/>
      <c r="N36" s="209">
        <f>SUM(N8:N19)+SUM(N27:N35)</f>
        <v>299637.919</v>
      </c>
      <c r="O36" s="200">
        <f>SUM(O8:O19)+SUM(O27:O35)</f>
        <v>299637.919</v>
      </c>
    </row>
    <row r="37" spans="1:15" ht="13.5" customHeight="1">
      <c r="A37" s="552"/>
      <c r="B37" s="132" t="s">
        <v>446</v>
      </c>
      <c r="C37" s="97"/>
      <c r="D37" s="97"/>
      <c r="E37" s="97"/>
      <c r="F37" s="135" t="s">
        <v>188</v>
      </c>
      <c r="G37" s="211"/>
      <c r="H37" s="212"/>
      <c r="I37" s="132" t="s">
        <v>447</v>
      </c>
      <c r="J37" s="97"/>
      <c r="K37" s="97"/>
      <c r="L37" s="97"/>
      <c r="M37" s="97"/>
      <c r="N37" s="205"/>
      <c r="O37" s="226"/>
    </row>
    <row r="38" spans="1:15" ht="13.5" customHeight="1">
      <c r="A38" s="552"/>
      <c r="B38" s="133" t="s">
        <v>448</v>
      </c>
      <c r="C38" s="95"/>
      <c r="D38" s="95"/>
      <c r="E38" s="95"/>
      <c r="F38" s="162"/>
      <c r="G38" s="213"/>
      <c r="H38" s="202">
        <f>BeginSchedules!J245+BeginSchedules!J263</f>
        <v>324000</v>
      </c>
      <c r="I38" s="132" t="s">
        <v>148</v>
      </c>
      <c r="J38" s="97"/>
      <c r="K38" s="97"/>
      <c r="L38" s="97"/>
      <c r="M38" s="97"/>
      <c r="N38" s="205"/>
      <c r="O38" s="206"/>
    </row>
    <row r="39" spans="1:15" ht="13.5" customHeight="1">
      <c r="A39" s="552"/>
      <c r="B39" s="133" t="s">
        <v>449</v>
      </c>
      <c r="C39" s="95"/>
      <c r="D39" s="95"/>
      <c r="E39" s="136">
        <f>BeginSchedules!J245+BeginSchedules!H262</f>
        <v>321000</v>
      </c>
      <c r="F39" s="774"/>
      <c r="G39" s="592"/>
      <c r="H39" s="593"/>
      <c r="I39" s="133" t="s">
        <v>450</v>
      </c>
      <c r="J39" s="95"/>
      <c r="K39" s="95"/>
      <c r="L39" s="95"/>
      <c r="M39" s="95"/>
      <c r="N39" s="199">
        <f>BeginSchedules!I518</f>
        <v>225854</v>
      </c>
      <c r="O39" s="200">
        <f>BeginSchedules!I518</f>
        <v>225854</v>
      </c>
    </row>
    <row r="40" spans="1:15" ht="13.5" customHeight="1">
      <c r="A40" s="552"/>
      <c r="B40" s="133" t="s">
        <v>451</v>
      </c>
      <c r="C40" s="95"/>
      <c r="D40" s="95"/>
      <c r="E40" s="594">
        <f>SUM(BeginSchedules!G249:G261)</f>
        <v>2000</v>
      </c>
      <c r="F40" s="754"/>
      <c r="G40" s="199">
        <f>E39-E40</f>
        <v>319000</v>
      </c>
      <c r="H40" s="593"/>
      <c r="I40" s="133" t="s">
        <v>452</v>
      </c>
      <c r="J40" s="95"/>
      <c r="K40" s="95"/>
      <c r="L40" s="95"/>
      <c r="M40" s="95"/>
      <c r="N40" s="201">
        <f>BeginSchedules!I494</f>
        <v>0</v>
      </c>
      <c r="O40" s="202">
        <f>BeginSchedules!I494</f>
        <v>0</v>
      </c>
    </row>
    <row r="41" spans="1:15" ht="13.5" customHeight="1">
      <c r="A41" s="552"/>
      <c r="B41" s="772" t="s">
        <v>113</v>
      </c>
      <c r="C41" s="773"/>
      <c r="D41" s="773"/>
      <c r="E41" s="773"/>
      <c r="F41" s="774"/>
      <c r="G41" s="819">
        <v>0</v>
      </c>
      <c r="H41" s="820">
        <v>0</v>
      </c>
      <c r="I41" s="133" t="s">
        <v>453</v>
      </c>
      <c r="J41" s="95"/>
      <c r="K41" s="95"/>
      <c r="L41" s="95"/>
      <c r="M41" s="95"/>
      <c r="N41" s="201">
        <f>BeginSchedules!I461</f>
        <v>0</v>
      </c>
      <c r="O41" s="202">
        <f>BeginSchedules!I461</f>
        <v>0</v>
      </c>
    </row>
    <row r="42" spans="1:15" ht="13.5" customHeight="1">
      <c r="A42" s="552"/>
      <c r="B42" s="748" t="s">
        <v>113</v>
      </c>
      <c r="C42" s="749"/>
      <c r="D42" s="749"/>
      <c r="E42" s="749"/>
      <c r="F42" s="750"/>
      <c r="G42" s="821">
        <v>0</v>
      </c>
      <c r="H42" s="822">
        <v>0</v>
      </c>
      <c r="I42" s="772" t="s">
        <v>113</v>
      </c>
      <c r="J42" s="773"/>
      <c r="K42" s="773"/>
      <c r="L42" s="773"/>
      <c r="M42" s="773"/>
      <c r="N42" s="819">
        <v>0</v>
      </c>
      <c r="O42" s="820">
        <v>0</v>
      </c>
    </row>
    <row r="43" spans="1:15" ht="13.5" customHeight="1">
      <c r="A43" s="552"/>
      <c r="B43" s="748" t="s">
        <v>113</v>
      </c>
      <c r="C43" s="749"/>
      <c r="D43" s="749"/>
      <c r="E43" s="749"/>
      <c r="F43" s="750"/>
      <c r="G43" s="821">
        <v>0</v>
      </c>
      <c r="H43" s="822">
        <v>0</v>
      </c>
      <c r="I43" s="748" t="s">
        <v>113</v>
      </c>
      <c r="J43" s="749"/>
      <c r="K43" s="749"/>
      <c r="L43" s="749"/>
      <c r="M43" s="749"/>
      <c r="N43" s="821">
        <v>0</v>
      </c>
      <c r="O43" s="822">
        <v>0</v>
      </c>
    </row>
    <row r="44" spans="1:15" ht="13.5" customHeight="1">
      <c r="A44" s="552"/>
      <c r="B44" s="756" t="s">
        <v>113</v>
      </c>
      <c r="C44" s="757"/>
      <c r="D44" s="757"/>
      <c r="E44" s="757"/>
      <c r="F44" s="758"/>
      <c r="G44" s="823">
        <v>0</v>
      </c>
      <c r="H44" s="824">
        <v>0</v>
      </c>
      <c r="I44" s="752" t="s">
        <v>113</v>
      </c>
      <c r="J44" s="753"/>
      <c r="K44" s="753"/>
      <c r="L44" s="753"/>
      <c r="M44" s="753"/>
      <c r="N44" s="826">
        <v>0</v>
      </c>
      <c r="O44" s="827">
        <v>0</v>
      </c>
    </row>
    <row r="45" spans="1:15" ht="13.5" customHeight="1">
      <c r="A45" s="552"/>
      <c r="B45" s="133" t="s">
        <v>454</v>
      </c>
      <c r="C45" s="95"/>
      <c r="D45" s="95"/>
      <c r="E45" s="95"/>
      <c r="F45" s="95"/>
      <c r="G45" s="214"/>
      <c r="H45" s="215">
        <f>BeginSchedules!J326</f>
        <v>400000</v>
      </c>
      <c r="I45" s="143" t="s">
        <v>455</v>
      </c>
      <c r="J45" s="141"/>
      <c r="K45" s="141"/>
      <c r="L45" s="141"/>
      <c r="M45" s="141"/>
      <c r="N45" s="209">
        <f>BeginSchedules!I542</f>
        <v>241189</v>
      </c>
      <c r="O45" s="218">
        <f>BeginSchedules!I542</f>
        <v>241189</v>
      </c>
    </row>
    <row r="46" spans="1:15" ht="13.5" customHeight="1">
      <c r="A46" s="552"/>
      <c r="B46" s="133" t="s">
        <v>460</v>
      </c>
      <c r="C46" s="95"/>
      <c r="D46" s="95"/>
      <c r="E46" s="137">
        <f>BeginSchedules!F322</f>
        <v>551250</v>
      </c>
      <c r="F46" s="95"/>
      <c r="G46" s="216"/>
      <c r="H46" s="206"/>
      <c r="I46" s="772" t="s">
        <v>113</v>
      </c>
      <c r="J46" s="773"/>
      <c r="K46" s="773"/>
      <c r="L46" s="773"/>
      <c r="M46" s="773"/>
      <c r="N46" s="819">
        <v>0</v>
      </c>
      <c r="O46" s="820">
        <v>0</v>
      </c>
    </row>
    <row r="47" spans="1:15" ht="13.5" customHeight="1">
      <c r="A47" s="552"/>
      <c r="B47" s="133" t="s">
        <v>451</v>
      </c>
      <c r="C47" s="95"/>
      <c r="D47" s="95"/>
      <c r="E47" s="137">
        <f>BeginSchedules!H324</f>
        <v>92292</v>
      </c>
      <c r="F47" s="95"/>
      <c r="G47" s="209">
        <f>E46-E47</f>
        <v>458958</v>
      </c>
      <c r="H47" s="206"/>
      <c r="I47" s="748" t="s">
        <v>113</v>
      </c>
      <c r="J47" s="749"/>
      <c r="K47" s="749"/>
      <c r="L47" s="749"/>
      <c r="M47" s="749"/>
      <c r="N47" s="821">
        <v>0</v>
      </c>
      <c r="O47" s="822">
        <v>0</v>
      </c>
    </row>
    <row r="48" spans="1:15" ht="13.5" customHeight="1">
      <c r="A48" s="552"/>
      <c r="B48" s="138" t="s">
        <v>461</v>
      </c>
      <c r="C48" s="139"/>
      <c r="D48" s="139"/>
      <c r="E48" s="140" t="s">
        <v>462</v>
      </c>
      <c r="F48" s="141">
        <f>BeginSchedules!E372</f>
        <v>9500</v>
      </c>
      <c r="G48" s="217"/>
      <c r="H48" s="218">
        <f>BeginSchedules!J377</f>
        <v>1887500</v>
      </c>
      <c r="I48" s="748" t="s">
        <v>113</v>
      </c>
      <c r="J48" s="749"/>
      <c r="K48" s="749"/>
      <c r="L48" s="749"/>
      <c r="M48" s="749"/>
      <c r="N48" s="821">
        <v>0</v>
      </c>
      <c r="O48" s="822">
        <v>0</v>
      </c>
    </row>
    <row r="49" spans="1:15" ht="13.5" customHeight="1">
      <c r="A49" s="552"/>
      <c r="B49" s="133" t="s">
        <v>463</v>
      </c>
      <c r="C49" s="95"/>
      <c r="D49" s="95"/>
      <c r="E49" s="137">
        <f>BeginSchedules!F373</f>
        <v>862000</v>
      </c>
      <c r="F49" s="95"/>
      <c r="G49" s="216"/>
      <c r="H49" s="593"/>
      <c r="I49" s="752" t="s">
        <v>113</v>
      </c>
      <c r="J49" s="753"/>
      <c r="K49" s="753"/>
      <c r="L49" s="753"/>
      <c r="M49" s="753"/>
      <c r="N49" s="826">
        <v>0</v>
      </c>
      <c r="O49" s="827">
        <v>0</v>
      </c>
    </row>
    <row r="50" spans="1:15" ht="13.5" customHeight="1">
      <c r="A50" s="552"/>
      <c r="B50" s="132" t="s">
        <v>451</v>
      </c>
      <c r="C50" s="97"/>
      <c r="D50" s="97"/>
      <c r="E50" s="142">
        <f>BeginSchedules!H375</f>
        <v>89626</v>
      </c>
      <c r="F50" s="97"/>
      <c r="G50" s="199">
        <f>E49-E50</f>
        <v>772374</v>
      </c>
      <c r="H50" s="206"/>
      <c r="I50" s="132" t="s">
        <v>464</v>
      </c>
      <c r="J50" s="97"/>
      <c r="K50" s="97"/>
      <c r="L50" s="97"/>
      <c r="M50" s="97"/>
      <c r="N50" s="219">
        <f>SUM(N38:N49)</f>
        <v>467043</v>
      </c>
      <c r="O50" s="212">
        <f>SUM(O38:O49)</f>
        <v>467043</v>
      </c>
    </row>
    <row r="51" spans="1:15" ht="13.5" customHeight="1">
      <c r="A51" s="552"/>
      <c r="B51" s="772" t="s">
        <v>113</v>
      </c>
      <c r="C51" s="773"/>
      <c r="D51" s="773"/>
      <c r="E51" s="773"/>
      <c r="F51" s="773"/>
      <c r="G51" s="819">
        <v>0</v>
      </c>
      <c r="H51" s="825">
        <v>0</v>
      </c>
      <c r="I51" s="132" t="s">
        <v>465</v>
      </c>
      <c r="J51" s="97"/>
      <c r="K51" s="97"/>
      <c r="L51" s="97"/>
      <c r="M51" s="97"/>
      <c r="N51" s="219">
        <f>+N36+N50</f>
        <v>766680.919</v>
      </c>
      <c r="O51" s="215">
        <f>+O36+O50</f>
        <v>766680.919</v>
      </c>
    </row>
    <row r="52" spans="1:15" ht="13.5" customHeight="1">
      <c r="A52" s="552"/>
      <c r="B52" s="748" t="s">
        <v>113</v>
      </c>
      <c r="C52" s="749"/>
      <c r="D52" s="749"/>
      <c r="E52" s="749"/>
      <c r="F52" s="749"/>
      <c r="G52" s="821">
        <v>0</v>
      </c>
      <c r="H52" s="822">
        <v>0</v>
      </c>
      <c r="I52" s="132" t="s">
        <v>466</v>
      </c>
      <c r="J52" s="97"/>
      <c r="K52" s="97"/>
      <c r="L52" s="97"/>
      <c r="M52" s="97"/>
      <c r="N52" s="216"/>
      <c r="O52" s="595">
        <f>BeginDefTax!I138</f>
        <v>584872.24</v>
      </c>
    </row>
    <row r="53" spans="1:15" ht="13.5" customHeight="1">
      <c r="A53" s="552"/>
      <c r="B53" s="748" t="s">
        <v>113</v>
      </c>
      <c r="C53" s="749"/>
      <c r="D53" s="749"/>
      <c r="E53" s="749"/>
      <c r="F53" s="749"/>
      <c r="G53" s="821">
        <v>0</v>
      </c>
      <c r="H53" s="822">
        <v>0</v>
      </c>
      <c r="I53" s="147" t="s">
        <v>467</v>
      </c>
      <c r="J53" s="141"/>
      <c r="K53" s="141"/>
      <c r="L53" s="141"/>
      <c r="M53" s="141"/>
      <c r="N53" s="209">
        <f>SUM(N51:N52)</f>
        <v>766680.919</v>
      </c>
      <c r="O53" s="218">
        <f>SUM(O51:O52)</f>
        <v>1351553.159</v>
      </c>
    </row>
    <row r="54" spans="1:15" ht="13.5" customHeight="1">
      <c r="A54" s="552"/>
      <c r="B54" s="748" t="s">
        <v>113</v>
      </c>
      <c r="C54" s="749"/>
      <c r="D54" s="749"/>
      <c r="E54" s="749"/>
      <c r="F54" s="749"/>
      <c r="G54" s="821">
        <v>0</v>
      </c>
      <c r="H54" s="822">
        <v>0</v>
      </c>
      <c r="I54" s="596" t="s">
        <v>468</v>
      </c>
      <c r="J54" s="597"/>
      <c r="K54" s="597"/>
      <c r="L54" s="597"/>
      <c r="M54" s="598"/>
      <c r="N54" s="587">
        <f>$G$58-$N$53</f>
        <v>1127148.081</v>
      </c>
      <c r="O54" s="599">
        <f>$G$58-$N$53</f>
        <v>1127148.081</v>
      </c>
    </row>
    <row r="55" spans="1:15" ht="13.5" customHeight="1">
      <c r="A55" s="552"/>
      <c r="B55" s="752" t="s">
        <v>113</v>
      </c>
      <c r="C55" s="753"/>
      <c r="D55" s="753"/>
      <c r="E55" s="753"/>
      <c r="F55" s="753"/>
      <c r="G55" s="826">
        <v>0</v>
      </c>
      <c r="H55" s="827">
        <v>0</v>
      </c>
      <c r="I55" s="163"/>
      <c r="J55" s="163"/>
      <c r="K55" s="163"/>
      <c r="L55" s="163"/>
      <c r="M55" s="163"/>
      <c r="N55" s="600"/>
      <c r="O55" s="601"/>
    </row>
    <row r="56" spans="1:15" ht="13.5" customHeight="1">
      <c r="A56" s="552"/>
      <c r="B56" s="132" t="s">
        <v>469</v>
      </c>
      <c r="C56" s="97"/>
      <c r="D56" s="97"/>
      <c r="E56" s="97"/>
      <c r="F56" s="97"/>
      <c r="G56" s="219">
        <f>BeginSchedules!H410</f>
        <v>9000</v>
      </c>
      <c r="H56" s="212">
        <f>BeginSchedules!I410</f>
        <v>9000</v>
      </c>
      <c r="I56" s="147" t="s">
        <v>470</v>
      </c>
      <c r="J56" s="141"/>
      <c r="K56" s="141"/>
      <c r="L56" s="141"/>
      <c r="M56" s="141"/>
      <c r="N56" s="216"/>
      <c r="O56" s="218">
        <f>H58-G58-O52</f>
        <v>476295.76</v>
      </c>
    </row>
    <row r="57" spans="1:15" ht="13.5" customHeight="1">
      <c r="A57" s="552"/>
      <c r="B57" s="132" t="s">
        <v>471</v>
      </c>
      <c r="C57" s="97"/>
      <c r="D57" s="97"/>
      <c r="E57" s="97"/>
      <c r="F57" s="97"/>
      <c r="G57" s="219">
        <f>SUM(G37:G56)</f>
        <v>1559332</v>
      </c>
      <c r="H57" s="212">
        <f>SUM(H37:H56)</f>
        <v>2620500</v>
      </c>
      <c r="I57" s="180" t="s">
        <v>472</v>
      </c>
      <c r="J57" s="181"/>
      <c r="K57" s="181"/>
      <c r="L57" s="181"/>
      <c r="M57" s="181"/>
      <c r="N57" s="227">
        <f>G58-N53+N55</f>
        <v>1127148.081</v>
      </c>
      <c r="O57" s="228">
        <f>H58-O53</f>
        <v>1603443.841</v>
      </c>
    </row>
    <row r="58" spans="1:15" ht="13.5" customHeight="1">
      <c r="A58" s="552"/>
      <c r="B58" s="132" t="s">
        <v>473</v>
      </c>
      <c r="C58" s="97"/>
      <c r="D58" s="97"/>
      <c r="E58" s="97"/>
      <c r="F58" s="97"/>
      <c r="G58" s="219">
        <f>+G36+G57</f>
        <v>1893829</v>
      </c>
      <c r="H58" s="219">
        <f>+H36+H57</f>
        <v>2954997</v>
      </c>
      <c r="I58" s="143" t="s">
        <v>474</v>
      </c>
      <c r="J58" s="141"/>
      <c r="K58" s="141"/>
      <c r="L58" s="141"/>
      <c r="M58" s="148"/>
      <c r="N58" s="209">
        <f>N53+N57</f>
        <v>1893829</v>
      </c>
      <c r="O58" s="218">
        <f>O53+O57</f>
        <v>2954997</v>
      </c>
    </row>
    <row r="59" spans="1:15" ht="13.5" customHeight="1">
      <c r="A59" s="552"/>
      <c r="B59" s="160"/>
      <c r="C59" s="93"/>
      <c r="D59" s="93"/>
      <c r="E59" s="93"/>
      <c r="F59" s="93"/>
      <c r="G59" s="213"/>
      <c r="H59" s="206"/>
      <c r="I59" s="160"/>
      <c r="J59" s="93"/>
      <c r="K59" s="93"/>
      <c r="L59" s="93"/>
      <c r="M59" s="93"/>
      <c r="N59" s="213"/>
      <c r="O59" s="206"/>
    </row>
    <row r="60" spans="1:15" ht="13.5" customHeight="1">
      <c r="A60" s="552"/>
      <c r="B60" s="161"/>
      <c r="C60" s="116"/>
      <c r="D60" s="116"/>
      <c r="E60" s="116"/>
      <c r="F60" s="116"/>
      <c r="G60" s="220"/>
      <c r="H60" s="221"/>
      <c r="I60" s="161"/>
      <c r="J60" s="116"/>
      <c r="K60" s="116"/>
      <c r="L60" s="116"/>
      <c r="M60" s="116"/>
      <c r="N60" s="220"/>
      <c r="O60" s="221"/>
    </row>
    <row r="61" spans="1:15" ht="13.5" customHeight="1">
      <c r="A61" s="552"/>
      <c r="B61" s="132" t="s">
        <v>475</v>
      </c>
      <c r="C61" s="97"/>
      <c r="D61" s="97"/>
      <c r="E61" s="97"/>
      <c r="F61" s="97"/>
      <c r="G61" s="205"/>
      <c r="H61" s="206"/>
      <c r="I61" s="132" t="s">
        <v>476</v>
      </c>
      <c r="J61" s="97"/>
      <c r="K61" s="97"/>
      <c r="L61" s="97"/>
      <c r="M61" s="97"/>
      <c r="N61" s="216"/>
      <c r="O61" s="221"/>
    </row>
    <row r="62" spans="1:15" ht="13.5" customHeight="1">
      <c r="A62" s="552"/>
      <c r="B62" s="133" t="s">
        <v>477</v>
      </c>
      <c r="C62" s="589"/>
      <c r="D62" s="589"/>
      <c r="E62" s="589"/>
      <c r="F62" s="589"/>
      <c r="G62" s="602">
        <f>BeginSchedules!I428</f>
        <v>108000</v>
      </c>
      <c r="H62" s="603">
        <f>BeginSchedules!J428</f>
        <v>108000</v>
      </c>
      <c r="I62" s="133" t="s">
        <v>478</v>
      </c>
      <c r="J62" s="95"/>
      <c r="K62" s="95"/>
      <c r="L62" s="95"/>
      <c r="M62" s="95"/>
      <c r="N62" s="828">
        <v>0</v>
      </c>
      <c r="O62" s="830">
        <v>0</v>
      </c>
    </row>
    <row r="63" spans="1:15" ht="13.5" customHeight="1">
      <c r="A63" s="552"/>
      <c r="B63" s="133" t="s">
        <v>479</v>
      </c>
      <c r="C63" s="95"/>
      <c r="D63" s="95"/>
      <c r="E63" s="95"/>
      <c r="F63" s="95"/>
      <c r="G63" s="201">
        <f>BeginSchedules!J440</f>
        <v>15000</v>
      </c>
      <c r="H63" s="202">
        <f>BeginSchedules!J440</f>
        <v>15000</v>
      </c>
      <c r="I63" s="133" t="s">
        <v>480</v>
      </c>
      <c r="J63" s="95"/>
      <c r="K63" s="95"/>
      <c r="L63" s="95"/>
      <c r="M63" s="95"/>
      <c r="N63" s="829">
        <v>0</v>
      </c>
      <c r="O63" s="831">
        <v>0</v>
      </c>
    </row>
    <row r="64" spans="1:15" ht="13.5" customHeight="1">
      <c r="A64" s="552"/>
      <c r="B64" s="133" t="s">
        <v>481</v>
      </c>
      <c r="C64" s="95"/>
      <c r="D64" s="95"/>
      <c r="E64" s="95"/>
      <c r="F64" s="95"/>
      <c r="G64" s="201">
        <f>BeginSchedules!H126+BeginSchedules!H411</f>
        <v>0</v>
      </c>
      <c r="H64" s="202">
        <f>BeginSchedules!I126+BeginSchedules!I411</f>
        <v>0</v>
      </c>
      <c r="I64" s="132" t="s">
        <v>482</v>
      </c>
      <c r="J64" s="97"/>
      <c r="K64" s="97"/>
      <c r="L64" s="97"/>
      <c r="M64" s="97"/>
      <c r="N64" s="216"/>
      <c r="O64" s="832">
        <v>0</v>
      </c>
    </row>
    <row r="65" spans="1:15" ht="13.5" customHeight="1">
      <c r="A65" s="552"/>
      <c r="B65" s="772" t="s">
        <v>113</v>
      </c>
      <c r="C65" s="773"/>
      <c r="D65" s="773"/>
      <c r="E65" s="773"/>
      <c r="F65" s="773"/>
      <c r="G65" s="819">
        <v>0</v>
      </c>
      <c r="H65" s="820">
        <v>0</v>
      </c>
      <c r="I65" s="132" t="s">
        <v>483</v>
      </c>
      <c r="J65" s="97"/>
      <c r="K65" s="97"/>
      <c r="L65" s="97"/>
      <c r="M65" s="97"/>
      <c r="N65" s="219">
        <f>SUM(N62:N64)</f>
        <v>0</v>
      </c>
      <c r="O65" s="212">
        <f>SUM(O62:O64)</f>
        <v>0</v>
      </c>
    </row>
    <row r="66" spans="1:15" ht="13.5" customHeight="1">
      <c r="A66" s="552"/>
      <c r="B66" s="752" t="s">
        <v>113</v>
      </c>
      <c r="C66" s="753"/>
      <c r="D66" s="753"/>
      <c r="E66" s="753"/>
      <c r="F66" s="753"/>
      <c r="G66" s="826">
        <v>0</v>
      </c>
      <c r="H66" s="827">
        <v>0</v>
      </c>
      <c r="I66" s="132" t="s">
        <v>484</v>
      </c>
      <c r="J66" s="97"/>
      <c r="K66" s="97"/>
      <c r="L66" s="97"/>
      <c r="M66" s="97"/>
      <c r="N66" s="219">
        <f>SUM(N65,N50,N36)</f>
        <v>766680.919</v>
      </c>
      <c r="O66" s="215">
        <f>SUM(O65,O50,O36,O52)</f>
        <v>1351553.159</v>
      </c>
    </row>
    <row r="67" spans="1:15" ht="13.5" customHeight="1">
      <c r="A67" s="552"/>
      <c r="B67" s="143" t="s">
        <v>485</v>
      </c>
      <c r="C67" s="141"/>
      <c r="D67" s="141"/>
      <c r="E67" s="141"/>
      <c r="F67" s="141"/>
      <c r="G67" s="209">
        <f>SUM(G62:G66)</f>
        <v>123000</v>
      </c>
      <c r="H67" s="222">
        <f>SUM(H62:H66)</f>
        <v>123000</v>
      </c>
      <c r="I67" s="132" t="s">
        <v>486</v>
      </c>
      <c r="J67" s="97"/>
      <c r="K67" s="97"/>
      <c r="L67" s="97"/>
      <c r="M67" s="97"/>
      <c r="N67" s="219">
        <f>G68-N66</f>
        <v>1250148.081</v>
      </c>
      <c r="O67" s="212">
        <f>H68-O66</f>
        <v>1726443.841</v>
      </c>
    </row>
    <row r="68" spans="1:15" ht="13.5" customHeight="1" thickBot="1">
      <c r="A68" s="552"/>
      <c r="B68" s="144" t="s">
        <v>487</v>
      </c>
      <c r="C68" s="145"/>
      <c r="D68" s="145"/>
      <c r="E68" s="145"/>
      <c r="F68" s="145"/>
      <c r="G68" s="223">
        <f>G36+G57+G67</f>
        <v>2016829</v>
      </c>
      <c r="H68" s="224">
        <f>H36+H57+H67</f>
        <v>3077997</v>
      </c>
      <c r="I68" s="146" t="s">
        <v>488</v>
      </c>
      <c r="J68" s="145"/>
      <c r="K68" s="145"/>
      <c r="L68" s="145"/>
      <c r="M68" s="145"/>
      <c r="N68" s="223">
        <f>N66+N67</f>
        <v>2016829</v>
      </c>
      <c r="O68" s="229">
        <f>O66+O67</f>
        <v>3077997</v>
      </c>
    </row>
    <row r="69" spans="1:15" ht="13.5" customHeight="1" thickTop="1">
      <c r="A69" s="552"/>
      <c r="B69" s="1"/>
      <c r="C69" s="1"/>
      <c r="D69" s="1"/>
      <c r="E69" s="1"/>
      <c r="F69" s="1"/>
      <c r="G69" s="1"/>
      <c r="H69" s="1"/>
      <c r="I69" s="1"/>
      <c r="J69" s="1"/>
      <c r="K69" s="1"/>
      <c r="L69" s="1"/>
      <c r="M69" s="1"/>
      <c r="N69" s="1"/>
      <c r="O69" s="1"/>
    </row>
    <row r="70" spans="1:15" ht="13.5" customHeight="1">
      <c r="A70" s="552"/>
      <c r="B70" s="3" t="s">
        <v>489</v>
      </c>
      <c r="C70" s="1"/>
      <c r="D70" s="1"/>
      <c r="E70" s="1"/>
      <c r="F70" s="1"/>
      <c r="G70" s="1"/>
      <c r="H70" s="3" t="s">
        <v>490</v>
      </c>
      <c r="I70" s="1"/>
      <c r="J70" s="3" t="s">
        <v>491</v>
      </c>
      <c r="K70" s="1"/>
      <c r="L70" s="1"/>
      <c r="M70" s="1"/>
      <c r="N70" s="3" t="s">
        <v>634</v>
      </c>
      <c r="O70" s="1"/>
    </row>
    <row r="71" spans="1:15" ht="13.5" customHeight="1">
      <c r="A71" s="552"/>
      <c r="B71" s="1"/>
      <c r="C71" s="1"/>
      <c r="D71" s="1"/>
      <c r="E71" s="1"/>
      <c r="F71" s="1"/>
      <c r="G71" s="4" t="s">
        <v>635</v>
      </c>
      <c r="H71" s="7">
        <f>G36/N36</f>
        <v>1.116337348478248</v>
      </c>
      <c r="I71" s="1"/>
      <c r="J71" s="232">
        <f>N66/G68</f>
        <v>0.38014175668834593</v>
      </c>
      <c r="K71" s="232"/>
      <c r="L71" s="232"/>
      <c r="M71" s="232"/>
      <c r="N71" s="232">
        <f>N66/N67</f>
        <v>0.613272084045218</v>
      </c>
      <c r="O71" s="232"/>
    </row>
    <row r="72" spans="1:15" ht="13.5" customHeight="1">
      <c r="A72" s="552"/>
      <c r="B72" s="1"/>
      <c r="C72" s="1"/>
      <c r="D72" s="1"/>
      <c r="E72" s="1"/>
      <c r="F72" s="1"/>
      <c r="G72" s="4" t="s">
        <v>636</v>
      </c>
      <c r="H72" s="7">
        <f>H36/O36</f>
        <v>1.116337348478248</v>
      </c>
      <c r="I72" s="1"/>
      <c r="J72" s="232">
        <f>O66/H68</f>
        <v>0.4391015192672377</v>
      </c>
      <c r="K72" s="232"/>
      <c r="L72" s="232"/>
      <c r="M72" s="232"/>
      <c r="N72" s="232">
        <f>O66/O67</f>
        <v>0.7828538217710842</v>
      </c>
      <c r="O72" s="232"/>
    </row>
    <row r="73" spans="2:15" ht="13.5" customHeight="1">
      <c r="B73" s="1"/>
      <c r="C73" s="1"/>
      <c r="D73" s="1"/>
      <c r="E73" s="1"/>
      <c r="F73" s="1"/>
      <c r="G73" s="1"/>
      <c r="H73" s="1"/>
      <c r="I73" s="1"/>
      <c r="J73" s="1"/>
      <c r="K73" s="1"/>
      <c r="L73" s="1"/>
      <c r="M73" s="1"/>
      <c r="N73" s="1"/>
      <c r="O73" s="1"/>
    </row>
    <row r="74" spans="2:15" ht="13.5" customHeight="1">
      <c r="B74" s="1"/>
      <c r="C74" s="1"/>
      <c r="D74" s="1"/>
      <c r="E74" s="1"/>
      <c r="F74" s="1"/>
      <c r="G74" s="1"/>
      <c r="H74" s="1"/>
      <c r="I74" s="1"/>
      <c r="J74" s="1"/>
      <c r="K74" s="1"/>
      <c r="L74" s="1"/>
      <c r="M74" s="1"/>
      <c r="N74" s="1"/>
      <c r="O74" s="1"/>
    </row>
    <row r="75" spans="2:15" ht="12">
      <c r="B75" s="1"/>
      <c r="C75" s="1"/>
      <c r="D75" s="1"/>
      <c r="E75" s="1"/>
      <c r="F75" s="1"/>
      <c r="G75" s="1"/>
      <c r="H75" s="1"/>
      <c r="I75" s="1"/>
      <c r="J75" s="1"/>
      <c r="K75" s="1"/>
      <c r="L75" s="1"/>
      <c r="M75" s="1"/>
      <c r="N75" s="1"/>
      <c r="O75" s="1"/>
    </row>
    <row r="76" spans="2:15" ht="12">
      <c r="B76" s="1"/>
      <c r="C76" s="1"/>
      <c r="D76" s="1"/>
      <c r="E76" s="1"/>
      <c r="F76" s="1"/>
      <c r="G76" s="8" t="s">
        <v>117</v>
      </c>
      <c r="H76" s="1"/>
      <c r="I76" s="1"/>
      <c r="J76" s="1"/>
      <c r="K76" s="1"/>
      <c r="L76" s="1"/>
      <c r="M76" s="1"/>
      <c r="N76" s="1"/>
      <c r="O76" s="1"/>
    </row>
    <row r="77" spans="2:15" ht="12">
      <c r="B77" s="1"/>
      <c r="C77" s="1"/>
      <c r="D77" s="1"/>
      <c r="E77" s="1"/>
      <c r="F77" s="1"/>
      <c r="G77" s="1"/>
      <c r="H77" s="1"/>
      <c r="I77" s="1"/>
      <c r="J77" s="1"/>
      <c r="K77" s="1"/>
      <c r="L77" s="1"/>
      <c r="M77" s="1"/>
      <c r="N77" s="1"/>
      <c r="O77" s="1"/>
    </row>
    <row r="78" spans="2:15" ht="12">
      <c r="B78" s="1"/>
      <c r="C78" s="1"/>
      <c r="D78" s="1"/>
      <c r="E78" s="1"/>
      <c r="F78" s="1"/>
      <c r="G78" s="1"/>
      <c r="H78" s="1"/>
      <c r="I78" s="1"/>
      <c r="J78" s="1"/>
      <c r="K78" s="1"/>
      <c r="L78" s="1"/>
      <c r="M78" s="1"/>
      <c r="N78" s="1"/>
      <c r="O78" s="1"/>
    </row>
    <row r="79" spans="2:15" ht="12">
      <c r="B79" s="1"/>
      <c r="C79" s="1"/>
      <c r="D79" s="1"/>
      <c r="E79" s="1"/>
      <c r="F79" s="1"/>
      <c r="G79" s="1"/>
      <c r="H79" s="1"/>
      <c r="I79" s="1"/>
      <c r="J79" s="1"/>
      <c r="K79" s="1"/>
      <c r="L79" s="1"/>
      <c r="M79" s="1"/>
      <c r="N79" s="1"/>
      <c r="O79" s="1"/>
    </row>
    <row r="80" spans="2:15" ht="12">
      <c r="B80" s="1"/>
      <c r="C80" s="1"/>
      <c r="D80" s="1"/>
      <c r="E80" s="1"/>
      <c r="F80" s="1"/>
      <c r="G80" s="1"/>
      <c r="H80" s="1"/>
      <c r="I80" s="1"/>
      <c r="J80" s="1"/>
      <c r="K80" s="1"/>
      <c r="M80" s="1"/>
      <c r="N80" s="1"/>
      <c r="O80" s="1"/>
    </row>
    <row r="81" spans="2:15" ht="12">
      <c r="B81" s="1"/>
      <c r="C81" s="1"/>
      <c r="D81" s="1"/>
      <c r="E81" s="1"/>
      <c r="F81" s="1"/>
      <c r="G81" s="1"/>
      <c r="H81" s="1"/>
      <c r="I81" s="1"/>
      <c r="J81" s="1"/>
      <c r="K81" s="1"/>
      <c r="M81" s="1"/>
      <c r="N81" s="1"/>
      <c r="O81" s="1"/>
    </row>
    <row r="82" spans="2:15" ht="12">
      <c r="B82" s="1"/>
      <c r="C82" s="1"/>
      <c r="D82" s="1"/>
      <c r="E82" s="1"/>
      <c r="F82" s="1"/>
      <c r="G82" s="1"/>
      <c r="H82" s="1"/>
      <c r="I82" s="1"/>
      <c r="J82" s="1"/>
      <c r="K82" s="1"/>
      <c r="M82" s="1"/>
      <c r="N82" s="1"/>
      <c r="O82" s="1"/>
    </row>
  </sheetData>
  <sheetProtection sheet="1" objects="1" scenarios="1"/>
  <mergeCells count="1">
    <mergeCell ref="J5:M5"/>
  </mergeCells>
  <printOptions horizontalCentered="1" verticalCentered="1"/>
  <pageMargins left="0.459" right="0.25" top="0.3" bottom="0.3" header="0.5" footer="0.5"/>
  <pageSetup fitToHeight="1" fitToWidth="1" orientation="portrait" scale="72" r:id="rId1"/>
</worksheet>
</file>

<file path=xl/worksheets/sheet4.xml><?xml version="1.0" encoding="utf-8"?>
<worksheet xmlns="http://schemas.openxmlformats.org/spreadsheetml/2006/main" xmlns:r="http://schemas.openxmlformats.org/officeDocument/2006/relationships">
  <sheetPr codeName="Sheet4" transitionEvaluation="1">
    <pageSetUpPr fitToPage="1"/>
  </sheetPr>
  <dimension ref="A1:J141"/>
  <sheetViews>
    <sheetView showGridLines="0" workbookViewId="0" topLeftCell="A1">
      <selection activeCell="A1" sqref="A1"/>
    </sheetView>
  </sheetViews>
  <sheetFormatPr defaultColWidth="7.7109375" defaultRowHeight="12.75"/>
  <cols>
    <col min="1" max="1" width="2.57421875" style="0" customWidth="1"/>
    <col min="2" max="2" width="12.7109375" style="0" customWidth="1"/>
    <col min="3" max="3" width="11.7109375" style="0" customWidth="1"/>
    <col min="7" max="7" width="9.7109375" style="0" customWidth="1"/>
    <col min="8" max="8" width="12.7109375" style="0" customWidth="1"/>
    <col min="9" max="9" width="9.7109375" style="0" customWidth="1"/>
  </cols>
  <sheetData>
    <row r="1" spans="1:10" ht="12.75">
      <c r="A1" s="552"/>
      <c r="B1" s="552"/>
      <c r="C1" s="552"/>
      <c r="D1" s="552"/>
      <c r="E1" s="552"/>
      <c r="F1" s="552"/>
      <c r="G1" s="552"/>
      <c r="H1" s="552"/>
      <c r="I1" s="552"/>
      <c r="J1" s="552"/>
    </row>
    <row r="2" spans="1:10" ht="12.75">
      <c r="A2" s="552"/>
      <c r="B2" s="552"/>
      <c r="C2" s="552"/>
      <c r="D2" s="552"/>
      <c r="E2" s="552"/>
      <c r="F2" s="552"/>
      <c r="G2" s="552"/>
      <c r="H2" s="552"/>
      <c r="I2" s="552"/>
      <c r="J2" s="552"/>
    </row>
    <row r="3" spans="1:10" ht="12.75">
      <c r="A3" s="552"/>
      <c r="B3" s="552"/>
      <c r="C3" s="552"/>
      <c r="D3" s="552"/>
      <c r="E3" s="552"/>
      <c r="F3" s="552"/>
      <c r="G3" s="552"/>
      <c r="H3" s="552"/>
      <c r="I3" s="552"/>
      <c r="J3" s="552"/>
    </row>
    <row r="4" spans="1:10" ht="12.75">
      <c r="A4" s="552"/>
      <c r="B4" s="552"/>
      <c r="C4" s="552"/>
      <c r="D4" s="552"/>
      <c r="E4" s="552"/>
      <c r="F4" s="552"/>
      <c r="G4" s="552"/>
      <c r="H4" s="552"/>
      <c r="I4" s="552"/>
      <c r="J4" s="552"/>
    </row>
    <row r="5" spans="1:10" ht="12.75">
      <c r="A5" s="552"/>
      <c r="B5" s="3" t="s">
        <v>637</v>
      </c>
      <c r="C5" s="1"/>
      <c r="D5" s="1"/>
      <c r="E5" s="1"/>
      <c r="F5" s="1"/>
      <c r="G5" s="1"/>
      <c r="H5" s="1"/>
      <c r="I5" s="1"/>
      <c r="J5" s="1"/>
    </row>
    <row r="6" spans="1:10" ht="13.5" thickBot="1">
      <c r="A6" s="552"/>
      <c r="B6" s="1" t="str">
        <f>BeginSchedules!D3</f>
        <v>Case Farm Ranch</v>
      </c>
      <c r="C6" s="1"/>
      <c r="D6" s="1"/>
      <c r="E6" s="1"/>
      <c r="F6" s="1"/>
      <c r="G6" s="1"/>
      <c r="H6" s="940">
        <f>BeginSchedules!D4</f>
        <v>35064</v>
      </c>
      <c r="I6" s="940"/>
      <c r="J6" s="1"/>
    </row>
    <row r="7" spans="1:10" ht="13.5" thickTop="1">
      <c r="A7" s="552"/>
      <c r="B7" s="41" t="s">
        <v>638</v>
      </c>
      <c r="C7" s="14"/>
      <c r="D7" s="14"/>
      <c r="E7" s="14"/>
      <c r="F7" s="14"/>
      <c r="G7" s="14"/>
      <c r="H7" s="14"/>
      <c r="I7" s="36"/>
      <c r="J7" s="1"/>
    </row>
    <row r="8" spans="1:10" ht="12.75">
      <c r="A8" s="552"/>
      <c r="B8" s="23"/>
      <c r="C8" s="1"/>
      <c r="D8" s="1"/>
      <c r="E8" s="1"/>
      <c r="F8" s="1"/>
      <c r="G8" s="176" t="s">
        <v>122</v>
      </c>
      <c r="H8" s="4" t="s">
        <v>639</v>
      </c>
      <c r="I8" s="55"/>
      <c r="J8" s="1"/>
    </row>
    <row r="9" spans="1:10" ht="12.75">
      <c r="A9" s="552"/>
      <c r="B9" s="16" t="s">
        <v>640</v>
      </c>
      <c r="C9" s="10"/>
      <c r="D9" s="10"/>
      <c r="E9" s="10"/>
      <c r="F9" s="10"/>
      <c r="G9" s="177" t="s">
        <v>127</v>
      </c>
      <c r="H9" s="80" t="s">
        <v>298</v>
      </c>
      <c r="I9" s="56"/>
      <c r="J9" s="1"/>
    </row>
    <row r="10" spans="1:10" ht="12.75">
      <c r="A10" s="552"/>
      <c r="B10" s="46" t="s">
        <v>418</v>
      </c>
      <c r="C10" s="1"/>
      <c r="D10" s="1"/>
      <c r="E10" s="1"/>
      <c r="F10" s="1"/>
      <c r="G10" s="95">
        <f>BeginBalSheet!H9</f>
        <v>5800</v>
      </c>
      <c r="H10" s="833">
        <v>0</v>
      </c>
      <c r="I10" s="55"/>
      <c r="J10" s="1"/>
    </row>
    <row r="11" spans="1:10" ht="12.75">
      <c r="A11" s="552"/>
      <c r="B11" s="46" t="s">
        <v>420</v>
      </c>
      <c r="C11" s="1"/>
      <c r="D11" s="1"/>
      <c r="E11" s="1"/>
      <c r="F11" s="1"/>
      <c r="G11" s="95">
        <f>BeginBalSheet!H10</f>
        <v>28149</v>
      </c>
      <c r="H11" s="834">
        <v>0</v>
      </c>
      <c r="I11" s="55"/>
      <c r="J11" s="1"/>
    </row>
    <row r="12" spans="1:10" ht="12.75">
      <c r="A12" s="552"/>
      <c r="B12" s="46" t="s">
        <v>422</v>
      </c>
      <c r="C12" s="1"/>
      <c r="D12" s="1"/>
      <c r="E12" s="1"/>
      <c r="F12" s="1"/>
      <c r="G12" s="95">
        <f>BeginBalSheet!H11</f>
        <v>2200</v>
      </c>
      <c r="H12" s="834">
        <v>0</v>
      </c>
      <c r="I12" s="55"/>
      <c r="J12" s="1"/>
    </row>
    <row r="13" spans="1:10" ht="12.75">
      <c r="A13" s="552"/>
      <c r="B13" s="46" t="s">
        <v>424</v>
      </c>
      <c r="C13" s="1"/>
      <c r="D13" s="1"/>
      <c r="E13" s="1"/>
      <c r="F13" s="1"/>
      <c r="G13" s="95">
        <f>BeginBalSheet!H12</f>
        <v>0</v>
      </c>
      <c r="H13" s="834">
        <v>0</v>
      </c>
      <c r="I13" s="55"/>
      <c r="J13" s="1"/>
    </row>
    <row r="14" spans="1:10" ht="12.75">
      <c r="A14" s="552"/>
      <c r="B14" s="46" t="s">
        <v>426</v>
      </c>
      <c r="C14" s="1"/>
      <c r="D14" s="1"/>
      <c r="E14" s="1"/>
      <c r="F14" s="1"/>
      <c r="G14" s="95">
        <f>BeginBalSheet!H13</f>
        <v>0</v>
      </c>
      <c r="H14" s="834">
        <v>0</v>
      </c>
      <c r="I14" s="55"/>
      <c r="J14" s="1"/>
    </row>
    <row r="15" spans="1:10" ht="12.75">
      <c r="A15" s="552"/>
      <c r="B15" s="46" t="s">
        <v>428</v>
      </c>
      <c r="C15" s="1"/>
      <c r="D15" s="1"/>
      <c r="E15" s="1"/>
      <c r="F15" s="1"/>
      <c r="G15" s="95">
        <f>BeginBalSheet!H14</f>
        <v>0</v>
      </c>
      <c r="H15" s="834">
        <v>0</v>
      </c>
      <c r="I15" s="55"/>
      <c r="J15" s="1"/>
    </row>
    <row r="16" spans="1:10" ht="12.75">
      <c r="A16" s="552"/>
      <c r="B16" s="46" t="s">
        <v>430</v>
      </c>
      <c r="C16" s="1"/>
      <c r="D16" s="1"/>
      <c r="E16" s="1"/>
      <c r="F16" s="1"/>
      <c r="G16" s="95">
        <f>BeginBalSheet!H15</f>
        <v>0</v>
      </c>
      <c r="H16" s="835">
        <v>0</v>
      </c>
      <c r="I16" s="55"/>
      <c r="J16" s="1"/>
    </row>
    <row r="17" spans="1:10" ht="12.75">
      <c r="A17" s="552"/>
      <c r="B17" s="46" t="s">
        <v>433</v>
      </c>
      <c r="C17" s="1"/>
      <c r="D17" s="1"/>
      <c r="E17" s="1"/>
      <c r="F17" s="1"/>
      <c r="G17" s="95">
        <f>SUM(BeginBalSheet!H18:H21)</f>
        <v>207148</v>
      </c>
      <c r="H17" s="95">
        <f>BeginBalSheet!G19+BeginBalSheet!G21</f>
        <v>0</v>
      </c>
      <c r="I17" s="55"/>
      <c r="J17" s="1"/>
    </row>
    <row r="18" spans="1:10" ht="12.75">
      <c r="A18" s="552"/>
      <c r="B18" s="46" t="s">
        <v>641</v>
      </c>
      <c r="C18" s="1"/>
      <c r="D18" s="1"/>
      <c r="E18" s="1"/>
      <c r="F18" s="1"/>
      <c r="G18" s="95">
        <f>BeginSchedules!J190</f>
        <v>57000</v>
      </c>
      <c r="H18" s="81">
        <v>49000</v>
      </c>
      <c r="I18" s="55"/>
      <c r="J18" s="1"/>
    </row>
    <row r="19" spans="1:10" ht="12.75">
      <c r="A19" s="552"/>
      <c r="B19" s="46" t="s">
        <v>442</v>
      </c>
      <c r="C19" s="1"/>
      <c r="D19" s="1"/>
      <c r="E19" s="1"/>
      <c r="F19" s="1"/>
      <c r="G19" s="95">
        <f>BeginBalSheet!H31</f>
        <v>0</v>
      </c>
      <c r="H19" s="95">
        <f>BeginSchedules!I225</f>
        <v>0</v>
      </c>
      <c r="I19" s="55"/>
      <c r="J19" s="1"/>
    </row>
    <row r="20" spans="1:10" ht="12.75">
      <c r="A20" s="552"/>
      <c r="B20" s="839" t="s">
        <v>642</v>
      </c>
      <c r="C20" s="840"/>
      <c r="D20" s="840"/>
      <c r="E20" s="840"/>
      <c r="F20" s="841"/>
      <c r="G20" s="833">
        <v>0</v>
      </c>
      <c r="H20" s="833">
        <v>0</v>
      </c>
      <c r="I20" s="55"/>
      <c r="J20" s="1"/>
    </row>
    <row r="21" spans="1:10" ht="12.75">
      <c r="A21" s="552"/>
      <c r="B21" s="719" t="s">
        <v>113</v>
      </c>
      <c r="C21" s="720"/>
      <c r="D21" s="720"/>
      <c r="E21" s="720"/>
      <c r="F21" s="842"/>
      <c r="G21" s="834">
        <v>0</v>
      </c>
      <c r="H21" s="834">
        <v>0</v>
      </c>
      <c r="I21" s="55"/>
      <c r="J21" s="1"/>
    </row>
    <row r="22" spans="1:10" ht="12.75">
      <c r="A22" s="552"/>
      <c r="B22" s="843" t="s">
        <v>113</v>
      </c>
      <c r="C22" s="844"/>
      <c r="D22" s="844"/>
      <c r="E22" s="844"/>
      <c r="F22" s="845"/>
      <c r="G22" s="835">
        <v>0</v>
      </c>
      <c r="H22" s="835">
        <v>0</v>
      </c>
      <c r="I22" s="55"/>
      <c r="J22" s="1"/>
    </row>
    <row r="23" spans="1:10" ht="12.75">
      <c r="A23" s="552"/>
      <c r="B23" s="23"/>
      <c r="C23" s="1"/>
      <c r="D23" s="3" t="s">
        <v>643</v>
      </c>
      <c r="E23" s="1"/>
      <c r="F23" s="1"/>
      <c r="G23" s="95">
        <f>SUM(G10:G22)</f>
        <v>300297</v>
      </c>
      <c r="H23" s="93"/>
      <c r="I23" s="55"/>
      <c r="J23" s="1"/>
    </row>
    <row r="24" spans="1:10" ht="12.75">
      <c r="A24" s="552"/>
      <c r="B24" s="23"/>
      <c r="C24" s="1"/>
      <c r="D24" s="3" t="s">
        <v>644</v>
      </c>
      <c r="E24" s="1"/>
      <c r="F24" s="1"/>
      <c r="G24" s="1"/>
      <c r="H24" s="95">
        <f>SUM(H10:H22)</f>
        <v>49000</v>
      </c>
      <c r="I24" s="55"/>
      <c r="J24" s="1"/>
    </row>
    <row r="25" spans="1:10" ht="12.75">
      <c r="A25" s="552"/>
      <c r="B25" s="46" t="s">
        <v>645</v>
      </c>
      <c r="C25" s="1"/>
      <c r="D25" s="1"/>
      <c r="E25" s="1"/>
      <c r="F25" s="1"/>
      <c r="G25" s="552"/>
      <c r="H25" s="1"/>
      <c r="I25" s="149">
        <f>G23-H24</f>
        <v>251297</v>
      </c>
      <c r="J25" s="1"/>
    </row>
    <row r="26" spans="1:10" ht="12.75">
      <c r="A26" s="552"/>
      <c r="B26" s="23"/>
      <c r="C26" s="1"/>
      <c r="D26" s="1"/>
      <c r="E26" s="1"/>
      <c r="F26" s="1"/>
      <c r="G26" s="1"/>
      <c r="H26" s="1"/>
      <c r="I26" s="55"/>
      <c r="J26" s="1"/>
    </row>
    <row r="27" spans="1:10" ht="12.75">
      <c r="A27" s="552"/>
      <c r="B27" s="75" t="s">
        <v>646</v>
      </c>
      <c r="C27" s="59"/>
      <c r="D27" s="59"/>
      <c r="E27" s="59"/>
      <c r="F27" s="59"/>
      <c r="G27" s="59"/>
      <c r="H27" s="59"/>
      <c r="I27" s="82"/>
      <c r="J27" s="1"/>
    </row>
    <row r="28" spans="1:10" ht="12.75">
      <c r="A28" s="552"/>
      <c r="B28" s="46" t="s">
        <v>417</v>
      </c>
      <c r="C28" s="1"/>
      <c r="D28" s="1"/>
      <c r="E28" s="1"/>
      <c r="F28" s="1"/>
      <c r="G28" s="515">
        <f>BeginBalSheet!O8</f>
        <v>3200</v>
      </c>
      <c r="H28" s="1"/>
      <c r="I28" s="55"/>
      <c r="J28" s="1"/>
    </row>
    <row r="29" spans="1:10" ht="12.75">
      <c r="A29" s="552"/>
      <c r="B29" s="46" t="s">
        <v>419</v>
      </c>
      <c r="C29" s="1"/>
      <c r="D29" s="1"/>
      <c r="E29" s="1"/>
      <c r="F29" s="1"/>
      <c r="G29" s="515">
        <f>BeginBalSheet!O9</f>
        <v>10006</v>
      </c>
      <c r="H29" s="1"/>
      <c r="I29" s="55"/>
      <c r="J29" s="1"/>
    </row>
    <row r="30" spans="1:10" ht="12.75">
      <c r="A30" s="552"/>
      <c r="B30" s="46" t="s">
        <v>425</v>
      </c>
      <c r="C30" s="1"/>
      <c r="D30" s="1"/>
      <c r="E30" s="1"/>
      <c r="F30" s="1"/>
      <c r="G30" s="515">
        <f>BeginBalSheet!O12</f>
        <v>4000</v>
      </c>
      <c r="H30" s="1"/>
      <c r="I30" s="55"/>
      <c r="J30" s="1"/>
    </row>
    <row r="31" spans="1:10" ht="12.75">
      <c r="A31" s="552"/>
      <c r="B31" s="46" t="s">
        <v>427</v>
      </c>
      <c r="C31" s="1"/>
      <c r="D31" s="1"/>
      <c r="E31" s="1"/>
      <c r="F31" s="1"/>
      <c r="G31" s="515">
        <f>BeginBalSheet!O13</f>
        <v>4750</v>
      </c>
      <c r="H31" s="1"/>
      <c r="I31" s="55"/>
      <c r="J31" s="1"/>
    </row>
    <row r="32" spans="1:10" ht="12.75">
      <c r="A32" s="552"/>
      <c r="B32" s="46" t="s">
        <v>429</v>
      </c>
      <c r="C32" s="1"/>
      <c r="D32" s="1"/>
      <c r="E32" s="1"/>
      <c r="F32" s="1"/>
      <c r="G32" s="515">
        <f>BeginBalSheet!O14</f>
        <v>2000</v>
      </c>
      <c r="H32" s="1"/>
      <c r="I32" s="55"/>
      <c r="J32" s="1"/>
    </row>
    <row r="33" spans="1:10" ht="12.75">
      <c r="A33" s="552"/>
      <c r="B33" s="839" t="s">
        <v>647</v>
      </c>
      <c r="C33" s="841"/>
      <c r="D33" s="846"/>
      <c r="E33" s="846"/>
      <c r="F33" s="846"/>
      <c r="G33" s="848">
        <v>0</v>
      </c>
      <c r="H33" s="1"/>
      <c r="I33" s="55"/>
      <c r="J33" s="1"/>
    </row>
    <row r="34" spans="1:10" ht="12.75">
      <c r="A34" s="552"/>
      <c r="B34" s="719" t="s">
        <v>648</v>
      </c>
      <c r="C34" s="720"/>
      <c r="D34" s="720"/>
      <c r="E34" s="720"/>
      <c r="F34" s="847"/>
      <c r="G34" s="834">
        <v>0</v>
      </c>
      <c r="H34" s="1"/>
      <c r="I34" s="55"/>
      <c r="J34" s="1"/>
    </row>
    <row r="35" spans="1:10" ht="12.75">
      <c r="A35" s="552"/>
      <c r="B35" s="719" t="s">
        <v>647</v>
      </c>
      <c r="C35" s="720"/>
      <c r="D35" s="720"/>
      <c r="E35" s="720"/>
      <c r="F35" s="842"/>
      <c r="G35" s="834">
        <v>0</v>
      </c>
      <c r="H35" s="1"/>
      <c r="I35" s="55"/>
      <c r="J35" s="1"/>
    </row>
    <row r="36" spans="1:10" ht="12.75">
      <c r="A36" s="552"/>
      <c r="B36" s="719" t="s">
        <v>647</v>
      </c>
      <c r="C36" s="720"/>
      <c r="D36" s="720"/>
      <c r="E36" s="720"/>
      <c r="F36" s="842"/>
      <c r="G36" s="834">
        <v>0</v>
      </c>
      <c r="H36" s="1"/>
      <c r="I36" s="55"/>
      <c r="J36" s="1"/>
    </row>
    <row r="37" spans="1:10" ht="12.75">
      <c r="A37" s="552"/>
      <c r="B37" s="843" t="s">
        <v>647</v>
      </c>
      <c r="C37" s="844"/>
      <c r="D37" s="844"/>
      <c r="E37" s="844"/>
      <c r="F37" s="845"/>
      <c r="G37" s="835">
        <v>0</v>
      </c>
      <c r="H37" s="1"/>
      <c r="I37" s="55"/>
      <c r="J37" s="1"/>
    </row>
    <row r="38" spans="1:10" ht="12.75">
      <c r="A38" s="552"/>
      <c r="B38" s="23"/>
      <c r="C38" s="1"/>
      <c r="D38" s="3" t="s">
        <v>649</v>
      </c>
      <c r="E38" s="1"/>
      <c r="F38" s="552"/>
      <c r="G38" s="1"/>
      <c r="H38" s="515">
        <f>SUM(G28:G37)</f>
        <v>23956</v>
      </c>
      <c r="I38" s="55"/>
      <c r="J38" s="1"/>
    </row>
    <row r="39" spans="1:10" ht="12.75">
      <c r="A39" s="552"/>
      <c r="B39" s="23"/>
      <c r="C39" s="1"/>
      <c r="D39" s="1"/>
      <c r="E39" s="1"/>
      <c r="F39" s="1"/>
      <c r="G39" s="1"/>
      <c r="H39" s="1"/>
      <c r="I39" s="55"/>
      <c r="J39" s="1"/>
    </row>
    <row r="40" spans="1:10" ht="12.75">
      <c r="A40" s="552"/>
      <c r="B40" s="46" t="s">
        <v>650</v>
      </c>
      <c r="C40" s="1"/>
      <c r="D40" s="1"/>
      <c r="E40" s="1"/>
      <c r="F40" s="1"/>
      <c r="G40" s="1"/>
      <c r="H40" s="1"/>
      <c r="I40" s="149">
        <f>I25-H38</f>
        <v>227341</v>
      </c>
      <c r="J40" s="1"/>
    </row>
    <row r="41" spans="1:10" ht="12.75">
      <c r="A41" s="552"/>
      <c r="B41" s="46" t="s">
        <v>651</v>
      </c>
      <c r="C41" s="552"/>
      <c r="D41" s="552"/>
      <c r="E41" s="552"/>
      <c r="F41" s="552"/>
      <c r="G41" s="1"/>
      <c r="H41" s="1"/>
      <c r="I41" s="83">
        <v>0</v>
      </c>
      <c r="J41" s="1"/>
    </row>
    <row r="42" spans="1:10" ht="12.75">
      <c r="A42" s="552"/>
      <c r="B42" s="46" t="s">
        <v>652</v>
      </c>
      <c r="C42" s="552"/>
      <c r="D42" s="552"/>
      <c r="E42" s="552"/>
      <c r="F42" s="552"/>
      <c r="G42" s="1"/>
      <c r="H42" s="1"/>
      <c r="I42" s="134">
        <f>I40-I41</f>
        <v>227341</v>
      </c>
      <c r="J42" s="1"/>
    </row>
    <row r="43" spans="1:10" ht="12.75">
      <c r="A43" s="552"/>
      <c r="B43" s="23"/>
      <c r="C43" s="552"/>
      <c r="D43" s="552"/>
      <c r="E43" s="552"/>
      <c r="F43" s="552"/>
      <c r="G43" s="1"/>
      <c r="H43" s="1"/>
      <c r="I43" s="55"/>
      <c r="J43" s="1"/>
    </row>
    <row r="44" spans="1:10" ht="12.75">
      <c r="A44" s="552"/>
      <c r="B44" s="23"/>
      <c r="C44" s="552"/>
      <c r="D44" s="552"/>
      <c r="E44" s="552"/>
      <c r="F44" s="552"/>
      <c r="G44" s="4" t="s">
        <v>653</v>
      </c>
      <c r="H44" s="4" t="s">
        <v>288</v>
      </c>
      <c r="I44" s="55"/>
      <c r="J44" s="1"/>
    </row>
    <row r="45" spans="1:10" ht="12.75">
      <c r="A45" s="552"/>
      <c r="B45" s="23"/>
      <c r="C45" s="1"/>
      <c r="D45" s="1"/>
      <c r="E45" s="1"/>
      <c r="F45" s="552"/>
      <c r="G45" s="4" t="s">
        <v>654</v>
      </c>
      <c r="H45" s="4" t="s">
        <v>399</v>
      </c>
      <c r="I45" s="55"/>
      <c r="J45" s="1"/>
    </row>
    <row r="46" spans="1:10" ht="12.75">
      <c r="A46" s="552"/>
      <c r="B46" s="46" t="s">
        <v>655</v>
      </c>
      <c r="C46" s="1"/>
      <c r="D46" s="1"/>
      <c r="E46" s="1"/>
      <c r="F46" s="552"/>
      <c r="G46" s="849">
        <v>0.28</v>
      </c>
      <c r="H46" s="154">
        <f>I42*G46</f>
        <v>63655.48</v>
      </c>
      <c r="I46" s="55"/>
      <c r="J46" s="1"/>
    </row>
    <row r="47" spans="1:10" ht="12.75">
      <c r="A47" s="552"/>
      <c r="B47" s="46" t="s">
        <v>656</v>
      </c>
      <c r="C47" s="552"/>
      <c r="D47" s="1"/>
      <c r="E47" s="1"/>
      <c r="F47" s="552"/>
      <c r="G47" s="850">
        <v>0.15</v>
      </c>
      <c r="H47" s="154">
        <f>I42*G47</f>
        <v>34101.15</v>
      </c>
      <c r="I47" s="55"/>
      <c r="J47" s="1"/>
    </row>
    <row r="48" spans="1:10" ht="12.75">
      <c r="A48" s="552"/>
      <c r="B48" s="46" t="s">
        <v>657</v>
      </c>
      <c r="C48" s="1"/>
      <c r="D48" s="1"/>
      <c r="E48" s="1"/>
      <c r="F48" s="552"/>
      <c r="G48" s="851">
        <v>0</v>
      </c>
      <c r="H48" s="154">
        <f>I42*G48</f>
        <v>0</v>
      </c>
      <c r="I48" s="55"/>
      <c r="J48" s="1"/>
    </row>
    <row r="49" spans="1:10" ht="12.75">
      <c r="A49" s="552"/>
      <c r="B49" s="46" t="s">
        <v>658</v>
      </c>
      <c r="C49" s="1"/>
      <c r="D49" s="1"/>
      <c r="E49" s="1"/>
      <c r="F49" s="552"/>
      <c r="G49" s="604"/>
      <c r="H49" s="93"/>
      <c r="I49" s="55"/>
      <c r="J49" s="1"/>
    </row>
    <row r="50" spans="1:10" ht="12.75">
      <c r="A50" s="552"/>
      <c r="B50" s="46" t="s">
        <v>659</v>
      </c>
      <c r="C50" s="1"/>
      <c r="D50" s="1"/>
      <c r="E50" s="1"/>
      <c r="F50" s="552"/>
      <c r="G50" s="852">
        <v>0.124</v>
      </c>
      <c r="H50" s="93"/>
      <c r="I50" s="55"/>
      <c r="J50" s="1"/>
    </row>
    <row r="51" spans="1:10" ht="12.75">
      <c r="A51" s="552"/>
      <c r="B51" s="46" t="s">
        <v>660</v>
      </c>
      <c r="C51" s="1"/>
      <c r="D51" s="1"/>
      <c r="E51" s="1"/>
      <c r="F51" s="552"/>
      <c r="G51" s="853">
        <v>0.029</v>
      </c>
      <c r="H51" s="93"/>
      <c r="I51" s="55"/>
      <c r="J51" s="1"/>
    </row>
    <row r="52" spans="1:10" ht="12.75">
      <c r="A52" s="552"/>
      <c r="B52" s="46" t="s">
        <v>661</v>
      </c>
      <c r="C52" s="552"/>
      <c r="D52" s="552"/>
      <c r="E52" s="552"/>
      <c r="F52" s="552"/>
      <c r="G52" s="835">
        <v>57600</v>
      </c>
      <c r="H52" s="154">
        <f>IF(I42&lt;=0,0,IF(I42&gt;G52,G52*(G50+G51)+(I42-G52)*G51,I42*(G50+G51)))</f>
        <v>13735.289</v>
      </c>
      <c r="I52" s="55"/>
      <c r="J52" s="1"/>
    </row>
    <row r="53" spans="1:10" ht="12.75">
      <c r="A53" s="552"/>
      <c r="B53" s="23"/>
      <c r="C53" s="552"/>
      <c r="D53" s="552"/>
      <c r="E53" s="552"/>
      <c r="F53" s="552"/>
      <c r="G53" s="552"/>
      <c r="H53" s="552"/>
      <c r="I53" s="55"/>
      <c r="J53" s="1"/>
    </row>
    <row r="54" spans="1:10" ht="13.5" thickBot="1">
      <c r="A54" s="552"/>
      <c r="B54" s="35" t="s">
        <v>662</v>
      </c>
      <c r="C54" s="21"/>
      <c r="D54" s="21"/>
      <c r="E54" s="21"/>
      <c r="F54" s="21"/>
      <c r="G54" s="21"/>
      <c r="H54" s="21"/>
      <c r="I54" s="155">
        <f>SUM(H46:H52)</f>
        <v>111491.91900000001</v>
      </c>
      <c r="J54" s="1"/>
    </row>
    <row r="55" spans="1:10" ht="14.25" thickBot="1" thickTop="1">
      <c r="A55" s="552"/>
      <c r="B55" s="173"/>
      <c r="C55" s="174"/>
      <c r="D55" s="174"/>
      <c r="E55" s="174"/>
      <c r="F55" s="174"/>
      <c r="G55" s="174"/>
      <c r="H55" s="174"/>
      <c r="I55" s="175"/>
      <c r="J55" s="1"/>
    </row>
    <row r="56" spans="1:10" ht="13.5" thickTop="1">
      <c r="A56" s="552"/>
      <c r="B56" s="13"/>
      <c r="C56" s="14"/>
      <c r="D56" s="14"/>
      <c r="E56" s="14"/>
      <c r="F56" s="14"/>
      <c r="G56" s="178" t="s">
        <v>120</v>
      </c>
      <c r="H56" s="84" t="s">
        <v>399</v>
      </c>
      <c r="I56" s="36"/>
      <c r="J56" s="2"/>
    </row>
    <row r="57" spans="1:10" ht="12.75">
      <c r="A57" s="552"/>
      <c r="B57" s="16" t="s">
        <v>640</v>
      </c>
      <c r="C57" s="10"/>
      <c r="D57" s="10"/>
      <c r="E57" s="10"/>
      <c r="F57" s="10"/>
      <c r="G57" s="179" t="s">
        <v>127</v>
      </c>
      <c r="H57" s="9" t="s">
        <v>298</v>
      </c>
      <c r="I57" s="56"/>
      <c r="J57" s="2"/>
    </row>
    <row r="58" spans="1:10" ht="12.75">
      <c r="A58" s="552"/>
      <c r="B58" s="46" t="s">
        <v>418</v>
      </c>
      <c r="C58" s="1"/>
      <c r="D58" s="1"/>
      <c r="E58" s="1"/>
      <c r="F58" s="1"/>
      <c r="G58" s="154">
        <f>BeginBalSheet!G9</f>
        <v>5800</v>
      </c>
      <c r="H58" s="854">
        <v>0</v>
      </c>
      <c r="I58" s="85"/>
      <c r="J58" s="2"/>
    </row>
    <row r="59" spans="1:10" ht="12.75">
      <c r="A59" s="552"/>
      <c r="B59" s="46" t="s">
        <v>420</v>
      </c>
      <c r="C59" s="1"/>
      <c r="D59" s="1"/>
      <c r="E59" s="1"/>
      <c r="F59" s="1"/>
      <c r="G59" s="154">
        <f>BeginBalSheet!H10</f>
        <v>28149</v>
      </c>
      <c r="H59" s="855">
        <v>0</v>
      </c>
      <c r="I59" s="85"/>
      <c r="J59" s="2"/>
    </row>
    <row r="60" spans="1:10" ht="12.75">
      <c r="A60" s="552"/>
      <c r="B60" s="46" t="s">
        <v>422</v>
      </c>
      <c r="C60" s="1"/>
      <c r="D60" s="1"/>
      <c r="E60" s="1"/>
      <c r="F60" s="1"/>
      <c r="G60" s="154">
        <f>BeginBalSheet!G11</f>
        <v>2200</v>
      </c>
      <c r="H60" s="855">
        <v>0</v>
      </c>
      <c r="I60" s="85"/>
      <c r="J60" s="2"/>
    </row>
    <row r="61" spans="1:10" ht="12.75">
      <c r="A61" s="552"/>
      <c r="B61" s="46" t="s">
        <v>424</v>
      </c>
      <c r="C61" s="1"/>
      <c r="D61" s="1"/>
      <c r="E61" s="1"/>
      <c r="F61" s="1"/>
      <c r="G61" s="154">
        <f>BeginBalSheet!G12</f>
        <v>0</v>
      </c>
      <c r="H61" s="855">
        <v>0</v>
      </c>
      <c r="I61" s="85"/>
      <c r="J61" s="2"/>
    </row>
    <row r="62" spans="1:10" ht="12.75">
      <c r="A62" s="552"/>
      <c r="B62" s="46" t="s">
        <v>426</v>
      </c>
      <c r="C62" s="1"/>
      <c r="D62" s="1"/>
      <c r="E62" s="1"/>
      <c r="F62" s="1"/>
      <c r="G62" s="154">
        <f>BeginBalSheet!G13</f>
        <v>0</v>
      </c>
      <c r="H62" s="855">
        <v>0</v>
      </c>
      <c r="I62" s="85"/>
      <c r="J62" s="2"/>
    </row>
    <row r="63" spans="1:10" ht="12.75">
      <c r="A63" s="552"/>
      <c r="B63" s="46" t="s">
        <v>428</v>
      </c>
      <c r="C63" s="1"/>
      <c r="D63" s="1"/>
      <c r="E63" s="1"/>
      <c r="F63" s="1"/>
      <c r="G63" s="154">
        <f>BeginBalSheet!G14</f>
        <v>0</v>
      </c>
      <c r="H63" s="855">
        <v>0</v>
      </c>
      <c r="I63" s="85"/>
      <c r="J63" s="2"/>
    </row>
    <row r="64" spans="1:10" ht="12.75">
      <c r="A64" s="552"/>
      <c r="B64" s="46" t="s">
        <v>430</v>
      </c>
      <c r="C64" s="1"/>
      <c r="D64" s="1"/>
      <c r="E64" s="1"/>
      <c r="F64" s="1"/>
      <c r="G64" s="154">
        <f>BeginBalSheet!G15</f>
        <v>0</v>
      </c>
      <c r="H64" s="856">
        <v>0</v>
      </c>
      <c r="I64" s="85"/>
      <c r="J64" s="2"/>
    </row>
    <row r="65" spans="1:10" ht="12.75">
      <c r="A65" s="552"/>
      <c r="B65" s="46" t="s">
        <v>433</v>
      </c>
      <c r="C65" s="1"/>
      <c r="D65" s="1"/>
      <c r="E65" s="1"/>
      <c r="F65" s="1"/>
      <c r="G65" s="154">
        <f>SUM(BeginBalSheet!G18:G21)</f>
        <v>207148</v>
      </c>
      <c r="H65" s="154">
        <f>BeginBalSheet!G19+BeginBalSheet!G21</f>
        <v>0</v>
      </c>
      <c r="I65" s="85"/>
      <c r="J65" s="2"/>
    </row>
    <row r="66" spans="1:10" ht="12.75">
      <c r="A66" s="552"/>
      <c r="B66" s="46" t="s">
        <v>436</v>
      </c>
      <c r="C66" s="1"/>
      <c r="D66" s="1"/>
      <c r="E66" s="1"/>
      <c r="F66" s="1"/>
      <c r="G66" s="156">
        <f>BeginBalSheet!H25</f>
        <v>57000</v>
      </c>
      <c r="H66" s="86">
        <v>49000</v>
      </c>
      <c r="I66" s="85"/>
      <c r="J66" s="2"/>
    </row>
    <row r="67" spans="1:10" ht="12.75">
      <c r="A67" s="552"/>
      <c r="B67" s="46" t="s">
        <v>663</v>
      </c>
      <c r="C67" s="1"/>
      <c r="D67" s="1"/>
      <c r="E67" s="1"/>
      <c r="F67" s="1"/>
      <c r="G67" s="154">
        <f>BeginBalSheet!G31</f>
        <v>0</v>
      </c>
      <c r="H67" s="154">
        <f>BeginSchedules!I225</f>
        <v>0</v>
      </c>
      <c r="I67" s="85"/>
      <c r="J67" s="2"/>
    </row>
    <row r="68" spans="1:10" ht="12.75">
      <c r="A68" s="552"/>
      <c r="B68" s="839" t="s">
        <v>113</v>
      </c>
      <c r="C68" s="840"/>
      <c r="D68" s="840"/>
      <c r="E68" s="840"/>
      <c r="F68" s="841"/>
      <c r="G68" s="154">
        <v>0</v>
      </c>
      <c r="H68" s="854">
        <v>0</v>
      </c>
      <c r="I68" s="85"/>
      <c r="J68" s="2"/>
    </row>
    <row r="69" spans="1:10" ht="12.75">
      <c r="A69" s="552"/>
      <c r="B69" s="719" t="s">
        <v>113</v>
      </c>
      <c r="C69" s="720"/>
      <c r="D69" s="720"/>
      <c r="E69" s="720"/>
      <c r="F69" s="842"/>
      <c r="G69" s="154">
        <v>0</v>
      </c>
      <c r="H69" s="855">
        <v>0</v>
      </c>
      <c r="I69" s="85"/>
      <c r="J69" s="2"/>
    </row>
    <row r="70" spans="1:10" ht="12">
      <c r="A70" s="552"/>
      <c r="B70" s="843" t="s">
        <v>113</v>
      </c>
      <c r="C70" s="844"/>
      <c r="D70" s="844"/>
      <c r="E70" s="844"/>
      <c r="F70" s="845"/>
      <c r="G70" s="154">
        <v>0</v>
      </c>
      <c r="H70" s="856">
        <v>0</v>
      </c>
      <c r="I70" s="85"/>
      <c r="J70" s="1"/>
    </row>
    <row r="71" spans="1:10" ht="12">
      <c r="A71" s="552"/>
      <c r="B71" s="23"/>
      <c r="C71" s="1"/>
      <c r="D71" s="3" t="s">
        <v>664</v>
      </c>
      <c r="E71" s="1"/>
      <c r="F71" s="1"/>
      <c r="G71" s="154">
        <f>SUM(G58:G70)</f>
        <v>300297</v>
      </c>
      <c r="H71" s="127"/>
      <c r="I71" s="85"/>
      <c r="J71" s="1"/>
    </row>
    <row r="72" spans="1:10" ht="12">
      <c r="A72" s="552"/>
      <c r="B72" s="23"/>
      <c r="C72" s="1"/>
      <c r="D72" s="3" t="s">
        <v>644</v>
      </c>
      <c r="E72" s="1"/>
      <c r="F72" s="1"/>
      <c r="G72" s="2"/>
      <c r="H72" s="154">
        <f>SUM(H58:H70)</f>
        <v>49000</v>
      </c>
      <c r="I72" s="85"/>
      <c r="J72" s="1"/>
    </row>
    <row r="73" spans="1:10" ht="12">
      <c r="A73" s="552"/>
      <c r="B73" s="46" t="s">
        <v>665</v>
      </c>
      <c r="C73" s="1"/>
      <c r="D73" s="1"/>
      <c r="E73" s="1"/>
      <c r="F73" s="1"/>
      <c r="G73" s="2"/>
      <c r="H73" s="2"/>
      <c r="I73" s="134">
        <f>G71-H72</f>
        <v>251297</v>
      </c>
      <c r="J73" s="1"/>
    </row>
    <row r="74" spans="1:10" ht="12">
      <c r="A74" s="552"/>
      <c r="B74" s="23"/>
      <c r="C74" s="1"/>
      <c r="D74" s="1"/>
      <c r="E74" s="1"/>
      <c r="F74" s="1"/>
      <c r="G74" s="2"/>
      <c r="H74" s="2"/>
      <c r="I74" s="85"/>
      <c r="J74" s="1"/>
    </row>
    <row r="75" spans="1:10" ht="12">
      <c r="A75" s="552"/>
      <c r="B75" s="75" t="s">
        <v>646</v>
      </c>
      <c r="C75" s="59"/>
      <c r="D75" s="59"/>
      <c r="E75" s="59"/>
      <c r="F75" s="59"/>
      <c r="G75" s="87"/>
      <c r="H75" s="87"/>
      <c r="I75" s="88"/>
      <c r="J75" s="1"/>
    </row>
    <row r="76" spans="1:10" ht="12">
      <c r="A76" s="552"/>
      <c r="B76" s="46" t="s">
        <v>417</v>
      </c>
      <c r="C76" s="1"/>
      <c r="D76" s="1"/>
      <c r="E76" s="1"/>
      <c r="F76" s="1"/>
      <c r="G76" s="154">
        <f>BeginBalSheet!N8</f>
        <v>3200</v>
      </c>
      <c r="H76" s="2"/>
      <c r="I76" s="85"/>
      <c r="J76" s="1"/>
    </row>
    <row r="77" spans="1:10" ht="12">
      <c r="A77" s="552"/>
      <c r="B77" s="46" t="s">
        <v>419</v>
      </c>
      <c r="C77" s="1"/>
      <c r="D77" s="1"/>
      <c r="E77" s="1"/>
      <c r="F77" s="1"/>
      <c r="G77" s="154">
        <f>BeginBalSheet!N9</f>
        <v>10006</v>
      </c>
      <c r="H77" s="2"/>
      <c r="I77" s="85"/>
      <c r="J77" s="1"/>
    </row>
    <row r="78" spans="1:10" ht="12">
      <c r="A78" s="552"/>
      <c r="B78" s="46" t="s">
        <v>425</v>
      </c>
      <c r="C78" s="1"/>
      <c r="D78" s="1"/>
      <c r="E78" s="1"/>
      <c r="F78" s="1"/>
      <c r="G78" s="154">
        <f>BeginBalSheet!N12</f>
        <v>4000</v>
      </c>
      <c r="H78" s="2"/>
      <c r="I78" s="85"/>
      <c r="J78" s="1"/>
    </row>
    <row r="79" spans="1:10" ht="12">
      <c r="A79" s="552"/>
      <c r="B79" s="46" t="s">
        <v>427</v>
      </c>
      <c r="C79" s="1"/>
      <c r="D79" s="1"/>
      <c r="E79" s="1"/>
      <c r="F79" s="1"/>
      <c r="G79" s="154">
        <f>BeginBalSheet!N13</f>
        <v>4750</v>
      </c>
      <c r="H79" s="2"/>
      <c r="I79" s="85"/>
      <c r="J79" s="1"/>
    </row>
    <row r="80" spans="1:10" ht="12">
      <c r="A80" s="552"/>
      <c r="B80" s="46" t="s">
        <v>429</v>
      </c>
      <c r="C80" s="1"/>
      <c r="D80" s="1"/>
      <c r="E80" s="1"/>
      <c r="F80" s="1"/>
      <c r="G80" s="154">
        <f>BeginBalSheet!N14</f>
        <v>2000</v>
      </c>
      <c r="H80" s="2"/>
      <c r="I80" s="85"/>
      <c r="J80" s="1"/>
    </row>
    <row r="81" spans="1:10" ht="12">
      <c r="A81" s="552"/>
      <c r="B81" s="839" t="s">
        <v>647</v>
      </c>
      <c r="C81" s="841"/>
      <c r="D81" s="846"/>
      <c r="E81" s="846"/>
      <c r="F81" s="846"/>
      <c r="G81" s="857">
        <v>0</v>
      </c>
      <c r="H81" s="2"/>
      <c r="I81" s="85"/>
      <c r="J81" s="1"/>
    </row>
    <row r="82" spans="1:10" ht="12">
      <c r="A82" s="552"/>
      <c r="B82" s="719" t="s">
        <v>647</v>
      </c>
      <c r="C82" s="720"/>
      <c r="D82" s="720"/>
      <c r="E82" s="720"/>
      <c r="F82" s="847"/>
      <c r="G82" s="855">
        <v>0</v>
      </c>
      <c r="H82" s="2"/>
      <c r="I82" s="85"/>
      <c r="J82" s="1"/>
    </row>
    <row r="83" spans="1:10" ht="12">
      <c r="A83" s="552"/>
      <c r="B83" s="719" t="s">
        <v>647</v>
      </c>
      <c r="C83" s="720"/>
      <c r="D83" s="720"/>
      <c r="E83" s="720"/>
      <c r="F83" s="842"/>
      <c r="G83" s="855">
        <v>0</v>
      </c>
      <c r="H83" s="2"/>
      <c r="I83" s="85"/>
      <c r="J83" s="1"/>
    </row>
    <row r="84" spans="1:10" ht="12">
      <c r="A84" s="552"/>
      <c r="B84" s="719" t="s">
        <v>647</v>
      </c>
      <c r="C84" s="720"/>
      <c r="D84" s="720"/>
      <c r="E84" s="720"/>
      <c r="F84" s="842"/>
      <c r="G84" s="855">
        <v>0</v>
      </c>
      <c r="H84" s="2"/>
      <c r="I84" s="85"/>
      <c r="J84" s="1"/>
    </row>
    <row r="85" spans="1:10" ht="12">
      <c r="A85" s="552"/>
      <c r="B85" s="843" t="s">
        <v>647</v>
      </c>
      <c r="C85" s="844"/>
      <c r="D85" s="844"/>
      <c r="E85" s="844"/>
      <c r="F85" s="845"/>
      <c r="G85" s="856">
        <v>0</v>
      </c>
      <c r="H85" s="2"/>
      <c r="I85" s="85"/>
      <c r="J85" s="1"/>
    </row>
    <row r="86" spans="1:10" ht="12">
      <c r="A86" s="552"/>
      <c r="B86" s="23"/>
      <c r="C86" s="1"/>
      <c r="D86" s="3" t="s">
        <v>649</v>
      </c>
      <c r="E86" s="1"/>
      <c r="F86" s="552"/>
      <c r="G86" s="552"/>
      <c r="H86" s="154">
        <f>SUM(G76:G85)</f>
        <v>23956</v>
      </c>
      <c r="I86" s="85"/>
      <c r="J86" s="1"/>
    </row>
    <row r="87" spans="1:10" ht="12">
      <c r="A87" s="552"/>
      <c r="B87" s="23"/>
      <c r="C87" s="1"/>
      <c r="D87" s="1"/>
      <c r="E87" s="1"/>
      <c r="F87" s="1"/>
      <c r="G87" s="2"/>
      <c r="H87" s="2"/>
      <c r="I87" s="85"/>
      <c r="J87" s="2"/>
    </row>
    <row r="88" spans="1:10" ht="12">
      <c r="A88" s="552"/>
      <c r="B88" s="46" t="s">
        <v>666</v>
      </c>
      <c r="C88" s="1"/>
      <c r="D88" s="1"/>
      <c r="E88" s="1"/>
      <c r="F88" s="1"/>
      <c r="G88" s="2"/>
      <c r="H88" s="2"/>
      <c r="I88" s="134">
        <f>I73-H86</f>
        <v>227341</v>
      </c>
      <c r="J88" s="2"/>
    </row>
    <row r="89" spans="1:10" ht="12">
      <c r="A89" s="552"/>
      <c r="B89" s="46" t="s">
        <v>651</v>
      </c>
      <c r="C89" s="552"/>
      <c r="D89" s="552"/>
      <c r="E89" s="552"/>
      <c r="F89" s="552"/>
      <c r="G89" s="2"/>
      <c r="H89" s="2"/>
      <c r="I89" s="83">
        <v>0</v>
      </c>
      <c r="J89" s="2"/>
    </row>
    <row r="90" spans="1:10" ht="12">
      <c r="A90" s="552"/>
      <c r="B90" s="46" t="s">
        <v>652</v>
      </c>
      <c r="C90" s="552"/>
      <c r="D90" s="552"/>
      <c r="E90" s="552"/>
      <c r="F90" s="552"/>
      <c r="G90" s="2"/>
      <c r="H90" s="2"/>
      <c r="I90" s="134">
        <f>I88-I89</f>
        <v>227341</v>
      </c>
      <c r="J90" s="2"/>
    </row>
    <row r="91" spans="1:10" ht="12">
      <c r="A91" s="552"/>
      <c r="B91" s="23"/>
      <c r="C91" s="552"/>
      <c r="D91" s="552"/>
      <c r="E91" s="552"/>
      <c r="F91" s="552"/>
      <c r="G91" s="2"/>
      <c r="H91" s="2"/>
      <c r="I91" s="85"/>
      <c r="J91" s="2"/>
    </row>
    <row r="92" spans="1:10" ht="12">
      <c r="A92" s="552"/>
      <c r="B92" s="23"/>
      <c r="C92" s="552"/>
      <c r="D92" s="552"/>
      <c r="E92" s="552"/>
      <c r="F92" s="552"/>
      <c r="G92" s="4" t="s">
        <v>653</v>
      </c>
      <c r="H92" s="6" t="s">
        <v>288</v>
      </c>
      <c r="I92" s="85"/>
      <c r="J92" s="2"/>
    </row>
    <row r="93" spans="1:10" ht="12">
      <c r="A93" s="552"/>
      <c r="B93" s="23"/>
      <c r="C93" s="552"/>
      <c r="D93" s="552"/>
      <c r="E93" s="552"/>
      <c r="F93" s="552"/>
      <c r="G93" s="4" t="s">
        <v>654</v>
      </c>
      <c r="H93" s="6" t="s">
        <v>399</v>
      </c>
      <c r="I93" s="85"/>
      <c r="J93" s="2"/>
    </row>
    <row r="94" spans="1:10" ht="12">
      <c r="A94" s="552"/>
      <c r="B94" s="46" t="s">
        <v>667</v>
      </c>
      <c r="C94" s="1"/>
      <c r="D94" s="1"/>
      <c r="E94" s="1"/>
      <c r="F94" s="1"/>
      <c r="G94" s="157">
        <f>G46</f>
        <v>0.28</v>
      </c>
      <c r="H94" s="154">
        <f>I90*G94</f>
        <v>63655.48</v>
      </c>
      <c r="I94" s="85"/>
      <c r="J94" s="2"/>
    </row>
    <row r="95" spans="1:10" ht="12">
      <c r="A95" s="552"/>
      <c r="B95" s="46" t="s">
        <v>668</v>
      </c>
      <c r="C95" s="1"/>
      <c r="D95" s="1"/>
      <c r="E95" s="1"/>
      <c r="F95" s="1"/>
      <c r="G95" s="157">
        <f>G47</f>
        <v>0.15</v>
      </c>
      <c r="H95" s="154">
        <f>I90*G95</f>
        <v>34101.15</v>
      </c>
      <c r="I95" s="85"/>
      <c r="J95" s="2"/>
    </row>
    <row r="96" spans="1:10" ht="12">
      <c r="A96" s="552"/>
      <c r="B96" s="46" t="s">
        <v>669</v>
      </c>
      <c r="C96" s="1"/>
      <c r="D96" s="1"/>
      <c r="E96" s="1"/>
      <c r="F96" s="1"/>
      <c r="G96" s="157">
        <f>G48</f>
        <v>0</v>
      </c>
      <c r="H96" s="154">
        <f>I90*G96</f>
        <v>0</v>
      </c>
      <c r="I96" s="85"/>
      <c r="J96" s="2"/>
    </row>
    <row r="97" spans="1:10" ht="12">
      <c r="A97" s="552"/>
      <c r="B97" s="46" t="s">
        <v>670</v>
      </c>
      <c r="C97" s="1"/>
      <c r="D97" s="1"/>
      <c r="E97" s="1"/>
      <c r="F97" s="1"/>
      <c r="G97" s="159"/>
      <c r="H97" s="93"/>
      <c r="I97" s="85"/>
      <c r="J97" s="2"/>
    </row>
    <row r="98" spans="1:10" ht="12">
      <c r="A98" s="552"/>
      <c r="B98" s="46" t="s">
        <v>659</v>
      </c>
      <c r="C98" s="1"/>
      <c r="D98" s="1"/>
      <c r="E98" s="1"/>
      <c r="F98" s="1"/>
      <c r="G98" s="158">
        <f>G50</f>
        <v>0.124</v>
      </c>
      <c r="H98" s="93"/>
      <c r="I98" s="85"/>
      <c r="J98" s="2"/>
    </row>
    <row r="99" spans="1:10" ht="12">
      <c r="A99" s="552"/>
      <c r="B99" s="46" t="s">
        <v>660</v>
      </c>
      <c r="C99" s="1"/>
      <c r="D99" s="1"/>
      <c r="E99" s="1"/>
      <c r="F99" s="1"/>
      <c r="G99" s="158">
        <f>G51</f>
        <v>0.029</v>
      </c>
      <c r="H99" s="93"/>
      <c r="I99" s="85"/>
      <c r="J99" s="2"/>
    </row>
    <row r="100" spans="1:10" ht="12">
      <c r="A100" s="552"/>
      <c r="B100" s="46" t="s">
        <v>661</v>
      </c>
      <c r="C100" s="1"/>
      <c r="D100" s="1"/>
      <c r="E100" s="1"/>
      <c r="F100" s="1"/>
      <c r="G100" s="154">
        <f>G52</f>
        <v>57600</v>
      </c>
      <c r="H100" s="154">
        <f>IF(I90&lt;=0,0,IF(I90&gt;G100,G100*(G98+G99)+(I90-G100)*G99,I90*(G98+G99)))</f>
        <v>13735.289</v>
      </c>
      <c r="I100" s="85"/>
      <c r="J100" s="2"/>
    </row>
    <row r="101" spans="1:10" ht="12">
      <c r="A101" s="552"/>
      <c r="B101" s="23"/>
      <c r="C101" s="1"/>
      <c r="D101" s="1"/>
      <c r="E101" s="1"/>
      <c r="F101" s="1"/>
      <c r="G101" s="2"/>
      <c r="H101" s="2"/>
      <c r="I101" s="85"/>
      <c r="J101" s="2"/>
    </row>
    <row r="102" spans="1:10" ht="12.75" thickBot="1">
      <c r="A102" s="552"/>
      <c r="B102" s="35" t="s">
        <v>671</v>
      </c>
      <c r="C102" s="21"/>
      <c r="D102" s="21"/>
      <c r="E102" s="21"/>
      <c r="F102" s="21"/>
      <c r="G102" s="89"/>
      <c r="H102" s="89"/>
      <c r="I102" s="155">
        <f>SUM(H94:H100)</f>
        <v>111491.91900000001</v>
      </c>
      <c r="J102" s="1"/>
    </row>
    <row r="103" spans="1:10" ht="12.75" thickTop="1">
      <c r="A103" s="552"/>
      <c r="B103" s="1"/>
      <c r="C103" s="1"/>
      <c r="D103" s="1"/>
      <c r="E103" s="1"/>
      <c r="F103" s="1"/>
      <c r="G103" s="2"/>
      <c r="H103" s="2"/>
      <c r="I103" s="2"/>
      <c r="J103" s="1"/>
    </row>
    <row r="104" spans="1:10" ht="12">
      <c r="A104" s="552"/>
      <c r="B104" s="1"/>
      <c r="C104" s="1"/>
      <c r="D104" s="1"/>
      <c r="E104" s="1"/>
      <c r="F104" s="1"/>
      <c r="G104" s="2"/>
      <c r="H104" s="2"/>
      <c r="I104" s="2"/>
      <c r="J104" s="1"/>
    </row>
    <row r="105" spans="1:10" ht="12.75" thickBot="1">
      <c r="A105" s="552"/>
      <c r="B105" s="3" t="s">
        <v>672</v>
      </c>
      <c r="C105" s="1"/>
      <c r="D105" s="1"/>
      <c r="E105" s="1"/>
      <c r="F105" s="1"/>
      <c r="G105" s="1"/>
      <c r="H105" s="1"/>
      <c r="I105" s="1"/>
      <c r="J105" s="1"/>
    </row>
    <row r="106" spans="1:10" ht="12.75" thickTop="1">
      <c r="A106" s="552"/>
      <c r="B106" s="13"/>
      <c r="C106" s="14"/>
      <c r="D106" s="14"/>
      <c r="E106" s="14"/>
      <c r="F106" s="14"/>
      <c r="G106" s="14"/>
      <c r="H106" s="90" t="s">
        <v>120</v>
      </c>
      <c r="I106" s="36"/>
      <c r="J106" s="2"/>
    </row>
    <row r="107" spans="1:10" ht="12">
      <c r="A107" s="552"/>
      <c r="B107" s="23"/>
      <c r="C107" s="1"/>
      <c r="D107" s="1"/>
      <c r="E107" s="1"/>
      <c r="F107" s="1"/>
      <c r="G107" s="176" t="s">
        <v>122</v>
      </c>
      <c r="H107" s="4" t="s">
        <v>673</v>
      </c>
      <c r="I107" s="55"/>
      <c r="J107" s="2"/>
    </row>
    <row r="108" spans="1:10" ht="12">
      <c r="A108" s="552"/>
      <c r="B108" s="16" t="s">
        <v>674</v>
      </c>
      <c r="C108" s="10"/>
      <c r="D108" s="10"/>
      <c r="E108" s="10"/>
      <c r="F108" s="10"/>
      <c r="G108" s="80" t="s">
        <v>127</v>
      </c>
      <c r="H108" s="80" t="s">
        <v>298</v>
      </c>
      <c r="I108" s="56"/>
      <c r="J108" s="2"/>
    </row>
    <row r="109" spans="1:10" ht="12">
      <c r="A109" s="552"/>
      <c r="B109" s="46" t="s">
        <v>448</v>
      </c>
      <c r="C109" s="1"/>
      <c r="D109" s="1"/>
      <c r="E109" s="1"/>
      <c r="F109" s="1"/>
      <c r="G109" s="154">
        <f>BeginBalSheet!H38</f>
        <v>324000</v>
      </c>
      <c r="H109" s="154">
        <f>BeginBalSheet!G40</f>
        <v>319000</v>
      </c>
      <c r="I109" s="85"/>
      <c r="J109" s="2"/>
    </row>
    <row r="110" spans="1:10" ht="12">
      <c r="A110" s="552"/>
      <c r="B110" s="46" t="s">
        <v>675</v>
      </c>
      <c r="C110" s="1"/>
      <c r="D110" s="1"/>
      <c r="E110" s="1"/>
      <c r="F110" s="1"/>
      <c r="G110" s="127"/>
      <c r="H110" s="154">
        <f>-BeginSchedules!J245</f>
        <v>-299000</v>
      </c>
      <c r="I110" s="85"/>
      <c r="J110" s="2"/>
    </row>
    <row r="111" spans="1:10" ht="12">
      <c r="A111" s="552"/>
      <c r="B111" s="46" t="s">
        <v>454</v>
      </c>
      <c r="C111" s="1"/>
      <c r="D111" s="1"/>
      <c r="E111" s="1"/>
      <c r="F111" s="1"/>
      <c r="G111" s="154">
        <f>BeginBalSheet!H45</f>
        <v>400000</v>
      </c>
      <c r="H111" s="154">
        <f>BeginBalSheet!G47</f>
        <v>458958</v>
      </c>
      <c r="I111" s="85"/>
      <c r="J111" s="2"/>
    </row>
    <row r="112" spans="1:10" ht="12">
      <c r="A112" s="552"/>
      <c r="B112" s="46" t="s">
        <v>676</v>
      </c>
      <c r="C112" s="1"/>
      <c r="D112" s="1"/>
      <c r="E112" s="1"/>
      <c r="F112" s="1"/>
      <c r="G112" s="154">
        <f>BeginBalSheet!H48</f>
        <v>1887500</v>
      </c>
      <c r="H112" s="154">
        <f>BeginBalSheet!G50</f>
        <v>772374</v>
      </c>
      <c r="I112" s="85"/>
      <c r="J112" s="2"/>
    </row>
    <row r="113" spans="1:10" ht="12">
      <c r="A113" s="552"/>
      <c r="B113" s="839" t="s">
        <v>677</v>
      </c>
      <c r="C113" s="840"/>
      <c r="D113" s="840"/>
      <c r="E113" s="840"/>
      <c r="F113" s="841"/>
      <c r="G113" s="858">
        <v>0</v>
      </c>
      <c r="H113" s="858">
        <v>0</v>
      </c>
      <c r="I113" s="85"/>
      <c r="J113" s="2"/>
    </row>
    <row r="114" spans="1:10" ht="12">
      <c r="A114" s="552"/>
      <c r="B114" s="843" t="s">
        <v>677</v>
      </c>
      <c r="C114" s="844"/>
      <c r="D114" s="844"/>
      <c r="E114" s="844"/>
      <c r="F114" s="845"/>
      <c r="G114" s="859">
        <v>0</v>
      </c>
      <c r="H114" s="859">
        <v>0</v>
      </c>
      <c r="I114" s="85"/>
      <c r="J114" s="2"/>
    </row>
    <row r="115" spans="1:10" ht="12">
      <c r="A115" s="552"/>
      <c r="B115" s="23"/>
      <c r="C115" s="3" t="s">
        <v>678</v>
      </c>
      <c r="D115" s="1"/>
      <c r="E115" s="1"/>
      <c r="F115" s="1"/>
      <c r="G115" s="154">
        <f>SUM(G109:G114)</f>
        <v>2611500</v>
      </c>
      <c r="H115" s="127"/>
      <c r="I115" s="85"/>
      <c r="J115" s="2"/>
    </row>
    <row r="116" spans="1:10" ht="12">
      <c r="A116" s="552"/>
      <c r="B116" s="23"/>
      <c r="C116" s="3" t="s">
        <v>679</v>
      </c>
      <c r="D116" s="1"/>
      <c r="E116" s="1"/>
      <c r="F116" s="1"/>
      <c r="G116" s="2"/>
      <c r="H116" s="154">
        <f>SUM(H109:H114)</f>
        <v>1251332</v>
      </c>
      <c r="I116" s="85"/>
      <c r="J116" s="2"/>
    </row>
    <row r="117" spans="1:10" ht="12">
      <c r="A117" s="552"/>
      <c r="B117" s="23"/>
      <c r="C117" s="1"/>
      <c r="D117" s="1"/>
      <c r="E117" s="1"/>
      <c r="F117" s="1"/>
      <c r="G117" s="2"/>
      <c r="H117" s="2"/>
      <c r="I117" s="85"/>
      <c r="J117" s="2"/>
    </row>
    <row r="118" spans="1:10" ht="12">
      <c r="A118" s="552"/>
      <c r="B118" s="46" t="s">
        <v>680</v>
      </c>
      <c r="C118" s="1"/>
      <c r="D118" s="1"/>
      <c r="E118" s="1"/>
      <c r="F118" s="1"/>
      <c r="G118" s="2"/>
      <c r="H118" s="552"/>
      <c r="I118" s="134">
        <f>G115-H116</f>
        <v>1360168</v>
      </c>
      <c r="J118" s="2"/>
    </row>
    <row r="119" spans="1:10" ht="12">
      <c r="A119" s="552"/>
      <c r="B119" s="23"/>
      <c r="C119" s="1"/>
      <c r="D119" s="1"/>
      <c r="E119" s="1"/>
      <c r="F119" s="1"/>
      <c r="G119" s="2"/>
      <c r="H119" s="2"/>
      <c r="I119" s="85"/>
      <c r="J119" s="2"/>
    </row>
    <row r="120" spans="1:10" ht="12">
      <c r="A120" s="552"/>
      <c r="B120" s="75" t="s">
        <v>681</v>
      </c>
      <c r="C120" s="59"/>
      <c r="D120" s="59"/>
      <c r="E120" s="59"/>
      <c r="F120" s="59"/>
      <c r="G120" s="87"/>
      <c r="H120" s="87"/>
      <c r="I120" s="88"/>
      <c r="J120" s="2"/>
    </row>
    <row r="121" spans="1:10" ht="12">
      <c r="A121" s="552"/>
      <c r="B121" s="839" t="s">
        <v>682</v>
      </c>
      <c r="C121" s="840"/>
      <c r="D121" s="840"/>
      <c r="E121" s="840"/>
      <c r="F121" s="840"/>
      <c r="G121" s="854">
        <v>0</v>
      </c>
      <c r="H121" s="605"/>
      <c r="I121" s="85"/>
      <c r="J121" s="2"/>
    </row>
    <row r="122" spans="1:10" ht="12">
      <c r="A122" s="552"/>
      <c r="B122" s="719" t="s">
        <v>682</v>
      </c>
      <c r="C122" s="720"/>
      <c r="D122" s="720"/>
      <c r="E122" s="720"/>
      <c r="F122" s="720"/>
      <c r="G122" s="855">
        <v>0</v>
      </c>
      <c r="H122" s="605"/>
      <c r="I122" s="85"/>
      <c r="J122" s="2"/>
    </row>
    <row r="123" spans="1:10" ht="12">
      <c r="A123" s="552"/>
      <c r="B123" s="719" t="s">
        <v>682</v>
      </c>
      <c r="C123" s="720"/>
      <c r="D123" s="720"/>
      <c r="E123" s="720"/>
      <c r="F123" s="720"/>
      <c r="G123" s="855">
        <v>0</v>
      </c>
      <c r="H123" s="605"/>
      <c r="I123" s="85"/>
      <c r="J123" s="2"/>
    </row>
    <row r="124" spans="1:10" ht="12">
      <c r="A124" s="552"/>
      <c r="B124" s="719" t="s">
        <v>682</v>
      </c>
      <c r="C124" s="720"/>
      <c r="D124" s="720"/>
      <c r="E124" s="720"/>
      <c r="F124" s="720"/>
      <c r="G124" s="855">
        <v>0</v>
      </c>
      <c r="H124" s="605"/>
      <c r="I124" s="85"/>
      <c r="J124" s="1"/>
    </row>
    <row r="125" spans="1:10" ht="12">
      <c r="A125" s="552"/>
      <c r="B125" s="843" t="s">
        <v>682</v>
      </c>
      <c r="C125" s="844"/>
      <c r="D125" s="844"/>
      <c r="E125" s="844"/>
      <c r="F125" s="844"/>
      <c r="G125" s="856">
        <v>0</v>
      </c>
      <c r="H125" s="605"/>
      <c r="I125" s="85"/>
      <c r="J125" s="1"/>
    </row>
    <row r="126" spans="1:10" ht="12">
      <c r="A126" s="552"/>
      <c r="B126" s="23"/>
      <c r="C126" s="3" t="s">
        <v>683</v>
      </c>
      <c r="D126" s="1"/>
      <c r="E126" s="1"/>
      <c r="F126" s="1"/>
      <c r="G126" s="2"/>
      <c r="H126" s="154">
        <f>SUM(G121:G125)</f>
        <v>0</v>
      </c>
      <c r="I126" s="85"/>
      <c r="J126" s="1"/>
    </row>
    <row r="127" spans="1:10" ht="12">
      <c r="A127" s="552"/>
      <c r="B127" s="23"/>
      <c r="C127" s="1"/>
      <c r="D127" s="1"/>
      <c r="E127" s="1"/>
      <c r="F127" s="1"/>
      <c r="G127" s="2"/>
      <c r="H127" s="2"/>
      <c r="I127" s="85"/>
      <c r="J127" s="1"/>
    </row>
    <row r="128" spans="1:10" ht="12">
      <c r="A128" s="552"/>
      <c r="B128" s="23"/>
      <c r="C128" s="1"/>
      <c r="D128" s="1"/>
      <c r="E128" s="1"/>
      <c r="F128" s="1"/>
      <c r="G128" s="1"/>
      <c r="H128" s="1"/>
      <c r="I128" s="55"/>
      <c r="J128" s="1"/>
    </row>
    <row r="129" spans="1:10" ht="12">
      <c r="A129" s="552"/>
      <c r="B129" s="46" t="s">
        <v>684</v>
      </c>
      <c r="C129" s="1"/>
      <c r="D129" s="1"/>
      <c r="E129" s="1"/>
      <c r="F129" s="1"/>
      <c r="G129" s="1"/>
      <c r="H129" s="1"/>
      <c r="I129" s="149">
        <f>I118-H126</f>
        <v>1360168</v>
      </c>
      <c r="J129" s="2"/>
    </row>
    <row r="130" spans="1:10" ht="12">
      <c r="A130" s="552"/>
      <c r="B130" s="46" t="s">
        <v>685</v>
      </c>
      <c r="C130" s="1"/>
      <c r="D130" s="1"/>
      <c r="E130" s="1"/>
      <c r="F130" s="3" t="s">
        <v>686</v>
      </c>
      <c r="G130" s="1"/>
      <c r="H130" s="1"/>
      <c r="I130" s="91">
        <v>0</v>
      </c>
      <c r="J130" s="2"/>
    </row>
    <row r="131" spans="1:10" ht="12">
      <c r="A131" s="552"/>
      <c r="B131" s="46" t="s">
        <v>687</v>
      </c>
      <c r="C131" s="1"/>
      <c r="D131" s="1"/>
      <c r="E131" s="1"/>
      <c r="F131" s="1"/>
      <c r="G131" s="1"/>
      <c r="H131" s="1"/>
      <c r="I131" s="149">
        <f>I129-I130</f>
        <v>1360168</v>
      </c>
      <c r="J131" s="2"/>
    </row>
    <row r="132" spans="1:10" ht="12">
      <c r="A132" s="552"/>
      <c r="B132" s="23"/>
      <c r="C132" s="1"/>
      <c r="D132" s="1"/>
      <c r="E132" s="1"/>
      <c r="F132" s="1"/>
      <c r="G132" s="1"/>
      <c r="H132" s="1"/>
      <c r="I132" s="55"/>
      <c r="J132" s="2"/>
    </row>
    <row r="133" spans="1:10" ht="12">
      <c r="A133" s="552"/>
      <c r="B133" s="23"/>
      <c r="C133" s="1"/>
      <c r="D133" s="1"/>
      <c r="E133" s="1"/>
      <c r="F133" s="1"/>
      <c r="G133" s="4" t="s">
        <v>653</v>
      </c>
      <c r="H133" s="4" t="s">
        <v>288</v>
      </c>
      <c r="I133" s="55"/>
      <c r="J133" s="2"/>
    </row>
    <row r="134" spans="1:10" ht="12">
      <c r="A134" s="552"/>
      <c r="B134" s="23"/>
      <c r="C134" s="1"/>
      <c r="D134" s="1"/>
      <c r="E134" s="1"/>
      <c r="F134" s="1"/>
      <c r="G134" s="4" t="s">
        <v>654</v>
      </c>
      <c r="H134" s="4" t="s">
        <v>399</v>
      </c>
      <c r="I134" s="55"/>
      <c r="J134" s="2"/>
    </row>
    <row r="135" spans="1:10" ht="12">
      <c r="A135" s="552"/>
      <c r="B135" s="46" t="s">
        <v>667</v>
      </c>
      <c r="C135" s="1"/>
      <c r="D135" s="1"/>
      <c r="E135" s="1"/>
      <c r="F135" s="1"/>
      <c r="G135" s="157">
        <f>G94</f>
        <v>0.28</v>
      </c>
      <c r="H135" s="154">
        <f>I131*G135</f>
        <v>380847.04000000004</v>
      </c>
      <c r="I135" s="85"/>
      <c r="J135" s="1"/>
    </row>
    <row r="136" spans="1:10" ht="12">
      <c r="A136" s="552"/>
      <c r="B136" s="46" t="s">
        <v>668</v>
      </c>
      <c r="C136" s="1"/>
      <c r="D136" s="1"/>
      <c r="E136" s="1"/>
      <c r="F136" s="1"/>
      <c r="G136" s="157">
        <f>G95</f>
        <v>0.15</v>
      </c>
      <c r="H136" s="154">
        <f>I131*G136</f>
        <v>204025.19999999998</v>
      </c>
      <c r="I136" s="85"/>
      <c r="J136" s="1"/>
    </row>
    <row r="137" spans="1:10" ht="12">
      <c r="A137" s="552"/>
      <c r="B137" s="23"/>
      <c r="C137" s="1"/>
      <c r="D137" s="1"/>
      <c r="E137" s="1"/>
      <c r="F137" s="1"/>
      <c r="G137" s="1"/>
      <c r="H137" s="2"/>
      <c r="I137" s="85"/>
      <c r="J137" s="1"/>
    </row>
    <row r="138" spans="1:10" ht="12">
      <c r="A138" s="552"/>
      <c r="B138" s="46" t="s">
        <v>688</v>
      </c>
      <c r="C138" s="1"/>
      <c r="D138" s="1"/>
      <c r="E138" s="1"/>
      <c r="F138" s="1"/>
      <c r="G138" s="1"/>
      <c r="H138" s="2"/>
      <c r="I138" s="134">
        <f>SUM(H135:H136)</f>
        <v>584872.24</v>
      </c>
      <c r="J138" s="1"/>
    </row>
    <row r="139" spans="1:10" ht="12.75" thickBot="1">
      <c r="A139" s="552"/>
      <c r="B139" s="35" t="s">
        <v>689</v>
      </c>
      <c r="C139" s="21"/>
      <c r="D139" s="21"/>
      <c r="E139" s="21"/>
      <c r="F139" s="21"/>
      <c r="G139" s="21"/>
      <c r="H139" s="89"/>
      <c r="I139" s="92"/>
      <c r="J139" s="1"/>
    </row>
    <row r="140" spans="1:10" ht="12.75" thickTop="1">
      <c r="A140" s="552"/>
      <c r="B140" s="1"/>
      <c r="C140" s="1"/>
      <c r="D140" s="1"/>
      <c r="E140" s="1"/>
      <c r="F140" s="1"/>
      <c r="G140" s="1"/>
      <c r="H140" s="2"/>
      <c r="I140" s="2"/>
      <c r="J140" s="1"/>
    </row>
    <row r="141" spans="1:10" ht="12">
      <c r="A141" s="552"/>
      <c r="B141" s="1"/>
      <c r="C141" s="1"/>
      <c r="D141" s="1"/>
      <c r="E141" s="1"/>
      <c r="F141" s="1"/>
      <c r="G141" s="1"/>
      <c r="H141" s="1"/>
      <c r="I141" s="1"/>
      <c r="J141" s="1"/>
    </row>
  </sheetData>
  <sheetProtection sheet="1" objects="1" scenarios="1"/>
  <mergeCells count="1">
    <mergeCell ref="H6:I6"/>
  </mergeCells>
  <printOptions horizontalCentered="1"/>
  <pageMargins left="0.459" right="0.25" top="0.3" bottom="0.3" header="0.5" footer="0.5"/>
  <pageSetup fitToHeight="1" fitToWidth="1" orientation="portrait" scale="40" r:id="rId3"/>
  <legacyDrawing r:id="rId2"/>
</worksheet>
</file>

<file path=xl/worksheets/sheet5.xml><?xml version="1.0" encoding="utf-8"?>
<worksheet xmlns="http://schemas.openxmlformats.org/spreadsheetml/2006/main" xmlns:r="http://schemas.openxmlformats.org/officeDocument/2006/relationships">
  <sheetPr codeName="Sheet5" transitionEvaluation="1">
    <pageSetUpPr fitToPage="1"/>
  </sheetPr>
  <dimension ref="B1:BD720"/>
  <sheetViews>
    <sheetView showGridLines="0" zoomScale="90" zoomScaleNormal="90" workbookViewId="0" topLeftCell="A209">
      <selection activeCell="I140" sqref="I140"/>
    </sheetView>
  </sheetViews>
  <sheetFormatPr defaultColWidth="7.7109375" defaultRowHeight="12.75"/>
  <cols>
    <col min="1" max="1" width="2.421875" style="552" customWidth="1"/>
    <col min="2" max="2" width="26.7109375" style="552" customWidth="1"/>
    <col min="3" max="3" width="8.28125" style="552" customWidth="1"/>
    <col min="4" max="4" width="7.421875" style="552" customWidth="1"/>
    <col min="5" max="5" width="7.8515625" style="552" customWidth="1"/>
    <col min="6" max="6" width="9.57421875" style="552" customWidth="1"/>
    <col min="7" max="7" width="8.8515625" style="552" customWidth="1"/>
    <col min="8" max="8" width="10.421875" style="552" customWidth="1"/>
    <col min="9" max="9" width="9.421875" style="552" customWidth="1"/>
    <col min="10" max="10" width="9.140625" style="552" customWidth="1"/>
    <col min="11" max="11" width="7.7109375" style="552" customWidth="1"/>
    <col min="12" max="12" width="5.7109375" style="552" customWidth="1"/>
    <col min="13" max="13" width="9.7109375" style="552" customWidth="1"/>
    <col min="14" max="14" width="6.7109375" style="552" customWidth="1"/>
    <col min="15" max="15" width="8.7109375" style="552" customWidth="1"/>
    <col min="16" max="16" width="4.7109375" style="552" customWidth="1"/>
    <col min="17" max="18" width="10.7109375" style="552" customWidth="1"/>
    <col min="19" max="19" width="5.7109375" style="552" customWidth="1"/>
    <col min="20" max="20" width="4.7109375" style="552" customWidth="1"/>
    <col min="21" max="21" width="8.7109375" style="552" customWidth="1"/>
    <col min="22" max="22" width="7.7109375" style="552" customWidth="1"/>
    <col min="23" max="23" width="6.7109375" style="552" customWidth="1"/>
    <col min="24" max="25" width="10.7109375" style="552" customWidth="1"/>
    <col min="26" max="26" width="7.7109375" style="552" customWidth="1"/>
    <col min="27" max="27" width="1.7109375" style="552" customWidth="1"/>
    <col min="28" max="33" width="7.7109375" style="552" customWidth="1"/>
    <col min="34" max="36" width="8.7109375" style="552" customWidth="1"/>
    <col min="37" max="16384" width="7.7109375" style="552" customWidth="1"/>
  </cols>
  <sheetData>
    <row r="1" spans="2:51" ht="12.75" customHeight="1">
      <c r="B1" s="171"/>
      <c r="C1" s="553"/>
      <c r="D1" s="553"/>
      <c r="E1" s="553"/>
      <c r="F1" s="553"/>
      <c r="G1" s="553"/>
      <c r="H1" s="553"/>
      <c r="I1" s="553"/>
      <c r="J1" s="553"/>
      <c r="K1" s="1"/>
      <c r="L1" s="3"/>
      <c r="M1" s="1"/>
      <c r="N1" s="1"/>
      <c r="O1" s="1"/>
      <c r="P1" s="1"/>
      <c r="Q1" s="1"/>
      <c r="R1" s="1"/>
      <c r="S1" s="1"/>
      <c r="T1" s="1"/>
      <c r="U1" s="1"/>
      <c r="W1" s="1"/>
      <c r="X1" s="1"/>
      <c r="Y1" s="1"/>
      <c r="AA1" s="1"/>
      <c r="AB1" s="1"/>
      <c r="AC1" s="1"/>
      <c r="AD1" s="1"/>
      <c r="AE1" s="1"/>
      <c r="AF1" s="1"/>
      <c r="AG1" s="1"/>
      <c r="AH1" s="1"/>
      <c r="AI1" s="1"/>
      <c r="AJ1" s="1"/>
      <c r="AK1" s="1"/>
      <c r="AL1" s="1"/>
      <c r="AM1" s="1"/>
      <c r="AN1" s="1"/>
      <c r="AO1" s="1"/>
      <c r="AP1" s="1"/>
      <c r="AQ1" s="1"/>
      <c r="AR1" s="1"/>
      <c r="AS1" s="1"/>
      <c r="AT1" s="1"/>
      <c r="AU1" s="1"/>
      <c r="AV1" s="1"/>
      <c r="AW1" s="1"/>
      <c r="AX1" s="1"/>
      <c r="AY1" s="1"/>
    </row>
    <row r="2" spans="2:56" ht="12.75" customHeight="1">
      <c r="B2" s="553"/>
      <c r="C2" s="554"/>
      <c r="D2" s="553"/>
      <c r="E2" s="553"/>
      <c r="F2" s="553"/>
      <c r="G2" s="553"/>
      <c r="H2" s="553"/>
      <c r="I2" s="553"/>
      <c r="J2" s="553"/>
      <c r="K2" s="1"/>
      <c r="L2" s="3"/>
      <c r="M2" s="1"/>
      <c r="N2" s="1"/>
      <c r="O2" s="1"/>
      <c r="P2" s="1"/>
      <c r="Q2" s="1"/>
      <c r="R2" s="1"/>
      <c r="S2" s="1"/>
      <c r="T2" s="1"/>
      <c r="U2" s="1"/>
      <c r="W2" s="1"/>
      <c r="X2" s="1"/>
      <c r="Y2" s="1"/>
      <c r="AA2" s="1"/>
      <c r="AB2" s="1"/>
      <c r="AC2" s="1"/>
      <c r="AD2" s="1"/>
      <c r="AE2" s="1"/>
      <c r="AF2" s="1"/>
      <c r="AG2" s="1"/>
      <c r="AH2" s="1"/>
      <c r="AI2" s="1"/>
      <c r="AJ2" s="1"/>
      <c r="AK2" s="1"/>
      <c r="AL2" s="1"/>
      <c r="AM2" s="1"/>
      <c r="AN2" s="1"/>
      <c r="AO2" s="1"/>
      <c r="AP2" s="1"/>
      <c r="AQ2" s="1"/>
      <c r="AR2" s="1"/>
      <c r="AS2" s="1"/>
      <c r="AT2" s="1"/>
      <c r="AU2" s="1"/>
      <c r="AV2" s="1"/>
      <c r="AW2" s="1"/>
      <c r="AX2" s="1"/>
      <c r="AY2" s="1"/>
      <c r="BB2" s="1"/>
      <c r="BD2" s="1"/>
    </row>
    <row r="3" spans="2:56" ht="12.75" customHeight="1">
      <c r="B3" s="553"/>
      <c r="D3" s="550" t="s">
        <v>106</v>
      </c>
      <c r="E3" s="516" t="str">
        <f>BeginSchedules!$D$3</f>
        <v>Case Farm Ranch</v>
      </c>
      <c r="F3" s="11"/>
      <c r="G3" s="12"/>
      <c r="H3" s="553"/>
      <c r="I3" s="553"/>
      <c r="J3" s="553"/>
      <c r="K3" s="1"/>
      <c r="L3" s="3"/>
      <c r="M3" s="1"/>
      <c r="N3" s="1"/>
      <c r="O3" s="1"/>
      <c r="P3" s="1"/>
      <c r="Q3" s="1"/>
      <c r="R3" s="1"/>
      <c r="S3" s="1"/>
      <c r="T3" s="1"/>
      <c r="U3" s="1"/>
      <c r="W3" s="1"/>
      <c r="X3" s="1"/>
      <c r="Y3" s="1"/>
      <c r="AA3" s="1"/>
      <c r="AB3" s="1"/>
      <c r="AE3" s="1"/>
      <c r="AF3" s="1"/>
      <c r="AG3" s="1"/>
      <c r="AH3" s="1"/>
      <c r="AI3" s="1"/>
      <c r="AJ3" s="1"/>
      <c r="AK3" s="1"/>
      <c r="AL3" s="1"/>
      <c r="AM3" s="1"/>
      <c r="AN3" s="1"/>
      <c r="AO3" s="1"/>
      <c r="AP3" s="1"/>
      <c r="AQ3" s="1"/>
      <c r="AR3" s="1"/>
      <c r="AS3" s="1"/>
      <c r="AT3" s="1"/>
      <c r="AU3" s="1"/>
      <c r="AV3" s="1"/>
      <c r="AW3" s="1"/>
      <c r="AX3" s="1"/>
      <c r="AY3" s="1"/>
      <c r="BD3" s="1"/>
    </row>
    <row r="4" spans="2:56" ht="12" customHeight="1">
      <c r="B4" s="1"/>
      <c r="D4" s="550" t="s">
        <v>107</v>
      </c>
      <c r="E4" s="941">
        <v>35430</v>
      </c>
      <c r="F4" s="942"/>
      <c r="G4" s="943"/>
      <c r="H4" s="1"/>
      <c r="I4" s="1"/>
      <c r="J4" s="1"/>
      <c r="K4" s="1"/>
      <c r="P4" s="1"/>
      <c r="Q4" s="1"/>
      <c r="R4" s="1"/>
      <c r="S4" s="1"/>
      <c r="T4" s="1"/>
      <c r="U4" s="1"/>
      <c r="W4" s="1"/>
      <c r="X4" s="1"/>
      <c r="Y4" s="1"/>
      <c r="AA4" s="1"/>
      <c r="AB4" s="1"/>
      <c r="AC4" s="1"/>
      <c r="AD4" s="1"/>
      <c r="AE4" s="1"/>
      <c r="AF4" s="1"/>
      <c r="AG4" s="1"/>
      <c r="AH4" s="1"/>
      <c r="AI4" s="1"/>
      <c r="AJ4" s="1"/>
      <c r="AK4" s="1"/>
      <c r="AL4" s="1"/>
      <c r="AM4" s="1"/>
      <c r="AN4" s="1"/>
      <c r="AO4" s="1"/>
      <c r="AP4" s="1"/>
      <c r="AQ4" s="1"/>
      <c r="AR4" s="1"/>
      <c r="AS4" s="1"/>
      <c r="AT4" s="1"/>
      <c r="AU4" s="1"/>
      <c r="AV4" s="1"/>
      <c r="AW4" s="1"/>
      <c r="AX4" s="1"/>
      <c r="AY4" s="1"/>
      <c r="BD4" s="1"/>
    </row>
    <row r="5" spans="2:51" ht="12" customHeight="1">
      <c r="B5" s="1"/>
      <c r="D5" s="1"/>
      <c r="E5" s="1"/>
      <c r="F5" s="1"/>
      <c r="G5" s="1"/>
      <c r="H5" s="1"/>
      <c r="I5" s="1"/>
      <c r="J5" s="1"/>
      <c r="K5" s="1"/>
      <c r="P5" s="1"/>
      <c r="Q5" s="1"/>
      <c r="R5" s="1"/>
      <c r="S5" s="1"/>
      <c r="T5" s="1"/>
      <c r="U5" s="1"/>
      <c r="W5" s="1"/>
      <c r="X5" s="1"/>
      <c r="Y5" s="1"/>
      <c r="AA5" s="1"/>
      <c r="AB5" s="1"/>
      <c r="AC5" s="1"/>
      <c r="AD5" s="1"/>
      <c r="AE5" s="1"/>
      <c r="AF5" s="1"/>
      <c r="AG5" s="1"/>
      <c r="AH5" s="1"/>
      <c r="AI5" s="1"/>
      <c r="AJ5" s="1"/>
      <c r="AK5" s="1"/>
      <c r="AL5" s="1"/>
      <c r="AM5" s="1"/>
      <c r="AN5" s="1"/>
      <c r="AO5" s="1"/>
      <c r="AP5" s="1"/>
      <c r="AQ5" s="1"/>
      <c r="AR5" s="1"/>
      <c r="AS5" s="1"/>
      <c r="AT5" s="1"/>
      <c r="AU5" s="1"/>
      <c r="AV5" s="1"/>
      <c r="AW5" s="1"/>
      <c r="AX5" s="1"/>
      <c r="AY5" s="1"/>
    </row>
    <row r="6" spans="3:51" ht="12" customHeight="1">
      <c r="C6" s="1"/>
      <c r="D6" s="95"/>
      <c r="E6" s="95"/>
      <c r="F6" s="3" t="s">
        <v>108</v>
      </c>
      <c r="I6" s="1"/>
      <c r="J6" s="1"/>
      <c r="K6" s="1"/>
      <c r="P6" s="1"/>
      <c r="Q6" s="1"/>
      <c r="R6" s="1"/>
      <c r="S6" s="1"/>
      <c r="T6" s="1"/>
      <c r="U6" s="1"/>
      <c r="W6" s="1"/>
      <c r="X6" s="1"/>
      <c r="Y6" s="1"/>
      <c r="AA6" s="1"/>
      <c r="AB6" s="1"/>
      <c r="AC6" s="1"/>
      <c r="AD6" s="1"/>
      <c r="AE6" s="1"/>
      <c r="AF6" s="1"/>
      <c r="AG6" s="1"/>
      <c r="AH6" s="1"/>
      <c r="AI6" s="1"/>
      <c r="AJ6" s="1"/>
      <c r="AK6" s="1"/>
      <c r="AL6" s="1"/>
      <c r="AM6" s="1"/>
      <c r="AN6" s="1"/>
      <c r="AO6" s="1"/>
      <c r="AP6" s="1"/>
      <c r="AQ6" s="1"/>
      <c r="AR6" s="1"/>
      <c r="AS6" s="1"/>
      <c r="AT6" s="1"/>
      <c r="AU6" s="1"/>
      <c r="AV6" s="1"/>
      <c r="AW6" s="1"/>
      <c r="AX6" s="1"/>
      <c r="AY6" s="1"/>
    </row>
    <row r="7" spans="4:56" ht="12" customHeight="1">
      <c r="D7" s="93"/>
      <c r="E7" s="93"/>
      <c r="F7" s="3" t="s">
        <v>109</v>
      </c>
      <c r="I7" s="94"/>
      <c r="J7" s="1"/>
      <c r="K7" s="1"/>
      <c r="P7" s="1"/>
      <c r="Q7" s="1"/>
      <c r="R7" s="1"/>
      <c r="S7" s="1"/>
      <c r="T7" s="1"/>
      <c r="U7" s="1"/>
      <c r="W7" s="1"/>
      <c r="X7" s="1"/>
      <c r="Y7" s="1"/>
      <c r="AA7" s="1"/>
      <c r="AB7" s="1"/>
      <c r="AL7" s="1"/>
      <c r="AM7" s="1"/>
      <c r="AN7" s="1"/>
      <c r="AO7" s="1"/>
      <c r="AP7" s="1"/>
      <c r="AQ7" s="1"/>
      <c r="AR7" s="1"/>
      <c r="AS7" s="1"/>
      <c r="AT7" s="1"/>
      <c r="AU7" s="1"/>
      <c r="AV7" s="1"/>
      <c r="AW7" s="1"/>
      <c r="AX7" s="1"/>
      <c r="AY7" s="1"/>
      <c r="BB7" s="1"/>
      <c r="BD7" s="1"/>
    </row>
    <row r="8" spans="2:56" ht="12" customHeight="1">
      <c r="B8" s="1"/>
      <c r="I8" s="1"/>
      <c r="J8" s="1"/>
      <c r="K8" s="1"/>
      <c r="P8" s="1"/>
      <c r="Q8" s="1"/>
      <c r="R8" s="1"/>
      <c r="S8" s="1"/>
      <c r="T8" s="1"/>
      <c r="U8" s="1"/>
      <c r="W8" s="1"/>
      <c r="X8" s="1"/>
      <c r="Y8" s="1"/>
      <c r="AA8" s="1"/>
      <c r="AB8" s="1"/>
      <c r="AL8" s="1"/>
      <c r="AM8" s="1"/>
      <c r="AN8" s="1"/>
      <c r="AO8" s="1"/>
      <c r="AP8" s="1"/>
      <c r="AQ8" s="1"/>
      <c r="AR8" s="1"/>
      <c r="AS8" s="1"/>
      <c r="AT8" s="1"/>
      <c r="AU8" s="1"/>
      <c r="AV8" s="1"/>
      <c r="AW8" s="1"/>
      <c r="AX8" s="1"/>
      <c r="AY8" s="1"/>
      <c r="BD8" s="1"/>
    </row>
    <row r="9" spans="11:51" ht="15.75" customHeight="1" thickBot="1">
      <c r="K9" s="1"/>
      <c r="P9" s="1"/>
      <c r="Q9" s="1"/>
      <c r="R9" s="1"/>
      <c r="S9" s="1"/>
      <c r="T9" s="1"/>
      <c r="U9" s="1"/>
      <c r="W9" s="1"/>
      <c r="X9" s="1"/>
      <c r="Y9" s="1"/>
      <c r="AA9" s="1"/>
      <c r="AB9" s="1"/>
      <c r="AL9" s="1"/>
      <c r="AM9" s="1"/>
      <c r="AN9" s="1"/>
      <c r="AO9" s="1"/>
      <c r="AP9" s="1"/>
      <c r="AQ9" s="1"/>
      <c r="AR9" s="1"/>
      <c r="AS9" s="1"/>
      <c r="AT9" s="1"/>
      <c r="AU9" s="1"/>
      <c r="AV9" s="1"/>
      <c r="AW9" s="1"/>
      <c r="AX9" s="1"/>
      <c r="AY9" s="1"/>
    </row>
    <row r="10" spans="2:51" ht="12" customHeight="1" thickTop="1">
      <c r="B10" s="13"/>
      <c r="C10" s="14"/>
      <c r="D10" s="14"/>
      <c r="E10" s="14"/>
      <c r="F10" s="14"/>
      <c r="G10" s="14"/>
      <c r="H10" s="14"/>
      <c r="I10" s="14"/>
      <c r="J10" s="15" t="s">
        <v>110</v>
      </c>
      <c r="K10" s="1"/>
      <c r="P10" s="1"/>
      <c r="Q10" s="1"/>
      <c r="R10" s="1"/>
      <c r="S10" s="1"/>
      <c r="T10" s="1"/>
      <c r="U10" s="1"/>
      <c r="W10" s="1"/>
      <c r="X10" s="1"/>
      <c r="Y10" s="1"/>
      <c r="AA10" s="1"/>
      <c r="AB10" s="1"/>
      <c r="AL10" s="1"/>
      <c r="AM10" s="1"/>
      <c r="AN10" s="1"/>
      <c r="AO10" s="1"/>
      <c r="AP10" s="1"/>
      <c r="AQ10" s="1"/>
      <c r="AR10" s="1"/>
      <c r="AS10" s="1"/>
      <c r="AT10" s="1"/>
      <c r="AU10" s="1"/>
      <c r="AV10" s="1"/>
      <c r="AW10" s="1"/>
      <c r="AX10" s="1"/>
      <c r="AY10" s="1"/>
    </row>
    <row r="11" spans="2:56" ht="15" customHeight="1">
      <c r="B11" s="527" t="s">
        <v>111</v>
      </c>
      <c r="C11" s="10"/>
      <c r="D11" s="10"/>
      <c r="E11" s="10"/>
      <c r="F11" s="10"/>
      <c r="G11" s="10"/>
      <c r="H11" s="10"/>
      <c r="I11" s="10"/>
      <c r="J11" s="17" t="s">
        <v>112</v>
      </c>
      <c r="K11" s="1"/>
      <c r="P11" s="1"/>
      <c r="Q11" s="1"/>
      <c r="R11" s="1"/>
      <c r="S11" s="1"/>
      <c r="T11" s="1"/>
      <c r="U11" s="1"/>
      <c r="W11" s="1"/>
      <c r="X11" s="1"/>
      <c r="Y11" s="1"/>
      <c r="AA11" s="1"/>
      <c r="AB11" s="1"/>
      <c r="AL11" s="1"/>
      <c r="AM11" s="1"/>
      <c r="AN11" s="1"/>
      <c r="AO11" s="1"/>
      <c r="AP11" s="1"/>
      <c r="AQ11" s="1"/>
      <c r="AR11" s="1"/>
      <c r="AS11" s="1"/>
      <c r="AT11" s="1"/>
      <c r="AU11" s="1"/>
      <c r="AV11" s="1"/>
      <c r="AW11" s="1"/>
      <c r="AX11" s="1"/>
      <c r="AY11" s="1"/>
      <c r="BB11" s="1"/>
      <c r="BD11" s="1"/>
    </row>
    <row r="12" spans="2:51" ht="12" customHeight="1">
      <c r="B12" s="715" t="s">
        <v>492</v>
      </c>
      <c r="C12" s="716"/>
      <c r="D12" s="716"/>
      <c r="E12" s="717"/>
      <c r="F12" s="717"/>
      <c r="G12" s="717"/>
      <c r="H12" s="717"/>
      <c r="I12" s="717"/>
      <c r="J12" s="718">
        <v>13114</v>
      </c>
      <c r="K12" s="1"/>
      <c r="P12" s="1"/>
      <c r="Q12" s="1"/>
      <c r="R12" s="1"/>
      <c r="S12" s="1"/>
      <c r="T12" s="1"/>
      <c r="U12" s="1"/>
      <c r="W12" s="1"/>
      <c r="X12" s="1"/>
      <c r="Y12" s="1"/>
      <c r="AA12" s="1"/>
      <c r="AB12" s="1"/>
      <c r="AL12" s="1"/>
      <c r="AM12" s="1"/>
      <c r="AN12" s="1"/>
      <c r="AO12" s="1"/>
      <c r="AP12" s="1"/>
      <c r="AQ12" s="1"/>
      <c r="AR12" s="1"/>
      <c r="AS12" s="1"/>
      <c r="AT12" s="1"/>
      <c r="AU12" s="1"/>
      <c r="AV12" s="1"/>
      <c r="AW12" s="1"/>
      <c r="AX12" s="1"/>
      <c r="AY12" s="1"/>
    </row>
    <row r="13" spans="2:51" ht="12" customHeight="1">
      <c r="B13" s="719" t="s">
        <v>493</v>
      </c>
      <c r="C13" s="720"/>
      <c r="D13" s="720"/>
      <c r="E13" s="721"/>
      <c r="F13" s="721"/>
      <c r="G13" s="721"/>
      <c r="H13" s="721"/>
      <c r="I13" s="721"/>
      <c r="J13" s="722">
        <v>0</v>
      </c>
      <c r="K13" s="1"/>
      <c r="P13" s="1"/>
      <c r="Q13" s="1"/>
      <c r="R13" s="1"/>
      <c r="S13" s="1"/>
      <c r="T13" s="1"/>
      <c r="U13" s="1"/>
      <c r="W13" s="1"/>
      <c r="X13" s="1"/>
      <c r="Y13" s="1"/>
      <c r="AA13" s="1"/>
      <c r="AB13" s="1"/>
      <c r="AL13" s="1"/>
      <c r="AM13" s="1"/>
      <c r="AN13" s="1"/>
      <c r="AO13" s="1"/>
      <c r="AP13" s="1"/>
      <c r="AQ13" s="1"/>
      <c r="AR13" s="1"/>
      <c r="AS13" s="1"/>
      <c r="AT13" s="1"/>
      <c r="AU13" s="1"/>
      <c r="AV13" s="1"/>
      <c r="AW13" s="1"/>
      <c r="AX13" s="1"/>
      <c r="AY13" s="1"/>
    </row>
    <row r="14" spans="2:56" ht="12" customHeight="1">
      <c r="B14" s="719" t="s">
        <v>494</v>
      </c>
      <c r="C14" s="720"/>
      <c r="D14" s="720"/>
      <c r="E14" s="721"/>
      <c r="F14" s="721"/>
      <c r="G14" s="721"/>
      <c r="H14" s="721"/>
      <c r="I14" s="721"/>
      <c r="J14" s="722">
        <v>0</v>
      </c>
      <c r="K14" s="1"/>
      <c r="P14" s="1"/>
      <c r="Q14" s="1"/>
      <c r="R14" s="1"/>
      <c r="S14" s="1"/>
      <c r="T14" s="1"/>
      <c r="U14" s="1"/>
      <c r="W14" s="1"/>
      <c r="X14" s="1"/>
      <c r="Y14" s="1"/>
      <c r="AA14" s="1"/>
      <c r="AB14" s="1"/>
      <c r="AL14" s="1"/>
      <c r="AM14" s="1"/>
      <c r="AN14" s="1"/>
      <c r="AO14" s="1"/>
      <c r="AP14" s="1"/>
      <c r="AQ14" s="1"/>
      <c r="AR14" s="1"/>
      <c r="AS14" s="1"/>
      <c r="AT14" s="1"/>
      <c r="AU14" s="1"/>
      <c r="AV14" s="1"/>
      <c r="AW14" s="1"/>
      <c r="AX14" s="1"/>
      <c r="AY14" s="1"/>
      <c r="BB14" s="1"/>
      <c r="BD14" s="1"/>
    </row>
    <row r="15" spans="2:56" ht="12" customHeight="1">
      <c r="B15" s="719" t="s">
        <v>495</v>
      </c>
      <c r="C15" s="720"/>
      <c r="D15" s="720"/>
      <c r="E15" s="721"/>
      <c r="F15" s="721"/>
      <c r="G15" s="721"/>
      <c r="H15" s="721"/>
      <c r="I15" s="721"/>
      <c r="J15" s="722">
        <v>8700</v>
      </c>
      <c r="K15" s="1"/>
      <c r="P15" s="1"/>
      <c r="Q15" s="1"/>
      <c r="R15" s="1"/>
      <c r="S15" s="1"/>
      <c r="T15" s="1"/>
      <c r="U15" s="1"/>
      <c r="W15" s="1"/>
      <c r="X15" s="1"/>
      <c r="Y15" s="1"/>
      <c r="AA15" s="1"/>
      <c r="AB15" s="1"/>
      <c r="AL15" s="1"/>
      <c r="AM15" s="1"/>
      <c r="AN15" s="1"/>
      <c r="AO15" s="1"/>
      <c r="AP15" s="1"/>
      <c r="AQ15" s="1"/>
      <c r="AR15" s="1"/>
      <c r="AS15" s="1"/>
      <c r="AT15" s="1"/>
      <c r="AU15" s="1"/>
      <c r="AV15" s="1"/>
      <c r="AW15" s="1"/>
      <c r="AX15" s="1"/>
      <c r="AY15" s="1"/>
      <c r="BD15" s="1"/>
    </row>
    <row r="16" spans="2:56" ht="12" customHeight="1">
      <c r="B16" s="719" t="s">
        <v>496</v>
      </c>
      <c r="C16" s="720"/>
      <c r="D16" s="720"/>
      <c r="E16" s="721"/>
      <c r="F16" s="721"/>
      <c r="G16" s="721"/>
      <c r="H16" s="721"/>
      <c r="I16" s="721"/>
      <c r="J16" s="722">
        <v>12500</v>
      </c>
      <c r="K16" s="1"/>
      <c r="P16" s="1"/>
      <c r="Q16" s="1"/>
      <c r="R16" s="1"/>
      <c r="S16" s="1"/>
      <c r="T16" s="1"/>
      <c r="U16" s="1"/>
      <c r="W16" s="1"/>
      <c r="X16" s="1"/>
      <c r="Y16" s="1"/>
      <c r="AA16" s="1"/>
      <c r="AB16" s="1"/>
      <c r="AL16" s="1"/>
      <c r="AM16" s="1"/>
      <c r="AN16" s="1"/>
      <c r="AO16" s="1"/>
      <c r="AP16" s="1"/>
      <c r="AQ16" s="1"/>
      <c r="AR16" s="1"/>
      <c r="AS16" s="1"/>
      <c r="AT16" s="1"/>
      <c r="AU16" s="1"/>
      <c r="AV16" s="1"/>
      <c r="AW16" s="1"/>
      <c r="AX16" s="1"/>
      <c r="AY16" s="1"/>
      <c r="BD16" s="1"/>
    </row>
    <row r="17" spans="2:56" ht="12" customHeight="1">
      <c r="B17" s="723"/>
      <c r="C17" s="724"/>
      <c r="D17" s="724"/>
      <c r="E17" s="725"/>
      <c r="F17" s="725"/>
      <c r="G17" s="725"/>
      <c r="H17" s="725"/>
      <c r="I17" s="725"/>
      <c r="J17" s="726">
        <v>0</v>
      </c>
      <c r="K17" s="1"/>
      <c r="P17" s="1"/>
      <c r="Q17" s="1"/>
      <c r="R17" s="1"/>
      <c r="S17" s="1"/>
      <c r="T17" s="1"/>
      <c r="U17" s="1"/>
      <c r="W17" s="1"/>
      <c r="X17" s="1"/>
      <c r="Y17" s="1"/>
      <c r="AA17" s="1"/>
      <c r="AB17" s="1"/>
      <c r="AL17" s="1"/>
      <c r="AM17" s="1"/>
      <c r="AN17" s="1"/>
      <c r="AO17" s="1"/>
      <c r="AP17" s="1"/>
      <c r="AQ17" s="1"/>
      <c r="AR17" s="1"/>
      <c r="AS17" s="1"/>
      <c r="AT17" s="1"/>
      <c r="AU17" s="1"/>
      <c r="AV17" s="1"/>
      <c r="AW17" s="1"/>
      <c r="AX17" s="1"/>
      <c r="AY17" s="1"/>
      <c r="BD17" s="1"/>
    </row>
    <row r="18" spans="2:51" ht="12.75" customHeight="1" thickBot="1">
      <c r="B18" s="20"/>
      <c r="C18" s="21"/>
      <c r="D18" s="22" t="s">
        <v>114</v>
      </c>
      <c r="E18" s="21"/>
      <c r="F18" s="21"/>
      <c r="G18" s="21"/>
      <c r="H18" s="21"/>
      <c r="I18" s="21"/>
      <c r="J18" s="96">
        <f>SUM(J12:J16)</f>
        <v>34314</v>
      </c>
      <c r="K18" s="23"/>
      <c r="P18" s="1"/>
      <c r="Q18" s="1"/>
      <c r="R18" s="1"/>
      <c r="S18" s="1"/>
      <c r="T18" s="1"/>
      <c r="U18" s="1"/>
      <c r="W18" s="1"/>
      <c r="X18" s="1"/>
      <c r="Y18" s="1"/>
      <c r="AA18" s="1"/>
      <c r="AB18" s="1"/>
      <c r="AL18" s="1"/>
      <c r="AM18" s="1"/>
      <c r="AN18" s="1"/>
      <c r="AO18" s="1"/>
      <c r="AP18" s="1"/>
      <c r="AQ18" s="1"/>
      <c r="AR18" s="1"/>
      <c r="AS18" s="1"/>
      <c r="AT18" s="1"/>
      <c r="AU18" s="1"/>
      <c r="AV18" s="1"/>
      <c r="AW18" s="1"/>
      <c r="AX18" s="1"/>
      <c r="AY18" s="1"/>
    </row>
    <row r="19" spans="2:51" ht="12.75" customHeight="1" thickBot="1" thickTop="1">
      <c r="B19" s="1"/>
      <c r="C19" s="1"/>
      <c r="D19" s="1"/>
      <c r="E19" s="1"/>
      <c r="F19" s="1"/>
      <c r="G19" s="1"/>
      <c r="H19" s="1"/>
      <c r="I19" s="1"/>
      <c r="J19" s="1"/>
      <c r="K19" s="1"/>
      <c r="P19" s="1"/>
      <c r="Q19" s="1"/>
      <c r="R19" s="1"/>
      <c r="S19" s="1"/>
      <c r="T19" s="1"/>
      <c r="U19" s="1"/>
      <c r="W19" s="1"/>
      <c r="X19" s="1"/>
      <c r="Y19" s="1"/>
      <c r="AA19" s="1"/>
      <c r="AB19" s="1"/>
      <c r="AL19" s="1"/>
      <c r="AM19" s="1"/>
      <c r="AN19" s="1"/>
      <c r="AO19" s="1"/>
      <c r="AP19" s="1"/>
      <c r="AQ19" s="1"/>
      <c r="AR19" s="1"/>
      <c r="AS19" s="1"/>
      <c r="AT19" s="1"/>
      <c r="AU19" s="1"/>
      <c r="AV19" s="1"/>
      <c r="AW19" s="1"/>
      <c r="AX19" s="1"/>
      <c r="AY19" s="1"/>
    </row>
    <row r="20" spans="2:51" ht="15" customHeight="1" thickTop="1">
      <c r="B20" s="522" t="s">
        <v>115</v>
      </c>
      <c r="C20" s="24"/>
      <c r="D20" s="24"/>
      <c r="E20" s="24"/>
      <c r="F20" s="24"/>
      <c r="G20" s="24"/>
      <c r="H20" s="24"/>
      <c r="I20" s="24"/>
      <c r="J20" s="25"/>
      <c r="K20" s="1"/>
      <c r="P20" s="1"/>
      <c r="Q20" s="1"/>
      <c r="R20" s="1"/>
      <c r="S20" s="1"/>
      <c r="T20" s="1"/>
      <c r="U20" s="1"/>
      <c r="W20" s="1"/>
      <c r="X20" s="1"/>
      <c r="Y20" s="1"/>
      <c r="AA20" s="1"/>
      <c r="AB20" s="1"/>
      <c r="AL20" s="1"/>
      <c r="AM20" s="1"/>
      <c r="AN20" s="1"/>
      <c r="AO20" s="1"/>
      <c r="AP20" s="1"/>
      <c r="AQ20" s="1"/>
      <c r="AR20" s="1"/>
      <c r="AS20" s="1"/>
      <c r="AT20" s="1"/>
      <c r="AU20" s="1"/>
      <c r="AV20" s="1"/>
      <c r="AW20" s="1"/>
      <c r="AX20" s="1"/>
      <c r="AY20" s="1"/>
    </row>
    <row r="21" spans="2:51" ht="12" customHeight="1">
      <c r="B21" s="23"/>
      <c r="C21" s="1"/>
      <c r="D21" s="1"/>
      <c r="E21" s="1"/>
      <c r="F21" s="26" t="s">
        <v>116</v>
      </c>
      <c r="G21" s="27" t="s">
        <v>117</v>
      </c>
      <c r="H21" s="1"/>
      <c r="I21" s="28" t="s">
        <v>118</v>
      </c>
      <c r="J21" s="29" t="s">
        <v>117</v>
      </c>
      <c r="K21" s="1"/>
      <c r="P21" s="1"/>
      <c r="Q21" s="1"/>
      <c r="R21" s="1"/>
      <c r="S21" s="1"/>
      <c r="T21" s="1"/>
      <c r="U21" s="1"/>
      <c r="W21" s="1"/>
      <c r="X21" s="1"/>
      <c r="Y21" s="1"/>
      <c r="AA21" s="1"/>
      <c r="AB21" s="1"/>
      <c r="AL21" s="1"/>
      <c r="AM21" s="1"/>
      <c r="AN21" s="1"/>
      <c r="AO21" s="1"/>
      <c r="AP21" s="1"/>
      <c r="AQ21" s="1"/>
      <c r="AR21" s="1"/>
      <c r="AS21" s="1"/>
      <c r="AT21" s="1"/>
      <c r="AU21" s="1"/>
      <c r="AV21" s="1"/>
      <c r="AW21" s="1"/>
      <c r="AX21" s="1"/>
      <c r="AY21" s="1"/>
    </row>
    <row r="22" spans="2:51" ht="12" customHeight="1">
      <c r="B22" s="23"/>
      <c r="C22" s="1"/>
      <c r="D22" s="1"/>
      <c r="E22" s="1"/>
      <c r="F22" s="26" t="s">
        <v>119</v>
      </c>
      <c r="G22" s="30" t="s">
        <v>120</v>
      </c>
      <c r="H22" s="3" t="s">
        <v>121</v>
      </c>
      <c r="I22" s="28" t="s">
        <v>122</v>
      </c>
      <c r="J22" s="29" t="s">
        <v>122</v>
      </c>
      <c r="K22" s="1"/>
      <c r="P22" s="1"/>
      <c r="Q22" s="1"/>
      <c r="R22" s="1"/>
      <c r="S22" s="1"/>
      <c r="T22" s="1"/>
      <c r="U22" s="1"/>
      <c r="W22" s="1"/>
      <c r="X22" s="1"/>
      <c r="Y22" s="1"/>
      <c r="AA22" s="1"/>
      <c r="AB22" s="1"/>
      <c r="AL22" s="1"/>
      <c r="AM22" s="1"/>
      <c r="AN22" s="1"/>
      <c r="AO22" s="1"/>
      <c r="AP22" s="1"/>
      <c r="AQ22" s="1"/>
      <c r="AR22" s="1"/>
      <c r="AS22" s="1"/>
      <c r="AT22" s="1"/>
      <c r="AU22" s="1"/>
      <c r="AV22" s="1"/>
      <c r="AW22" s="1"/>
      <c r="AX22" s="1"/>
      <c r="AY22" s="1"/>
    </row>
    <row r="23" spans="2:51" ht="12" customHeight="1">
      <c r="B23" s="16" t="s">
        <v>123</v>
      </c>
      <c r="C23" s="10"/>
      <c r="D23" s="10"/>
      <c r="E23" s="10"/>
      <c r="F23" s="31" t="s">
        <v>124</v>
      </c>
      <c r="G23" s="32" t="s">
        <v>125</v>
      </c>
      <c r="H23" s="9" t="s">
        <v>120</v>
      </c>
      <c r="I23" s="33" t="s">
        <v>126</v>
      </c>
      <c r="J23" s="34" t="s">
        <v>127</v>
      </c>
      <c r="K23" s="1"/>
      <c r="P23" s="1"/>
      <c r="Q23" s="1"/>
      <c r="R23" s="1"/>
      <c r="S23" s="1"/>
      <c r="T23" s="1"/>
      <c r="U23" s="1"/>
      <c r="W23" s="1"/>
      <c r="X23" s="1"/>
      <c r="Y23" s="1"/>
      <c r="AA23" s="1"/>
      <c r="AB23" s="1"/>
      <c r="AL23" s="1"/>
      <c r="AM23" s="1"/>
      <c r="AN23" s="1"/>
      <c r="AO23" s="1"/>
      <c r="AP23" s="1"/>
      <c r="AQ23" s="1"/>
      <c r="AR23" s="1"/>
      <c r="AS23" s="1"/>
      <c r="AT23" s="1"/>
      <c r="AU23" s="1"/>
      <c r="AV23" s="1"/>
      <c r="AW23" s="1"/>
      <c r="AX23" s="1"/>
      <c r="AY23" s="1"/>
    </row>
    <row r="24" spans="2:51" ht="12" customHeight="1">
      <c r="B24" s="715" t="s">
        <v>497</v>
      </c>
      <c r="C24" s="716"/>
      <c r="D24" s="716"/>
      <c r="E24" s="716"/>
      <c r="F24" s="727">
        <v>500</v>
      </c>
      <c r="G24" s="728">
        <v>1</v>
      </c>
      <c r="H24" s="233">
        <f aca="true" t="shared" si="0" ref="H24:H34">F24*G24</f>
        <v>500</v>
      </c>
      <c r="I24" s="735">
        <v>1</v>
      </c>
      <c r="J24" s="234">
        <f aca="true" t="shared" si="1" ref="J24:J34">F24*I24</f>
        <v>500</v>
      </c>
      <c r="K24" s="1"/>
      <c r="P24" s="1"/>
      <c r="Q24" s="1"/>
      <c r="R24" s="1"/>
      <c r="S24" s="1"/>
      <c r="T24" s="1"/>
      <c r="U24" s="1"/>
      <c r="W24" s="1"/>
      <c r="X24" s="1"/>
      <c r="Y24" s="1"/>
      <c r="AA24" s="1"/>
      <c r="AB24" s="1"/>
      <c r="AL24" s="1"/>
      <c r="AM24" s="1"/>
      <c r="AN24" s="1"/>
      <c r="AO24" s="1"/>
      <c r="AP24" s="1"/>
      <c r="AQ24" s="1"/>
      <c r="AR24" s="1"/>
      <c r="AS24" s="1"/>
      <c r="AT24" s="1"/>
      <c r="AU24" s="1"/>
      <c r="AV24" s="1"/>
      <c r="AW24" s="1"/>
      <c r="AX24" s="1"/>
      <c r="AY24" s="1"/>
    </row>
    <row r="25" spans="2:51" ht="12" customHeight="1">
      <c r="B25" s="719" t="s">
        <v>498</v>
      </c>
      <c r="C25" s="720"/>
      <c r="D25" s="720"/>
      <c r="E25" s="720"/>
      <c r="F25" s="729">
        <v>500</v>
      </c>
      <c r="G25" s="730">
        <v>1</v>
      </c>
      <c r="H25" s="233">
        <f t="shared" si="0"/>
        <v>500</v>
      </c>
      <c r="I25" s="736">
        <v>1</v>
      </c>
      <c r="J25" s="234">
        <f t="shared" si="1"/>
        <v>500</v>
      </c>
      <c r="K25" s="1"/>
      <c r="P25" s="1"/>
      <c r="Q25" s="1"/>
      <c r="R25" s="1"/>
      <c r="S25" s="1"/>
      <c r="T25" s="1"/>
      <c r="U25" s="1"/>
      <c r="W25" s="1"/>
      <c r="X25" s="1"/>
      <c r="Y25" s="1"/>
      <c r="AA25" s="1"/>
      <c r="AB25" s="1"/>
      <c r="AL25" s="1"/>
      <c r="AM25" s="1"/>
      <c r="AN25" s="1"/>
      <c r="AO25" s="1"/>
      <c r="AP25" s="1"/>
      <c r="AQ25" s="1"/>
      <c r="AR25" s="1"/>
      <c r="AS25" s="1"/>
      <c r="AT25" s="1"/>
      <c r="AU25" s="1"/>
      <c r="AV25" s="1"/>
      <c r="AW25" s="1"/>
      <c r="AX25" s="1"/>
      <c r="AY25" s="1"/>
    </row>
    <row r="26" spans="2:51" ht="12" customHeight="1">
      <c r="B26" s="719" t="s">
        <v>499</v>
      </c>
      <c r="C26" s="720"/>
      <c r="D26" s="720"/>
      <c r="E26" s="720"/>
      <c r="F26" s="729">
        <v>40</v>
      </c>
      <c r="G26" s="730">
        <v>5</v>
      </c>
      <c r="H26" s="233">
        <f t="shared" si="0"/>
        <v>200</v>
      </c>
      <c r="I26" s="736">
        <v>5</v>
      </c>
      <c r="J26" s="234">
        <f t="shared" si="1"/>
        <v>200</v>
      </c>
      <c r="K26" s="1"/>
      <c r="P26" s="1"/>
      <c r="Q26" s="1"/>
      <c r="R26" s="1"/>
      <c r="S26" s="1"/>
      <c r="T26" s="1"/>
      <c r="U26" s="1"/>
      <c r="W26" s="1"/>
      <c r="X26" s="1"/>
      <c r="Y26" s="1"/>
      <c r="AA26" s="1"/>
      <c r="AB26" s="1"/>
      <c r="AL26" s="1"/>
      <c r="AM26" s="1"/>
      <c r="AN26" s="1"/>
      <c r="AO26" s="1"/>
      <c r="AP26" s="1"/>
      <c r="AQ26" s="1"/>
      <c r="AR26" s="1"/>
      <c r="AS26" s="1"/>
      <c r="AT26" s="1"/>
      <c r="AU26" s="1"/>
      <c r="AV26" s="1"/>
      <c r="AW26" s="1"/>
      <c r="AX26" s="1"/>
      <c r="AY26" s="1"/>
    </row>
    <row r="27" spans="2:51" ht="12" customHeight="1">
      <c r="B27" s="719" t="s">
        <v>500</v>
      </c>
      <c r="C27" s="720"/>
      <c r="D27" s="720"/>
      <c r="E27" s="720"/>
      <c r="F27" s="729">
        <v>1</v>
      </c>
      <c r="G27" s="730">
        <v>200</v>
      </c>
      <c r="H27" s="233">
        <f t="shared" si="0"/>
        <v>200</v>
      </c>
      <c r="I27" s="736">
        <v>200</v>
      </c>
      <c r="J27" s="234">
        <f t="shared" si="1"/>
        <v>200</v>
      </c>
      <c r="K27" s="1"/>
      <c r="P27" s="1"/>
      <c r="Q27" s="1"/>
      <c r="R27" s="1"/>
      <c r="S27" s="1"/>
      <c r="T27" s="1"/>
      <c r="U27" s="1"/>
      <c r="W27" s="1"/>
      <c r="X27" s="1"/>
      <c r="Y27" s="1"/>
      <c r="AA27" s="1"/>
      <c r="AB27" s="1"/>
      <c r="AL27" s="1"/>
      <c r="AM27" s="1"/>
      <c r="AN27" s="1"/>
      <c r="AO27" s="1"/>
      <c r="AP27" s="1"/>
      <c r="AQ27" s="1"/>
      <c r="AR27" s="1"/>
      <c r="AS27" s="1"/>
      <c r="AT27" s="1"/>
      <c r="AU27" s="1"/>
      <c r="AV27" s="1"/>
      <c r="AW27" s="1"/>
      <c r="AX27" s="1"/>
      <c r="AY27" s="1"/>
    </row>
    <row r="28" spans="2:51" ht="12" customHeight="1">
      <c r="B28" s="719" t="s">
        <v>501</v>
      </c>
      <c r="C28" s="720"/>
      <c r="D28" s="720"/>
      <c r="E28" s="720"/>
      <c r="F28" s="729">
        <v>500</v>
      </c>
      <c r="G28" s="730">
        <v>6</v>
      </c>
      <c r="H28" s="233">
        <f t="shared" si="0"/>
        <v>3000</v>
      </c>
      <c r="I28" s="736">
        <v>6</v>
      </c>
      <c r="J28" s="234">
        <f t="shared" si="1"/>
        <v>3000</v>
      </c>
      <c r="K28" s="1"/>
      <c r="P28" s="1"/>
      <c r="Q28" s="1"/>
      <c r="R28" s="1"/>
      <c r="S28" s="1"/>
      <c r="T28" s="1"/>
      <c r="U28" s="1"/>
      <c r="W28" s="1"/>
      <c r="X28" s="1"/>
      <c r="Y28" s="1"/>
      <c r="AA28" s="1"/>
      <c r="AB28" s="1"/>
      <c r="AL28" s="1"/>
      <c r="AM28" s="1"/>
      <c r="AN28" s="1"/>
      <c r="AO28" s="1"/>
      <c r="AP28" s="1"/>
      <c r="AQ28" s="1"/>
      <c r="AR28" s="1"/>
      <c r="AS28" s="1"/>
      <c r="AT28" s="1"/>
      <c r="AU28" s="1"/>
      <c r="AV28" s="1"/>
      <c r="AW28" s="1"/>
      <c r="AX28" s="1"/>
      <c r="AY28" s="1"/>
    </row>
    <row r="29" spans="2:51" ht="12" customHeight="1">
      <c r="B29" s="719" t="s">
        <v>502</v>
      </c>
      <c r="C29" s="720"/>
      <c r="D29" s="720"/>
      <c r="E29" s="720"/>
      <c r="F29" s="729">
        <v>2.5</v>
      </c>
      <c r="G29" s="730">
        <v>320</v>
      </c>
      <c r="H29" s="233">
        <f t="shared" si="0"/>
        <v>800</v>
      </c>
      <c r="I29" s="736">
        <v>320</v>
      </c>
      <c r="J29" s="234">
        <f t="shared" si="1"/>
        <v>800</v>
      </c>
      <c r="K29" s="1"/>
      <c r="P29" s="1"/>
      <c r="Q29" s="1"/>
      <c r="R29" s="1"/>
      <c r="S29" s="1"/>
      <c r="T29" s="1"/>
      <c r="U29" s="1"/>
      <c r="W29" s="1"/>
      <c r="X29" s="1"/>
      <c r="Y29" s="1"/>
      <c r="AA29" s="1"/>
      <c r="AB29" s="1"/>
      <c r="AL29" s="1"/>
      <c r="AM29" s="1"/>
      <c r="AN29" s="1"/>
      <c r="AO29" s="1"/>
      <c r="AP29" s="1"/>
      <c r="AQ29" s="1"/>
      <c r="AR29" s="1"/>
      <c r="AS29" s="1"/>
      <c r="AT29" s="1"/>
      <c r="AU29" s="1"/>
      <c r="AV29" s="1"/>
      <c r="AW29" s="1"/>
      <c r="AX29" s="1"/>
      <c r="AY29" s="1"/>
    </row>
    <row r="30" spans="2:51" ht="12" customHeight="1">
      <c r="B30" s="731"/>
      <c r="C30" s="721"/>
      <c r="D30" s="721"/>
      <c r="E30" s="721"/>
      <c r="F30" s="729">
        <v>0</v>
      </c>
      <c r="G30" s="730">
        <v>0</v>
      </c>
      <c r="H30" s="233">
        <f t="shared" si="0"/>
        <v>0</v>
      </c>
      <c r="I30" s="737">
        <v>0</v>
      </c>
      <c r="J30" s="234">
        <f t="shared" si="1"/>
        <v>0</v>
      </c>
      <c r="K30" s="1"/>
      <c r="P30" s="1"/>
      <c r="Q30" s="1"/>
      <c r="R30" s="1"/>
      <c r="S30" s="1"/>
      <c r="T30" s="1"/>
      <c r="U30" s="1"/>
      <c r="W30" s="1"/>
      <c r="X30" s="1"/>
      <c r="Y30" s="1"/>
      <c r="AA30" s="1"/>
      <c r="AB30" s="1"/>
      <c r="AL30" s="1"/>
      <c r="AM30" s="1"/>
      <c r="AN30" s="1"/>
      <c r="AO30" s="1"/>
      <c r="AP30" s="1"/>
      <c r="AQ30" s="1"/>
      <c r="AR30" s="1"/>
      <c r="AS30" s="1"/>
      <c r="AT30" s="1"/>
      <c r="AU30" s="1"/>
      <c r="AV30" s="1"/>
      <c r="AW30" s="1"/>
      <c r="AX30" s="1"/>
      <c r="AY30" s="1"/>
    </row>
    <row r="31" spans="2:51" ht="12" customHeight="1">
      <c r="B31" s="731"/>
      <c r="C31" s="721"/>
      <c r="D31" s="721"/>
      <c r="E31" s="721"/>
      <c r="F31" s="729">
        <v>0</v>
      </c>
      <c r="G31" s="730">
        <v>0</v>
      </c>
      <c r="H31" s="233">
        <f t="shared" si="0"/>
        <v>0</v>
      </c>
      <c r="I31" s="737">
        <v>0</v>
      </c>
      <c r="J31" s="234">
        <f t="shared" si="1"/>
        <v>0</v>
      </c>
      <c r="K31" s="1"/>
      <c r="P31" s="1"/>
      <c r="Q31" s="1"/>
      <c r="R31" s="1"/>
      <c r="S31" s="1"/>
      <c r="T31" s="1"/>
      <c r="U31" s="1"/>
      <c r="W31" s="1"/>
      <c r="X31" s="1"/>
      <c r="Y31" s="1"/>
      <c r="AA31" s="1"/>
      <c r="AB31" s="1"/>
      <c r="AL31" s="1"/>
      <c r="AM31" s="1"/>
      <c r="AN31" s="1"/>
      <c r="AO31" s="1"/>
      <c r="AP31" s="1"/>
      <c r="AQ31" s="1"/>
      <c r="AR31" s="1"/>
      <c r="AS31" s="1"/>
      <c r="AT31" s="1"/>
      <c r="AU31" s="1"/>
      <c r="AV31" s="1"/>
      <c r="AW31" s="1"/>
      <c r="AX31" s="1"/>
      <c r="AY31" s="1"/>
    </row>
    <row r="32" spans="2:51" ht="12" customHeight="1">
      <c r="B32" s="731"/>
      <c r="C32" s="721"/>
      <c r="D32" s="721"/>
      <c r="E32" s="721"/>
      <c r="F32" s="729">
        <v>0</v>
      </c>
      <c r="G32" s="730">
        <v>0</v>
      </c>
      <c r="H32" s="233">
        <f t="shared" si="0"/>
        <v>0</v>
      </c>
      <c r="I32" s="737">
        <v>0</v>
      </c>
      <c r="J32" s="234">
        <f t="shared" si="1"/>
        <v>0</v>
      </c>
      <c r="K32" s="1"/>
      <c r="P32" s="1"/>
      <c r="Q32" s="1"/>
      <c r="R32" s="1"/>
      <c r="S32" s="1"/>
      <c r="T32" s="1"/>
      <c r="U32" s="1"/>
      <c r="W32" s="1"/>
      <c r="X32" s="1"/>
      <c r="Y32" s="1"/>
      <c r="AA32" s="1"/>
      <c r="AB32" s="1"/>
      <c r="AL32" s="1"/>
      <c r="AM32" s="1"/>
      <c r="AN32" s="1"/>
      <c r="AO32" s="1"/>
      <c r="AP32" s="1"/>
      <c r="AQ32" s="1"/>
      <c r="AR32" s="1"/>
      <c r="AS32" s="1"/>
      <c r="AT32" s="1"/>
      <c r="AU32" s="1"/>
      <c r="AV32" s="1"/>
      <c r="AW32" s="1"/>
      <c r="AX32" s="1"/>
      <c r="AY32" s="1"/>
    </row>
    <row r="33" spans="2:51" ht="12" customHeight="1">
      <c r="B33" s="731"/>
      <c r="C33" s="721"/>
      <c r="D33" s="721"/>
      <c r="E33" s="721"/>
      <c r="F33" s="729">
        <v>0</v>
      </c>
      <c r="G33" s="730">
        <v>0</v>
      </c>
      <c r="H33" s="233">
        <f t="shared" si="0"/>
        <v>0</v>
      </c>
      <c r="I33" s="737">
        <v>0</v>
      </c>
      <c r="J33" s="234">
        <f t="shared" si="1"/>
        <v>0</v>
      </c>
      <c r="K33" s="1"/>
      <c r="P33" s="1"/>
      <c r="Q33" s="1"/>
      <c r="R33" s="1"/>
      <c r="S33" s="1"/>
      <c r="T33" s="1"/>
      <c r="U33" s="1"/>
      <c r="W33" s="1"/>
      <c r="X33" s="1"/>
      <c r="Y33" s="1"/>
      <c r="AA33" s="1"/>
      <c r="AB33" s="1"/>
      <c r="AL33" s="1"/>
      <c r="AM33" s="1"/>
      <c r="AN33" s="1"/>
      <c r="AO33" s="1"/>
      <c r="AP33" s="1"/>
      <c r="AQ33" s="1"/>
      <c r="AR33" s="1"/>
      <c r="AS33" s="1"/>
      <c r="AT33" s="1"/>
      <c r="AU33" s="1"/>
      <c r="AV33" s="1"/>
      <c r="AW33" s="1"/>
      <c r="AX33" s="1"/>
      <c r="AY33" s="1"/>
    </row>
    <row r="34" spans="2:51" ht="12" customHeight="1">
      <c r="B34" s="732"/>
      <c r="C34" s="725"/>
      <c r="D34" s="725"/>
      <c r="E34" s="725"/>
      <c r="F34" s="733">
        <v>0</v>
      </c>
      <c r="G34" s="734">
        <v>0</v>
      </c>
      <c r="H34" s="235">
        <f t="shared" si="0"/>
        <v>0</v>
      </c>
      <c r="I34" s="738">
        <v>0</v>
      </c>
      <c r="J34" s="236">
        <f t="shared" si="1"/>
        <v>0</v>
      </c>
      <c r="K34" s="1"/>
      <c r="P34" s="1"/>
      <c r="Q34" s="1"/>
      <c r="R34" s="1"/>
      <c r="S34" s="1"/>
      <c r="T34" s="1"/>
      <c r="U34" s="1"/>
      <c r="W34" s="1"/>
      <c r="X34" s="1"/>
      <c r="Y34" s="1"/>
      <c r="AA34" s="1"/>
      <c r="AB34" s="1"/>
      <c r="AL34" s="1"/>
      <c r="AM34" s="1"/>
      <c r="AN34" s="1"/>
      <c r="AO34" s="1"/>
      <c r="AP34" s="1"/>
      <c r="AQ34" s="1"/>
      <c r="AR34" s="1"/>
      <c r="AS34" s="1"/>
      <c r="AT34" s="1"/>
      <c r="AU34" s="1"/>
      <c r="AV34" s="1"/>
      <c r="AW34" s="1"/>
      <c r="AX34" s="1"/>
      <c r="AY34" s="1"/>
    </row>
    <row r="35" spans="2:51" ht="12" customHeight="1">
      <c r="B35" s="16" t="s">
        <v>128</v>
      </c>
      <c r="C35" s="10"/>
      <c r="D35" s="10"/>
      <c r="E35" s="10"/>
      <c r="F35" s="10"/>
      <c r="G35" s="10"/>
      <c r="H35" s="237">
        <f>SUM(H24:H34)</f>
        <v>5200</v>
      </c>
      <c r="I35" s="116"/>
      <c r="J35" s="117"/>
      <c r="K35" s="1"/>
      <c r="P35" s="1"/>
      <c r="Q35" s="1"/>
      <c r="R35" s="1"/>
      <c r="S35" s="1"/>
      <c r="T35" s="1"/>
      <c r="U35" s="1"/>
      <c r="W35" s="1"/>
      <c r="X35" s="1"/>
      <c r="Y35" s="1"/>
      <c r="AA35" s="1"/>
      <c r="AB35" s="1"/>
      <c r="AL35" s="1"/>
      <c r="AM35" s="1"/>
      <c r="AN35" s="1"/>
      <c r="AO35" s="1"/>
      <c r="AP35" s="1"/>
      <c r="AQ35" s="1"/>
      <c r="AR35" s="1"/>
      <c r="AS35" s="1"/>
      <c r="AT35" s="1"/>
      <c r="AU35" s="1"/>
      <c r="AV35" s="1"/>
      <c r="AW35" s="1"/>
      <c r="AX35" s="1"/>
      <c r="AY35" s="1"/>
    </row>
    <row r="36" spans="2:51" ht="12" customHeight="1" thickBot="1">
      <c r="B36" s="35" t="s">
        <v>129</v>
      </c>
      <c r="C36" s="21"/>
      <c r="D36" s="21"/>
      <c r="E36" s="21"/>
      <c r="F36" s="21"/>
      <c r="G36" s="21"/>
      <c r="H36" s="21"/>
      <c r="I36" s="21"/>
      <c r="J36" s="238">
        <f>SUM(J24:J34)</f>
        <v>5200</v>
      </c>
      <c r="K36" s="1"/>
      <c r="M36" s="607"/>
      <c r="P36" s="1"/>
      <c r="Q36" s="1"/>
      <c r="R36" s="1"/>
      <c r="S36" s="1"/>
      <c r="T36" s="1"/>
      <c r="U36" s="1"/>
      <c r="W36" s="1"/>
      <c r="X36" s="1"/>
      <c r="Y36" s="1"/>
      <c r="AA36" s="1"/>
      <c r="AB36" s="1"/>
      <c r="AL36" s="1"/>
      <c r="AM36" s="1"/>
      <c r="AN36" s="1"/>
      <c r="AO36" s="1"/>
      <c r="AP36" s="1"/>
      <c r="AQ36" s="1"/>
      <c r="AR36" s="1"/>
      <c r="AS36" s="1"/>
      <c r="AT36" s="1"/>
      <c r="AU36" s="1"/>
      <c r="AV36" s="1"/>
      <c r="AW36" s="1"/>
      <c r="AX36" s="1"/>
      <c r="AY36" s="1"/>
    </row>
    <row r="37" spans="2:51" ht="15" customHeight="1" thickBot="1" thickTop="1">
      <c r="B37" s="23"/>
      <c r="C37" s="1"/>
      <c r="D37" s="1"/>
      <c r="E37" s="1"/>
      <c r="F37" s="1"/>
      <c r="G37" s="1"/>
      <c r="H37" s="1"/>
      <c r="I37" s="1"/>
      <c r="J37" s="1"/>
      <c r="K37" s="1"/>
      <c r="M37" s="607"/>
      <c r="P37" s="1"/>
      <c r="Q37" s="1"/>
      <c r="R37" s="1"/>
      <c r="S37" s="1"/>
      <c r="T37" s="1"/>
      <c r="U37" s="1"/>
      <c r="W37" s="1"/>
      <c r="X37" s="1"/>
      <c r="Y37" s="1"/>
      <c r="AA37" s="1"/>
      <c r="AB37" s="1"/>
      <c r="AL37" s="1"/>
      <c r="AM37" s="1"/>
      <c r="AN37" s="1"/>
      <c r="AO37" s="1"/>
      <c r="AP37" s="1"/>
      <c r="AQ37" s="1"/>
      <c r="AR37" s="1"/>
      <c r="AS37" s="1"/>
      <c r="AT37" s="1"/>
      <c r="AU37" s="1"/>
      <c r="AV37" s="1"/>
      <c r="AW37" s="1"/>
      <c r="AX37" s="1"/>
      <c r="AY37" s="1"/>
    </row>
    <row r="38" spans="2:51" ht="12" customHeight="1" thickTop="1">
      <c r="B38" s="522" t="s">
        <v>130</v>
      </c>
      <c r="C38" s="24"/>
      <c r="D38" s="24"/>
      <c r="E38" s="24"/>
      <c r="F38" s="14"/>
      <c r="G38" s="14"/>
      <c r="H38" s="14"/>
      <c r="I38" s="14"/>
      <c r="J38" s="36"/>
      <c r="K38" s="1"/>
      <c r="P38" s="1"/>
      <c r="Q38" s="1"/>
      <c r="R38" s="1"/>
      <c r="S38" s="1"/>
      <c r="T38" s="1"/>
      <c r="U38" s="1"/>
      <c r="W38" s="1"/>
      <c r="X38" s="1"/>
      <c r="Y38" s="1"/>
      <c r="AA38" s="1"/>
      <c r="AB38" s="1"/>
      <c r="AL38" s="1"/>
      <c r="AM38" s="1"/>
      <c r="AN38" s="1"/>
      <c r="AO38" s="1"/>
      <c r="AP38" s="1"/>
      <c r="AQ38" s="1"/>
      <c r="AR38" s="1"/>
      <c r="AS38" s="1"/>
      <c r="AT38" s="1"/>
      <c r="AU38" s="1"/>
      <c r="AV38" s="1"/>
      <c r="AW38" s="1"/>
      <c r="AX38" s="1"/>
      <c r="AY38" s="1"/>
    </row>
    <row r="39" spans="2:51" ht="15" customHeight="1">
      <c r="B39" s="23"/>
      <c r="C39" s="1"/>
      <c r="D39" s="1"/>
      <c r="E39" s="1"/>
      <c r="F39" s="37"/>
      <c r="G39" s="38" t="s">
        <v>131</v>
      </c>
      <c r="H39" s="37"/>
      <c r="I39" s="37"/>
      <c r="J39" s="39"/>
      <c r="K39" s="1"/>
      <c r="P39" s="1"/>
      <c r="Q39" s="1"/>
      <c r="R39" s="1"/>
      <c r="S39" s="1"/>
      <c r="T39" s="1"/>
      <c r="U39" s="1"/>
      <c r="W39" s="1"/>
      <c r="X39" s="1"/>
      <c r="Y39" s="1"/>
      <c r="AA39" s="1"/>
      <c r="AB39" s="1"/>
      <c r="AL39" s="1"/>
      <c r="AM39" s="1"/>
      <c r="AN39" s="1"/>
      <c r="AO39" s="1"/>
      <c r="AP39" s="1"/>
      <c r="AQ39" s="1"/>
      <c r="AR39" s="1"/>
      <c r="AS39" s="1"/>
      <c r="AT39" s="1"/>
      <c r="AU39" s="1"/>
      <c r="AV39" s="1"/>
      <c r="AW39" s="1"/>
      <c r="AX39" s="1"/>
      <c r="AY39" s="1"/>
    </row>
    <row r="40" spans="2:51" ht="15" customHeight="1">
      <c r="B40" s="23"/>
      <c r="C40" s="1"/>
      <c r="D40" s="1"/>
      <c r="E40" s="1"/>
      <c r="F40" s="26" t="s">
        <v>693</v>
      </c>
      <c r="G40" s="26" t="s">
        <v>132</v>
      </c>
      <c r="H40" s="26" t="s">
        <v>133</v>
      </c>
      <c r="I40" s="26" t="s">
        <v>134</v>
      </c>
      <c r="J40" s="29" t="s">
        <v>121</v>
      </c>
      <c r="K40" s="1"/>
      <c r="P40" s="1"/>
      <c r="Q40" s="1"/>
      <c r="R40" s="1"/>
      <c r="S40" s="1"/>
      <c r="T40" s="1"/>
      <c r="U40" s="1"/>
      <c r="W40" s="1"/>
      <c r="X40" s="1"/>
      <c r="Y40" s="1"/>
      <c r="AA40" s="1"/>
      <c r="AB40" s="1"/>
      <c r="AL40" s="1"/>
      <c r="AM40" s="1"/>
      <c r="AN40" s="1"/>
      <c r="AO40" s="1"/>
      <c r="AP40" s="1"/>
      <c r="AQ40" s="1"/>
      <c r="AR40" s="1"/>
      <c r="AS40" s="1"/>
      <c r="AT40" s="1"/>
      <c r="AU40" s="1"/>
      <c r="AV40" s="1"/>
      <c r="AW40" s="1"/>
      <c r="AX40" s="1"/>
      <c r="AY40" s="1"/>
    </row>
    <row r="41" spans="2:51" ht="12" customHeight="1">
      <c r="B41" s="16" t="s">
        <v>135</v>
      </c>
      <c r="C41" s="10"/>
      <c r="D41" s="10"/>
      <c r="E41" s="10"/>
      <c r="F41" s="31" t="s">
        <v>136</v>
      </c>
      <c r="G41" s="31" t="s">
        <v>136</v>
      </c>
      <c r="H41" s="31" t="s">
        <v>125</v>
      </c>
      <c r="I41" s="31" t="s">
        <v>137</v>
      </c>
      <c r="J41" s="34" t="s">
        <v>138</v>
      </c>
      <c r="K41" s="1"/>
      <c r="P41" s="1"/>
      <c r="Q41" s="1"/>
      <c r="R41" s="1"/>
      <c r="S41" s="1"/>
      <c r="T41" s="1"/>
      <c r="U41" s="1"/>
      <c r="W41" s="1"/>
      <c r="X41" s="1"/>
      <c r="Y41" s="1"/>
      <c r="AA41" s="1"/>
      <c r="AB41" s="1"/>
      <c r="AL41" s="1"/>
      <c r="AM41" s="1"/>
      <c r="AN41" s="1"/>
      <c r="AO41" s="1"/>
      <c r="AP41" s="1"/>
      <c r="AQ41" s="1"/>
      <c r="AR41" s="1"/>
      <c r="AS41" s="1"/>
      <c r="AT41" s="1"/>
      <c r="AU41" s="1"/>
      <c r="AV41" s="1"/>
      <c r="AW41" s="1"/>
      <c r="AX41" s="1"/>
      <c r="AY41" s="1"/>
    </row>
    <row r="42" spans="2:51" ht="12" customHeight="1">
      <c r="B42" s="715" t="s">
        <v>503</v>
      </c>
      <c r="C42" s="716"/>
      <c r="D42" s="716"/>
      <c r="E42" s="716"/>
      <c r="F42" s="739" t="s">
        <v>506</v>
      </c>
      <c r="G42" s="740">
        <v>1</v>
      </c>
      <c r="H42" s="740">
        <v>6</v>
      </c>
      <c r="I42" s="740">
        <v>840</v>
      </c>
      <c r="J42" s="98">
        <f aca="true" t="shared" si="2" ref="J42:J53">G42*H42*I42</f>
        <v>5040</v>
      </c>
      <c r="K42" s="1"/>
      <c r="P42" s="1"/>
      <c r="Q42" s="1"/>
      <c r="R42" s="1"/>
      <c r="S42" s="1"/>
      <c r="T42" s="1"/>
      <c r="U42" s="1"/>
      <c r="W42" s="1"/>
      <c r="X42" s="1"/>
      <c r="Y42" s="1"/>
      <c r="AA42" s="1"/>
      <c r="AB42" s="1"/>
      <c r="AL42" s="1"/>
      <c r="AM42" s="1"/>
      <c r="AN42" s="1"/>
      <c r="AO42" s="1"/>
      <c r="AP42" s="1"/>
      <c r="AQ42" s="1"/>
      <c r="AR42" s="1"/>
      <c r="AS42" s="1"/>
      <c r="AT42" s="1"/>
      <c r="AU42" s="1"/>
      <c r="AV42" s="1"/>
      <c r="AW42" s="1"/>
      <c r="AX42" s="1"/>
      <c r="AY42" s="1"/>
    </row>
    <row r="43" spans="2:51" ht="12" customHeight="1">
      <c r="B43" s="719" t="s">
        <v>503</v>
      </c>
      <c r="C43" s="720"/>
      <c r="D43" s="720"/>
      <c r="E43" s="720"/>
      <c r="F43" s="741" t="s">
        <v>507</v>
      </c>
      <c r="G43" s="741">
        <v>1</v>
      </c>
      <c r="H43" s="741">
        <v>12</v>
      </c>
      <c r="I43" s="741">
        <v>840</v>
      </c>
      <c r="J43" s="98">
        <f t="shared" si="2"/>
        <v>10080</v>
      </c>
      <c r="K43" s="1"/>
      <c r="P43" s="1"/>
      <c r="Q43" s="1"/>
      <c r="R43" s="1"/>
      <c r="S43" s="1"/>
      <c r="T43" s="1"/>
      <c r="U43" s="1"/>
      <c r="W43" s="1"/>
      <c r="X43" s="1"/>
      <c r="Y43" s="1"/>
      <c r="AA43" s="1"/>
      <c r="AB43" s="1"/>
      <c r="AL43" s="1"/>
      <c r="AM43" s="1"/>
      <c r="AN43" s="1"/>
      <c r="AO43" s="1"/>
      <c r="AP43" s="1"/>
      <c r="AQ43" s="1"/>
      <c r="AR43" s="1"/>
      <c r="AS43" s="1"/>
      <c r="AT43" s="1"/>
      <c r="AU43" s="1"/>
      <c r="AV43" s="1"/>
      <c r="AW43" s="1"/>
      <c r="AX43" s="1"/>
      <c r="AY43" s="1"/>
    </row>
    <row r="44" spans="2:51" ht="12" customHeight="1">
      <c r="B44" s="719" t="s">
        <v>503</v>
      </c>
      <c r="C44" s="720"/>
      <c r="D44" s="720"/>
      <c r="E44" s="720"/>
      <c r="F44" s="741" t="s">
        <v>508</v>
      </c>
      <c r="G44" s="741">
        <v>1</v>
      </c>
      <c r="H44" s="741">
        <v>1725</v>
      </c>
      <c r="I44" s="741">
        <v>1</v>
      </c>
      <c r="J44" s="98">
        <f t="shared" si="2"/>
        <v>1725</v>
      </c>
      <c r="K44" s="1"/>
      <c r="P44" s="1"/>
      <c r="Q44" s="1"/>
      <c r="R44" s="1"/>
      <c r="S44" s="1"/>
      <c r="T44" s="1"/>
      <c r="U44" s="1"/>
      <c r="W44" s="1"/>
      <c r="X44" s="1"/>
      <c r="Y44" s="1"/>
      <c r="AA44" s="1"/>
      <c r="AB44" s="1"/>
      <c r="AL44" s="1"/>
      <c r="AM44" s="1"/>
      <c r="AN44" s="1"/>
      <c r="AO44" s="1"/>
      <c r="AP44" s="1"/>
      <c r="AQ44" s="1"/>
      <c r="AR44" s="1"/>
      <c r="AS44" s="1"/>
      <c r="AT44" s="1"/>
      <c r="AU44" s="1"/>
      <c r="AV44" s="1"/>
      <c r="AW44" s="1"/>
      <c r="AX44" s="1"/>
      <c r="AY44" s="1"/>
    </row>
    <row r="45" spans="2:51" ht="12" customHeight="1">
      <c r="B45" s="719" t="s">
        <v>504</v>
      </c>
      <c r="C45" s="720"/>
      <c r="D45" s="720"/>
      <c r="E45" s="720"/>
      <c r="F45" s="741" t="s">
        <v>139</v>
      </c>
      <c r="G45" s="741">
        <v>1</v>
      </c>
      <c r="H45" s="741">
        <v>0.6</v>
      </c>
      <c r="I45" s="741">
        <v>840</v>
      </c>
      <c r="J45" s="98">
        <f t="shared" si="2"/>
        <v>504</v>
      </c>
      <c r="K45" s="1"/>
      <c r="P45" s="1"/>
      <c r="Q45" s="1"/>
      <c r="R45" s="1"/>
      <c r="S45" s="1"/>
      <c r="T45" s="1"/>
      <c r="U45" s="1"/>
      <c r="W45" s="1"/>
      <c r="X45" s="1"/>
      <c r="Y45" s="1"/>
      <c r="AA45" s="1"/>
      <c r="AB45" s="1"/>
      <c r="AL45" s="1"/>
      <c r="AM45" s="1"/>
      <c r="AN45" s="1"/>
      <c r="AO45" s="1"/>
      <c r="AP45" s="1"/>
      <c r="AQ45" s="1"/>
      <c r="AR45" s="1"/>
      <c r="AS45" s="1"/>
      <c r="AT45" s="1"/>
      <c r="AU45" s="1"/>
      <c r="AV45" s="1"/>
      <c r="AW45" s="1"/>
      <c r="AX45" s="1"/>
      <c r="AY45" s="1"/>
    </row>
    <row r="46" spans="2:51" ht="12" customHeight="1">
      <c r="B46" s="719" t="s">
        <v>505</v>
      </c>
      <c r="C46" s="720"/>
      <c r="D46" s="720"/>
      <c r="E46" s="720"/>
      <c r="F46" s="741"/>
      <c r="G46" s="741">
        <v>1</v>
      </c>
      <c r="H46" s="741">
        <v>5.4</v>
      </c>
      <c r="I46" s="741">
        <v>2000</v>
      </c>
      <c r="J46" s="98">
        <f t="shared" si="2"/>
        <v>10800</v>
      </c>
      <c r="K46" s="1"/>
      <c r="P46" s="1"/>
      <c r="Q46" s="1"/>
      <c r="R46" s="1"/>
      <c r="S46" s="1"/>
      <c r="T46" s="1"/>
      <c r="U46" s="1"/>
      <c r="W46" s="1"/>
      <c r="X46" s="1"/>
      <c r="Y46" s="1"/>
      <c r="AA46" s="1"/>
      <c r="AB46" s="1"/>
      <c r="AL46" s="1"/>
      <c r="AM46" s="1"/>
      <c r="AN46" s="1"/>
      <c r="AO46" s="1"/>
      <c r="AP46" s="1"/>
      <c r="AQ46" s="1"/>
      <c r="AR46" s="1"/>
      <c r="AS46" s="1"/>
      <c r="AT46" s="1"/>
      <c r="AU46" s="1"/>
      <c r="AV46" s="1"/>
      <c r="AW46" s="1"/>
      <c r="AX46" s="1"/>
      <c r="AY46" s="1"/>
    </row>
    <row r="47" spans="2:51" ht="12" customHeight="1">
      <c r="B47" s="731"/>
      <c r="C47" s="721"/>
      <c r="D47" s="721"/>
      <c r="E47" s="721"/>
      <c r="F47" s="741">
        <v>0</v>
      </c>
      <c r="G47" s="741">
        <v>0</v>
      </c>
      <c r="H47" s="741">
        <v>0</v>
      </c>
      <c r="I47" s="741">
        <v>0</v>
      </c>
      <c r="J47" s="98">
        <f t="shared" si="2"/>
        <v>0</v>
      </c>
      <c r="K47" s="1"/>
      <c r="P47" s="1"/>
      <c r="Q47" s="1"/>
      <c r="R47" s="1"/>
      <c r="S47" s="1"/>
      <c r="T47" s="1"/>
      <c r="U47" s="1"/>
      <c r="W47" s="1"/>
      <c r="X47" s="1"/>
      <c r="Y47" s="1"/>
      <c r="AA47" s="1"/>
      <c r="AB47" s="1"/>
      <c r="AL47" s="1"/>
      <c r="AM47" s="1"/>
      <c r="AN47" s="1"/>
      <c r="AO47" s="1"/>
      <c r="AP47" s="1"/>
      <c r="AQ47" s="1"/>
      <c r="AR47" s="1"/>
      <c r="AS47" s="1"/>
      <c r="AT47" s="1"/>
      <c r="AU47" s="1"/>
      <c r="AV47" s="1"/>
      <c r="AW47" s="1"/>
      <c r="AX47" s="1"/>
      <c r="AY47" s="1"/>
    </row>
    <row r="48" spans="2:51" ht="12" customHeight="1">
      <c r="B48" s="731"/>
      <c r="C48" s="721"/>
      <c r="D48" s="721"/>
      <c r="E48" s="721"/>
      <c r="F48" s="741">
        <v>0</v>
      </c>
      <c r="G48" s="741">
        <v>0</v>
      </c>
      <c r="H48" s="741">
        <v>0</v>
      </c>
      <c r="I48" s="741">
        <v>0</v>
      </c>
      <c r="J48" s="98">
        <f t="shared" si="2"/>
        <v>0</v>
      </c>
      <c r="K48" s="1"/>
      <c r="P48" s="1"/>
      <c r="Q48" s="1"/>
      <c r="R48" s="1"/>
      <c r="S48" s="1"/>
      <c r="T48" s="1"/>
      <c r="U48" s="1"/>
      <c r="W48" s="1"/>
      <c r="X48" s="1"/>
      <c r="Y48" s="1"/>
      <c r="AA48" s="1"/>
      <c r="AB48" s="1"/>
      <c r="AL48" s="1"/>
      <c r="AM48" s="1"/>
      <c r="AN48" s="1"/>
      <c r="AO48" s="1"/>
      <c r="AP48" s="1"/>
      <c r="AQ48" s="1"/>
      <c r="AR48" s="1"/>
      <c r="AS48" s="1"/>
      <c r="AT48" s="1"/>
      <c r="AU48" s="1"/>
      <c r="AV48" s="1"/>
      <c r="AW48" s="1"/>
      <c r="AX48" s="1"/>
      <c r="AY48" s="1"/>
    </row>
    <row r="49" spans="2:51" ht="12" customHeight="1">
      <c r="B49" s="731"/>
      <c r="C49" s="721"/>
      <c r="D49" s="721"/>
      <c r="E49" s="721"/>
      <c r="F49" s="741">
        <v>0</v>
      </c>
      <c r="G49" s="741">
        <v>0</v>
      </c>
      <c r="H49" s="741">
        <v>0</v>
      </c>
      <c r="I49" s="741">
        <v>0</v>
      </c>
      <c r="J49" s="98">
        <f t="shared" si="2"/>
        <v>0</v>
      </c>
      <c r="K49" s="1"/>
      <c r="P49" s="1"/>
      <c r="Q49" s="1"/>
      <c r="R49" s="1"/>
      <c r="S49" s="1"/>
      <c r="T49" s="1"/>
      <c r="U49" s="1"/>
      <c r="W49" s="1"/>
      <c r="X49" s="1"/>
      <c r="Y49" s="1"/>
      <c r="AA49" s="1"/>
      <c r="AB49" s="1"/>
      <c r="AL49" s="1"/>
      <c r="AM49" s="1"/>
      <c r="AN49" s="1"/>
      <c r="AO49" s="1"/>
      <c r="AP49" s="1"/>
      <c r="AQ49" s="1"/>
      <c r="AR49" s="1"/>
      <c r="AS49" s="1"/>
      <c r="AT49" s="1"/>
      <c r="AU49" s="1"/>
      <c r="AV49" s="1"/>
      <c r="AW49" s="1"/>
      <c r="AX49" s="1"/>
      <c r="AY49" s="1"/>
    </row>
    <row r="50" spans="2:51" ht="12" customHeight="1">
      <c r="B50" s="731"/>
      <c r="C50" s="721"/>
      <c r="D50" s="721"/>
      <c r="E50" s="721"/>
      <c r="F50" s="741">
        <v>0</v>
      </c>
      <c r="G50" s="741">
        <v>0</v>
      </c>
      <c r="H50" s="741">
        <v>0</v>
      </c>
      <c r="I50" s="741">
        <v>0</v>
      </c>
      <c r="J50" s="98">
        <f t="shared" si="2"/>
        <v>0</v>
      </c>
      <c r="K50" s="1"/>
      <c r="P50" s="1"/>
      <c r="Q50" s="1"/>
      <c r="R50" s="1"/>
      <c r="S50" s="1"/>
      <c r="T50" s="1"/>
      <c r="U50" s="1"/>
      <c r="W50" s="1"/>
      <c r="X50" s="1"/>
      <c r="Y50" s="1"/>
      <c r="AA50" s="1"/>
      <c r="AB50" s="1"/>
      <c r="AL50" s="1"/>
      <c r="AM50" s="1"/>
      <c r="AN50" s="1"/>
      <c r="AO50" s="1"/>
      <c r="AP50" s="1"/>
      <c r="AQ50" s="1"/>
      <c r="AR50" s="1"/>
      <c r="AS50" s="1"/>
      <c r="AT50" s="1"/>
      <c r="AU50" s="1"/>
      <c r="AV50" s="1"/>
      <c r="AW50" s="1"/>
      <c r="AX50" s="1"/>
      <c r="AY50" s="1"/>
    </row>
    <row r="51" spans="2:51" ht="12" customHeight="1">
      <c r="B51" s="731"/>
      <c r="C51" s="721"/>
      <c r="D51" s="721"/>
      <c r="E51" s="721"/>
      <c r="F51" s="741">
        <v>0</v>
      </c>
      <c r="G51" s="741">
        <v>0</v>
      </c>
      <c r="H51" s="741">
        <v>0</v>
      </c>
      <c r="I51" s="741">
        <v>0</v>
      </c>
      <c r="J51" s="98">
        <f t="shared" si="2"/>
        <v>0</v>
      </c>
      <c r="K51" s="1"/>
      <c r="P51" s="1"/>
      <c r="Q51" s="1"/>
      <c r="R51" s="1"/>
      <c r="S51" s="1"/>
      <c r="T51" s="1"/>
      <c r="U51" s="1"/>
      <c r="W51" s="1"/>
      <c r="X51" s="1"/>
      <c r="Y51" s="1"/>
      <c r="AA51" s="1"/>
      <c r="AB51" s="1"/>
      <c r="AL51" s="1"/>
      <c r="AM51" s="1"/>
      <c r="AN51" s="1"/>
      <c r="AO51" s="1"/>
      <c r="AP51" s="1"/>
      <c r="AQ51" s="1"/>
      <c r="AR51" s="1"/>
      <c r="AS51" s="1"/>
      <c r="AT51" s="1"/>
      <c r="AU51" s="1"/>
      <c r="AV51" s="1"/>
      <c r="AW51" s="1"/>
      <c r="AX51" s="1"/>
      <c r="AY51" s="1"/>
    </row>
    <row r="52" spans="2:51" ht="12" customHeight="1">
      <c r="B52" s="731"/>
      <c r="C52" s="721"/>
      <c r="D52" s="721"/>
      <c r="E52" s="721"/>
      <c r="F52" s="741">
        <v>0</v>
      </c>
      <c r="G52" s="741">
        <v>0</v>
      </c>
      <c r="H52" s="741">
        <v>0</v>
      </c>
      <c r="I52" s="741">
        <v>0</v>
      </c>
      <c r="J52" s="98">
        <f t="shared" si="2"/>
        <v>0</v>
      </c>
      <c r="K52" s="1"/>
      <c r="P52" s="1"/>
      <c r="Q52" s="1"/>
      <c r="R52" s="1"/>
      <c r="S52" s="1"/>
      <c r="T52" s="1"/>
      <c r="U52" s="1"/>
      <c r="W52" s="1"/>
      <c r="X52" s="1"/>
      <c r="Y52" s="1"/>
      <c r="AA52" s="1"/>
      <c r="AB52" s="1"/>
      <c r="AL52" s="1"/>
      <c r="AM52" s="1"/>
      <c r="AN52" s="1"/>
      <c r="AO52" s="1"/>
      <c r="AP52" s="1"/>
      <c r="AQ52" s="1"/>
      <c r="AR52" s="1"/>
      <c r="AS52" s="1"/>
      <c r="AT52" s="1"/>
      <c r="AU52" s="1"/>
      <c r="AV52" s="1"/>
      <c r="AW52" s="1"/>
      <c r="AX52" s="1"/>
      <c r="AY52" s="1"/>
    </row>
    <row r="53" spans="2:51" ht="12.75" customHeight="1">
      <c r="B53" s="732"/>
      <c r="C53" s="725"/>
      <c r="D53" s="725"/>
      <c r="E53" s="725"/>
      <c r="F53" s="742">
        <v>0</v>
      </c>
      <c r="G53" s="743">
        <v>0</v>
      </c>
      <c r="H53" s="743">
        <v>0</v>
      </c>
      <c r="I53" s="743">
        <v>0</v>
      </c>
      <c r="J53" s="98">
        <f t="shared" si="2"/>
        <v>0</v>
      </c>
      <c r="K53" s="1"/>
      <c r="P53" s="1"/>
      <c r="Q53" s="1"/>
      <c r="R53" s="1"/>
      <c r="S53" s="1"/>
      <c r="T53" s="1"/>
      <c r="U53" s="1"/>
      <c r="W53" s="1"/>
      <c r="X53" s="1"/>
      <c r="Y53" s="1"/>
      <c r="AA53" s="1"/>
      <c r="AB53" s="1"/>
      <c r="AL53" s="1"/>
      <c r="AM53" s="1"/>
      <c r="AN53" s="1"/>
      <c r="AO53" s="1"/>
      <c r="AP53" s="1"/>
      <c r="AQ53" s="1"/>
      <c r="AR53" s="1"/>
      <c r="AS53" s="1"/>
      <c r="AT53" s="1"/>
      <c r="AU53" s="1"/>
      <c r="AV53" s="1"/>
      <c r="AW53" s="1"/>
      <c r="AX53" s="1"/>
      <c r="AY53" s="1"/>
    </row>
    <row r="54" spans="2:51" ht="15.75" customHeight="1" thickBot="1">
      <c r="B54" s="20"/>
      <c r="C54" s="21"/>
      <c r="D54" s="21"/>
      <c r="E54" s="22" t="s">
        <v>140</v>
      </c>
      <c r="F54" s="21"/>
      <c r="G54" s="21"/>
      <c r="H54" s="21"/>
      <c r="I54" s="21"/>
      <c r="J54" s="99">
        <f>SUM(J42:J53)</f>
        <v>28149</v>
      </c>
      <c r="K54" s="1"/>
      <c r="P54" s="1"/>
      <c r="Q54" s="1"/>
      <c r="R54" s="1"/>
      <c r="S54" s="1"/>
      <c r="T54" s="1"/>
      <c r="U54" s="1"/>
      <c r="W54" s="1"/>
      <c r="X54" s="1"/>
      <c r="Y54" s="1"/>
      <c r="AA54" s="1"/>
      <c r="AB54" s="1"/>
      <c r="AL54" s="1"/>
      <c r="AM54" s="1"/>
      <c r="AN54" s="1"/>
      <c r="AO54" s="1"/>
      <c r="AP54" s="1"/>
      <c r="AQ54" s="1"/>
      <c r="AR54" s="1"/>
      <c r="AS54" s="1"/>
      <c r="AT54" s="1"/>
      <c r="AU54" s="1"/>
      <c r="AV54" s="1"/>
      <c r="AW54" s="1"/>
      <c r="AX54" s="1"/>
      <c r="AY54" s="1"/>
    </row>
    <row r="55" spans="2:51" ht="15" customHeight="1" thickBot="1" thickTop="1">
      <c r="B55" s="164"/>
      <c r="C55" s="164"/>
      <c r="D55" s="164"/>
      <c r="E55" s="164"/>
      <c r="F55" s="164"/>
      <c r="G55" s="164"/>
      <c r="H55" s="164"/>
      <c r="I55" s="164"/>
      <c r="J55" s="164"/>
      <c r="K55" s="1"/>
      <c r="P55" s="1"/>
      <c r="Q55" s="1"/>
      <c r="R55" s="1"/>
      <c r="S55" s="1"/>
      <c r="T55" s="1"/>
      <c r="U55" s="1"/>
      <c r="W55" s="1"/>
      <c r="X55" s="1"/>
      <c r="Y55" s="1"/>
      <c r="AA55" s="1"/>
      <c r="AB55" s="1"/>
      <c r="AL55" s="1"/>
      <c r="AM55" s="1"/>
      <c r="AN55" s="1"/>
      <c r="AO55" s="1"/>
      <c r="AP55" s="1"/>
      <c r="AQ55" s="1"/>
      <c r="AR55" s="1"/>
      <c r="AS55" s="1"/>
      <c r="AT55" s="1"/>
      <c r="AU55" s="1"/>
      <c r="AV55" s="1"/>
      <c r="AW55" s="1"/>
      <c r="AX55" s="1"/>
      <c r="AY55" s="1"/>
    </row>
    <row r="56" spans="2:51" ht="12.75" customHeight="1" thickTop="1">
      <c r="B56" s="528" t="s">
        <v>141</v>
      </c>
      <c r="C56" s="14"/>
      <c r="D56" s="14"/>
      <c r="E56" s="14"/>
      <c r="F56" s="14"/>
      <c r="G56" s="14"/>
      <c r="H56" s="14"/>
      <c r="I56" s="14"/>
      <c r="J56" s="36"/>
      <c r="K56" s="1"/>
      <c r="P56" s="1"/>
      <c r="Q56" s="1"/>
      <c r="R56" s="1"/>
      <c r="S56" s="1"/>
      <c r="T56" s="1"/>
      <c r="U56" s="1"/>
      <c r="W56" s="1"/>
      <c r="X56" s="1"/>
      <c r="Y56" s="1"/>
      <c r="AA56" s="1"/>
      <c r="AB56" s="1"/>
      <c r="AL56" s="1"/>
      <c r="AM56" s="1"/>
      <c r="AN56" s="1"/>
      <c r="AO56" s="1"/>
      <c r="AP56" s="1"/>
      <c r="AQ56" s="1"/>
      <c r="AR56" s="1"/>
      <c r="AS56" s="1"/>
      <c r="AT56" s="1"/>
      <c r="AU56" s="1"/>
      <c r="AV56" s="1"/>
      <c r="AW56" s="1"/>
      <c r="AX56" s="1"/>
      <c r="AY56" s="1"/>
    </row>
    <row r="57" spans="2:51" ht="13.5" customHeight="1">
      <c r="B57" s="42" t="s">
        <v>142</v>
      </c>
      <c r="C57" s="43"/>
      <c r="D57" s="43"/>
      <c r="E57" s="43"/>
      <c r="F57" s="44" t="s">
        <v>143</v>
      </c>
      <c r="G57" s="38" t="s">
        <v>139</v>
      </c>
      <c r="H57" s="44" t="s">
        <v>144</v>
      </c>
      <c r="I57" s="38" t="s">
        <v>145</v>
      </c>
      <c r="J57" s="45" t="s">
        <v>146</v>
      </c>
      <c r="K57" s="1"/>
      <c r="P57" s="1"/>
      <c r="Q57" s="1"/>
      <c r="R57" s="1"/>
      <c r="S57" s="1"/>
      <c r="T57" s="1"/>
      <c r="U57" s="1"/>
      <c r="W57" s="1"/>
      <c r="X57" s="1"/>
      <c r="Y57" s="1"/>
      <c r="AA57" s="1"/>
      <c r="AB57" s="1"/>
      <c r="AL57" s="1"/>
      <c r="AM57" s="1"/>
      <c r="AN57" s="1"/>
      <c r="AO57" s="1"/>
      <c r="AP57" s="1"/>
      <c r="AQ57" s="1"/>
      <c r="AR57" s="1"/>
      <c r="AS57" s="1"/>
      <c r="AT57" s="1"/>
      <c r="AU57" s="1"/>
      <c r="AV57" s="1"/>
      <c r="AW57" s="1"/>
      <c r="AX57" s="1"/>
      <c r="AY57" s="1"/>
    </row>
    <row r="58" spans="2:51" ht="12" customHeight="1">
      <c r="B58" s="16" t="s">
        <v>147</v>
      </c>
      <c r="C58" s="10"/>
      <c r="D58" s="9" t="s">
        <v>148</v>
      </c>
      <c r="E58" s="10"/>
      <c r="F58" s="32" t="s">
        <v>149</v>
      </c>
      <c r="G58" s="31" t="s">
        <v>150</v>
      </c>
      <c r="H58" s="32" t="s">
        <v>151</v>
      </c>
      <c r="I58" s="31" t="s">
        <v>139</v>
      </c>
      <c r="J58" s="34" t="s">
        <v>152</v>
      </c>
      <c r="K58" s="1"/>
      <c r="P58" s="1"/>
      <c r="Q58" s="1"/>
      <c r="R58" s="1"/>
      <c r="S58" s="1"/>
      <c r="T58" s="1"/>
      <c r="U58" s="1"/>
      <c r="W58" s="1"/>
      <c r="X58" s="1"/>
      <c r="Y58" s="1"/>
      <c r="AA58" s="1"/>
      <c r="AB58" s="1"/>
      <c r="AL58" s="1"/>
      <c r="AM58" s="1"/>
      <c r="AN58" s="1"/>
      <c r="AO58" s="1"/>
      <c r="AP58" s="1"/>
      <c r="AQ58" s="1"/>
      <c r="AR58" s="1"/>
      <c r="AS58" s="1"/>
      <c r="AT58" s="1"/>
      <c r="AU58" s="1"/>
      <c r="AV58" s="1"/>
      <c r="AW58" s="1"/>
      <c r="AX58" s="1"/>
      <c r="AY58" s="1"/>
    </row>
    <row r="59" spans="2:51" ht="12" customHeight="1">
      <c r="B59" s="772"/>
      <c r="C59" s="773"/>
      <c r="D59" s="774"/>
      <c r="E59" s="773"/>
      <c r="F59" s="778"/>
      <c r="G59" s="774"/>
      <c r="H59" s="778"/>
      <c r="I59" s="774"/>
      <c r="J59" s="556">
        <f aca="true" t="shared" si="3" ref="J59:J66">H59+I59</f>
        <v>0</v>
      </c>
      <c r="K59" s="1"/>
      <c r="P59" s="1"/>
      <c r="Q59" s="1"/>
      <c r="R59" s="1"/>
      <c r="S59" s="1"/>
      <c r="T59" s="1"/>
      <c r="U59" s="1"/>
      <c r="W59" s="1"/>
      <c r="X59" s="1"/>
      <c r="Y59" s="1"/>
      <c r="AA59" s="1"/>
      <c r="AB59" s="1"/>
      <c r="AL59" s="1"/>
      <c r="AM59" s="1"/>
      <c r="AN59" s="1"/>
      <c r="AO59" s="1"/>
      <c r="AP59" s="1"/>
      <c r="AQ59" s="1"/>
      <c r="AR59" s="1"/>
      <c r="AS59" s="1"/>
      <c r="AT59" s="1"/>
      <c r="AU59" s="1"/>
      <c r="AV59" s="1"/>
      <c r="AW59" s="1"/>
      <c r="AX59" s="1"/>
      <c r="AY59" s="1"/>
    </row>
    <row r="60" spans="2:51" ht="12" customHeight="1">
      <c r="B60" s="748"/>
      <c r="C60" s="749"/>
      <c r="D60" s="750"/>
      <c r="E60" s="749"/>
      <c r="F60" s="751"/>
      <c r="G60" s="750"/>
      <c r="H60" s="750"/>
      <c r="I60" s="750"/>
      <c r="J60" s="556">
        <f t="shared" si="3"/>
        <v>0</v>
      </c>
      <c r="K60" s="1"/>
      <c r="P60" s="1"/>
      <c r="Q60" s="1"/>
      <c r="R60" s="1"/>
      <c r="S60" s="1"/>
      <c r="T60" s="1"/>
      <c r="U60" s="1"/>
      <c r="W60" s="1"/>
      <c r="X60" s="1"/>
      <c r="Y60" s="1"/>
      <c r="AA60" s="1"/>
      <c r="AB60" s="1"/>
      <c r="AL60" s="1"/>
      <c r="AM60" s="1"/>
      <c r="AN60" s="1"/>
      <c r="AO60" s="1"/>
      <c r="AP60" s="1"/>
      <c r="AQ60" s="1"/>
      <c r="AR60" s="1"/>
      <c r="AS60" s="1"/>
      <c r="AT60" s="1"/>
      <c r="AU60" s="1"/>
      <c r="AV60" s="1"/>
      <c r="AW60" s="1"/>
      <c r="AX60" s="1"/>
      <c r="AY60" s="1"/>
    </row>
    <row r="61" spans="2:51" ht="15" customHeight="1">
      <c r="B61" s="748"/>
      <c r="C61" s="749"/>
      <c r="D61" s="750"/>
      <c r="E61" s="749"/>
      <c r="F61" s="751"/>
      <c r="G61" s="750"/>
      <c r="H61" s="750"/>
      <c r="I61" s="750"/>
      <c r="J61" s="556">
        <f t="shared" si="3"/>
        <v>0</v>
      </c>
      <c r="K61" s="1"/>
      <c r="P61" s="1"/>
      <c r="Q61" s="1"/>
      <c r="R61" s="1"/>
      <c r="S61" s="1"/>
      <c r="T61" s="1"/>
      <c r="U61" s="1"/>
      <c r="W61" s="1"/>
      <c r="X61" s="1"/>
      <c r="Y61" s="1"/>
      <c r="AA61" s="1"/>
      <c r="AB61" s="1"/>
      <c r="AL61" s="1"/>
      <c r="AM61" s="1"/>
      <c r="AN61" s="1"/>
      <c r="AO61" s="1"/>
      <c r="AP61" s="1"/>
      <c r="AQ61" s="1"/>
      <c r="AR61" s="1"/>
      <c r="AS61" s="1"/>
      <c r="AT61" s="1"/>
      <c r="AU61" s="1"/>
      <c r="AV61" s="1"/>
      <c r="AW61" s="1"/>
      <c r="AX61" s="1"/>
      <c r="AY61" s="1"/>
    </row>
    <row r="62" spans="2:51" ht="15" customHeight="1">
      <c r="B62" s="748"/>
      <c r="C62" s="749"/>
      <c r="D62" s="750"/>
      <c r="E62" s="749"/>
      <c r="F62" s="751"/>
      <c r="G62" s="750"/>
      <c r="H62" s="750"/>
      <c r="I62" s="750"/>
      <c r="J62" s="556">
        <f t="shared" si="3"/>
        <v>0</v>
      </c>
      <c r="K62" s="1"/>
      <c r="P62" s="1"/>
      <c r="Q62" s="1"/>
      <c r="R62" s="1"/>
      <c r="S62" s="1"/>
      <c r="T62" s="1"/>
      <c r="U62" s="1"/>
      <c r="W62" s="1"/>
      <c r="X62" s="1"/>
      <c r="Y62" s="1"/>
      <c r="AA62" s="1"/>
      <c r="AB62" s="1"/>
      <c r="AL62" s="1"/>
      <c r="AM62" s="1"/>
      <c r="AN62" s="1"/>
      <c r="AO62" s="1"/>
      <c r="AP62" s="1"/>
      <c r="AQ62" s="1"/>
      <c r="AR62" s="1"/>
      <c r="AS62" s="1"/>
      <c r="AT62" s="1"/>
      <c r="AU62" s="1"/>
      <c r="AV62" s="1"/>
      <c r="AW62" s="1"/>
      <c r="AX62" s="1"/>
      <c r="AY62" s="1"/>
    </row>
    <row r="63" spans="2:51" ht="12" customHeight="1">
      <c r="B63" s="748"/>
      <c r="C63" s="749"/>
      <c r="D63" s="750"/>
      <c r="E63" s="749"/>
      <c r="F63" s="751"/>
      <c r="G63" s="750"/>
      <c r="H63" s="750"/>
      <c r="I63" s="750"/>
      <c r="J63" s="556">
        <f t="shared" si="3"/>
        <v>0</v>
      </c>
      <c r="K63" s="1"/>
      <c r="P63" s="1"/>
      <c r="Q63" s="1"/>
      <c r="R63" s="1"/>
      <c r="S63" s="1"/>
      <c r="T63" s="1"/>
      <c r="U63" s="1"/>
      <c r="W63" s="1"/>
      <c r="X63" s="1"/>
      <c r="Y63" s="1"/>
      <c r="AA63" s="1"/>
      <c r="AB63" s="1"/>
      <c r="AL63" s="1"/>
      <c r="AM63" s="1"/>
      <c r="AN63" s="1"/>
      <c r="AO63" s="1"/>
      <c r="AP63" s="1"/>
      <c r="AQ63" s="1"/>
      <c r="AR63" s="1"/>
      <c r="AS63" s="1"/>
      <c r="AT63" s="1"/>
      <c r="AU63" s="1"/>
      <c r="AV63" s="1"/>
      <c r="AW63" s="1"/>
      <c r="AX63" s="1"/>
      <c r="AY63" s="1"/>
    </row>
    <row r="64" spans="2:51" ht="12" customHeight="1">
      <c r="B64" s="748"/>
      <c r="C64" s="749"/>
      <c r="D64" s="750"/>
      <c r="E64" s="749"/>
      <c r="F64" s="751"/>
      <c r="G64" s="750"/>
      <c r="H64" s="750"/>
      <c r="I64" s="750"/>
      <c r="J64" s="556">
        <f t="shared" si="3"/>
        <v>0</v>
      </c>
      <c r="K64" s="1"/>
      <c r="P64" s="1"/>
      <c r="Q64" s="1"/>
      <c r="R64" s="1"/>
      <c r="S64" s="1"/>
      <c r="T64" s="1"/>
      <c r="U64" s="1"/>
      <c r="W64" s="1"/>
      <c r="X64" s="1"/>
      <c r="Y64" s="1"/>
      <c r="AA64" s="1"/>
      <c r="AB64" s="1"/>
      <c r="AL64" s="1"/>
      <c r="AM64" s="1"/>
      <c r="AN64" s="1"/>
      <c r="AO64" s="1"/>
      <c r="AP64" s="1"/>
      <c r="AQ64" s="1"/>
      <c r="AR64" s="1"/>
      <c r="AS64" s="1"/>
      <c r="AT64" s="1"/>
      <c r="AU64" s="1"/>
      <c r="AV64" s="1"/>
      <c r="AW64" s="1"/>
      <c r="AX64" s="1"/>
      <c r="AY64" s="1"/>
    </row>
    <row r="65" spans="2:51" ht="12" customHeight="1">
      <c r="B65" s="748"/>
      <c r="C65" s="749"/>
      <c r="D65" s="750"/>
      <c r="E65" s="749"/>
      <c r="F65" s="751"/>
      <c r="G65" s="750"/>
      <c r="H65" s="750"/>
      <c r="I65" s="750"/>
      <c r="J65" s="556">
        <f t="shared" si="3"/>
        <v>0</v>
      </c>
      <c r="K65" s="1"/>
      <c r="P65" s="1"/>
      <c r="Q65" s="1"/>
      <c r="R65" s="1"/>
      <c r="S65" s="1"/>
      <c r="T65" s="1"/>
      <c r="U65" s="1"/>
      <c r="W65" s="1"/>
      <c r="X65" s="1"/>
      <c r="Y65" s="1"/>
      <c r="AA65" s="1"/>
      <c r="AB65" s="1"/>
      <c r="AL65" s="1"/>
      <c r="AM65" s="1"/>
      <c r="AN65" s="1"/>
      <c r="AO65" s="1"/>
      <c r="AP65" s="1"/>
      <c r="AQ65" s="1"/>
      <c r="AR65" s="1"/>
      <c r="AS65" s="1"/>
      <c r="AT65" s="1"/>
      <c r="AU65" s="1"/>
      <c r="AV65" s="1"/>
      <c r="AW65" s="1"/>
      <c r="AX65" s="1"/>
      <c r="AY65" s="1"/>
    </row>
    <row r="66" spans="2:51" ht="12" customHeight="1">
      <c r="B66" s="752"/>
      <c r="C66" s="753"/>
      <c r="D66" s="754"/>
      <c r="E66" s="753"/>
      <c r="F66" s="755"/>
      <c r="G66" s="754"/>
      <c r="H66" s="754"/>
      <c r="I66" s="754"/>
      <c r="J66" s="556">
        <f t="shared" si="3"/>
        <v>0</v>
      </c>
      <c r="K66" s="1"/>
      <c r="P66" s="1"/>
      <c r="Q66" s="1"/>
      <c r="R66" s="1"/>
      <c r="S66" s="1"/>
      <c r="T66" s="1"/>
      <c r="U66" s="1"/>
      <c r="W66" s="1"/>
      <c r="X66" s="1"/>
      <c r="Y66" s="1"/>
      <c r="AA66" s="1"/>
      <c r="AB66" s="1"/>
      <c r="AL66" s="1"/>
      <c r="AM66" s="1"/>
      <c r="AN66" s="1"/>
      <c r="AO66" s="1"/>
      <c r="AP66" s="1"/>
      <c r="AQ66" s="1"/>
      <c r="AR66" s="1"/>
      <c r="AS66" s="1"/>
      <c r="AT66" s="1"/>
      <c r="AU66" s="1"/>
      <c r="AV66" s="1"/>
      <c r="AW66" s="1"/>
      <c r="AX66" s="1"/>
      <c r="AY66" s="1"/>
    </row>
    <row r="67" spans="2:51" ht="12.75" customHeight="1">
      <c r="B67" s="165"/>
      <c r="C67" s="166"/>
      <c r="D67" s="167" t="s">
        <v>153</v>
      </c>
      <c r="E67" s="166"/>
      <c r="F67" s="166"/>
      <c r="G67" s="166"/>
      <c r="H67" s="101">
        <f>SUM(H59:H66)</f>
        <v>0</v>
      </c>
      <c r="I67" s="101">
        <f>SUM(I59:I66)</f>
        <v>0</v>
      </c>
      <c r="J67" s="100">
        <f>SUM(J59:J66)</f>
        <v>0</v>
      </c>
      <c r="K67" s="1"/>
      <c r="P67" s="1"/>
      <c r="Q67" s="1"/>
      <c r="R67" s="1"/>
      <c r="S67" s="1"/>
      <c r="T67" s="1"/>
      <c r="U67" s="1"/>
      <c r="W67" s="1"/>
      <c r="X67" s="1"/>
      <c r="Y67" s="1"/>
      <c r="AA67" s="1"/>
      <c r="AB67" s="1"/>
      <c r="AL67" s="1"/>
      <c r="AM67" s="1"/>
      <c r="AN67" s="1"/>
      <c r="AO67" s="1"/>
      <c r="AP67" s="1"/>
      <c r="AQ67" s="1"/>
      <c r="AR67" s="1"/>
      <c r="AS67" s="1"/>
      <c r="AT67" s="1"/>
      <c r="AU67" s="1"/>
      <c r="AV67" s="1"/>
      <c r="AW67" s="1"/>
      <c r="AX67" s="1"/>
      <c r="AY67" s="1"/>
    </row>
    <row r="68" spans="2:51" ht="15.75" customHeight="1">
      <c r="B68" s="46" t="s">
        <v>154</v>
      </c>
      <c r="C68" s="1"/>
      <c r="E68" s="1"/>
      <c r="F68" s="44" t="s">
        <v>143</v>
      </c>
      <c r="G68" s="38" t="s">
        <v>139</v>
      </c>
      <c r="H68" s="44" t="s">
        <v>144</v>
      </c>
      <c r="I68" s="38" t="s">
        <v>145</v>
      </c>
      <c r="J68" s="45" t="s">
        <v>146</v>
      </c>
      <c r="K68" s="1"/>
      <c r="P68" s="1"/>
      <c r="Q68" s="1"/>
      <c r="R68" s="1"/>
      <c r="S68" s="1"/>
      <c r="T68" s="1"/>
      <c r="U68" s="1"/>
      <c r="W68" s="1"/>
      <c r="X68" s="1"/>
      <c r="Y68" s="1"/>
      <c r="AA68" s="1"/>
      <c r="AB68" s="1"/>
      <c r="AL68" s="1"/>
      <c r="AM68" s="1"/>
      <c r="AN68" s="1"/>
      <c r="AO68" s="1"/>
      <c r="AP68" s="1"/>
      <c r="AQ68" s="1"/>
      <c r="AR68" s="1"/>
      <c r="AS68" s="1"/>
      <c r="AT68" s="1"/>
      <c r="AU68" s="1"/>
      <c r="AV68" s="1"/>
      <c r="AW68" s="1"/>
      <c r="AX68" s="1"/>
      <c r="AY68" s="1"/>
    </row>
    <row r="69" spans="2:51" ht="15" customHeight="1">
      <c r="B69" s="16" t="s">
        <v>147</v>
      </c>
      <c r="C69" s="10"/>
      <c r="D69" s="9" t="s">
        <v>148</v>
      </c>
      <c r="E69" s="10"/>
      <c r="F69" s="32" t="s">
        <v>149</v>
      </c>
      <c r="G69" s="31" t="s">
        <v>150</v>
      </c>
      <c r="H69" s="32" t="s">
        <v>151</v>
      </c>
      <c r="I69" s="31" t="s">
        <v>139</v>
      </c>
      <c r="J69" s="34" t="s">
        <v>152</v>
      </c>
      <c r="K69" s="1"/>
      <c r="P69" s="1"/>
      <c r="Q69" s="1"/>
      <c r="R69" s="1"/>
      <c r="S69" s="1"/>
      <c r="T69" s="1"/>
      <c r="U69" s="1"/>
      <c r="W69" s="1"/>
      <c r="X69" s="1"/>
      <c r="Y69" s="1"/>
      <c r="AA69" s="1"/>
      <c r="AB69" s="1"/>
      <c r="AL69" s="1"/>
      <c r="AM69" s="1"/>
      <c r="AN69" s="1"/>
      <c r="AO69" s="1"/>
      <c r="AP69" s="1"/>
      <c r="AQ69" s="1"/>
      <c r="AR69" s="1"/>
      <c r="AS69" s="1"/>
      <c r="AT69" s="1"/>
      <c r="AU69" s="1"/>
      <c r="AV69" s="1"/>
      <c r="AW69" s="1"/>
      <c r="AX69" s="1"/>
      <c r="AY69" s="1"/>
    </row>
    <row r="70" spans="2:51" ht="15" customHeight="1">
      <c r="B70" s="772"/>
      <c r="C70" s="773"/>
      <c r="D70" s="774"/>
      <c r="E70" s="773"/>
      <c r="F70" s="774"/>
      <c r="G70" s="778"/>
      <c r="H70" s="774"/>
      <c r="I70" s="774"/>
      <c r="J70" s="556">
        <f aca="true" t="shared" si="4" ref="J70:J77">H70+I70</f>
        <v>0</v>
      </c>
      <c r="K70" s="1"/>
      <c r="P70" s="1"/>
      <c r="Q70" s="1"/>
      <c r="R70" s="1"/>
      <c r="S70" s="1"/>
      <c r="T70" s="1"/>
      <c r="U70" s="1"/>
      <c r="W70" s="1"/>
      <c r="X70" s="1"/>
      <c r="Y70" s="1"/>
      <c r="AA70" s="1"/>
      <c r="AB70" s="1"/>
      <c r="AL70" s="1"/>
      <c r="AM70" s="1"/>
      <c r="AN70" s="1"/>
      <c r="AO70" s="1"/>
      <c r="AP70" s="1"/>
      <c r="AQ70" s="1"/>
      <c r="AR70" s="1"/>
      <c r="AS70" s="1"/>
      <c r="AT70" s="1"/>
      <c r="AU70" s="1"/>
      <c r="AV70" s="1"/>
      <c r="AW70" s="1"/>
      <c r="AX70" s="1"/>
      <c r="AY70" s="1"/>
    </row>
    <row r="71" spans="2:51" ht="12.75" customHeight="1">
      <c r="B71" s="748"/>
      <c r="C71" s="749"/>
      <c r="D71" s="750"/>
      <c r="E71" s="749"/>
      <c r="F71" s="750"/>
      <c r="G71" s="751"/>
      <c r="H71" s="750"/>
      <c r="I71" s="750"/>
      <c r="J71" s="556">
        <f t="shared" si="4"/>
        <v>0</v>
      </c>
      <c r="K71" s="1"/>
      <c r="P71" s="1"/>
      <c r="Q71" s="1"/>
      <c r="R71" s="1"/>
      <c r="S71" s="1"/>
      <c r="T71" s="1"/>
      <c r="U71" s="1"/>
      <c r="W71" s="1"/>
      <c r="X71" s="1"/>
      <c r="Y71" s="1"/>
      <c r="AA71" s="1"/>
      <c r="AB71" s="1"/>
      <c r="AL71" s="1"/>
      <c r="AM71" s="1"/>
      <c r="AN71" s="1"/>
      <c r="AO71" s="1"/>
      <c r="AP71" s="1"/>
      <c r="AQ71" s="1"/>
      <c r="AR71" s="1"/>
      <c r="AS71" s="1"/>
      <c r="AT71" s="1"/>
      <c r="AU71" s="1"/>
      <c r="AV71" s="1"/>
      <c r="AW71" s="1"/>
      <c r="AX71" s="1"/>
      <c r="AY71" s="1"/>
    </row>
    <row r="72" spans="2:51" ht="12" customHeight="1">
      <c r="B72" s="748"/>
      <c r="C72" s="749"/>
      <c r="D72" s="750"/>
      <c r="E72" s="749"/>
      <c r="F72" s="750"/>
      <c r="G72" s="751"/>
      <c r="H72" s="750"/>
      <c r="I72" s="750"/>
      <c r="J72" s="556">
        <f t="shared" si="4"/>
        <v>0</v>
      </c>
      <c r="K72" s="1"/>
      <c r="P72" s="1"/>
      <c r="Q72" s="1"/>
      <c r="R72" s="1"/>
      <c r="S72" s="1"/>
      <c r="T72" s="1"/>
      <c r="U72" s="1"/>
      <c r="W72" s="1"/>
      <c r="X72" s="1"/>
      <c r="Y72" s="1"/>
      <c r="AA72" s="1"/>
      <c r="AB72" s="1"/>
      <c r="AL72" s="1"/>
      <c r="AM72" s="1"/>
      <c r="AN72" s="1"/>
      <c r="AO72" s="1"/>
      <c r="AP72" s="1"/>
      <c r="AQ72" s="1"/>
      <c r="AR72" s="1"/>
      <c r="AS72" s="1"/>
      <c r="AT72" s="1"/>
      <c r="AU72" s="1"/>
      <c r="AV72" s="1"/>
      <c r="AW72" s="1"/>
      <c r="AX72" s="1"/>
      <c r="AY72" s="1"/>
    </row>
    <row r="73" spans="2:51" ht="12" customHeight="1">
      <c r="B73" s="748"/>
      <c r="C73" s="749"/>
      <c r="D73" s="750"/>
      <c r="E73" s="749"/>
      <c r="F73" s="750"/>
      <c r="G73" s="751"/>
      <c r="H73" s="750"/>
      <c r="I73" s="750"/>
      <c r="J73" s="556">
        <f t="shared" si="4"/>
        <v>0</v>
      </c>
      <c r="K73" s="1"/>
      <c r="P73" s="1"/>
      <c r="Q73" s="1"/>
      <c r="R73" s="1"/>
      <c r="S73" s="1"/>
      <c r="T73" s="1"/>
      <c r="U73" s="1"/>
      <c r="W73" s="1"/>
      <c r="X73" s="1"/>
      <c r="Y73" s="1"/>
      <c r="AA73" s="1"/>
      <c r="AB73" s="1"/>
      <c r="AL73" s="1"/>
      <c r="AM73" s="1"/>
      <c r="AN73" s="1"/>
      <c r="AO73" s="1"/>
      <c r="AP73" s="1"/>
      <c r="AQ73" s="1"/>
      <c r="AR73" s="1"/>
      <c r="AS73" s="1"/>
      <c r="AT73" s="1"/>
      <c r="AU73" s="1"/>
      <c r="AV73" s="1"/>
      <c r="AW73" s="1"/>
      <c r="AX73" s="1"/>
      <c r="AY73" s="1"/>
    </row>
    <row r="74" spans="2:51" ht="12" customHeight="1">
      <c r="B74" s="748"/>
      <c r="C74" s="749"/>
      <c r="D74" s="750"/>
      <c r="E74" s="749"/>
      <c r="F74" s="750"/>
      <c r="G74" s="751"/>
      <c r="H74" s="750"/>
      <c r="I74" s="750"/>
      <c r="J74" s="556">
        <f t="shared" si="4"/>
        <v>0</v>
      </c>
      <c r="K74" s="1"/>
      <c r="P74" s="1"/>
      <c r="Q74" s="1"/>
      <c r="R74" s="1"/>
      <c r="S74" s="1"/>
      <c r="T74" s="1"/>
      <c r="U74" s="1"/>
      <c r="W74" s="1"/>
      <c r="X74" s="1"/>
      <c r="Y74" s="1"/>
      <c r="AA74" s="1"/>
      <c r="AB74" s="1"/>
      <c r="AL74" s="1"/>
      <c r="AM74" s="1"/>
      <c r="AN74" s="1"/>
      <c r="AO74" s="1"/>
      <c r="AP74" s="1"/>
      <c r="AQ74" s="1"/>
      <c r="AR74" s="1"/>
      <c r="AS74" s="1"/>
      <c r="AT74" s="1"/>
      <c r="AU74" s="1"/>
      <c r="AV74" s="1"/>
      <c r="AW74" s="1"/>
      <c r="AX74" s="1"/>
      <c r="AY74" s="1"/>
    </row>
    <row r="75" spans="2:51" ht="12" customHeight="1">
      <c r="B75" s="748"/>
      <c r="C75" s="749"/>
      <c r="D75" s="750"/>
      <c r="E75" s="749"/>
      <c r="F75" s="750"/>
      <c r="G75" s="751"/>
      <c r="H75" s="750"/>
      <c r="I75" s="750"/>
      <c r="J75" s="556">
        <f t="shared" si="4"/>
        <v>0</v>
      </c>
      <c r="K75" s="1"/>
      <c r="P75" s="1"/>
      <c r="Q75" s="1"/>
      <c r="R75" s="1"/>
      <c r="S75" s="1"/>
      <c r="T75" s="1"/>
      <c r="U75" s="1"/>
      <c r="W75" s="1"/>
      <c r="X75" s="1"/>
      <c r="Y75" s="1"/>
      <c r="AA75" s="1"/>
      <c r="AB75" s="1"/>
      <c r="AL75" s="1"/>
      <c r="AM75" s="1"/>
      <c r="AN75" s="1"/>
      <c r="AO75" s="1"/>
      <c r="AP75" s="1"/>
      <c r="AQ75" s="1"/>
      <c r="AR75" s="1"/>
      <c r="AS75" s="1"/>
      <c r="AT75" s="1"/>
      <c r="AU75" s="1"/>
      <c r="AV75" s="1"/>
      <c r="AW75" s="1"/>
      <c r="AX75" s="1"/>
      <c r="AY75" s="1"/>
    </row>
    <row r="76" spans="2:51" ht="12" customHeight="1">
      <c r="B76" s="748"/>
      <c r="C76" s="749"/>
      <c r="D76" s="750"/>
      <c r="E76" s="749"/>
      <c r="F76" s="750"/>
      <c r="G76" s="751"/>
      <c r="H76" s="750"/>
      <c r="I76" s="750"/>
      <c r="J76" s="556">
        <f t="shared" si="4"/>
        <v>0</v>
      </c>
      <c r="K76" s="1"/>
      <c r="P76" s="1"/>
      <c r="Q76" s="1"/>
      <c r="R76" s="1"/>
      <c r="S76" s="1"/>
      <c r="T76" s="1"/>
      <c r="U76" s="1"/>
      <c r="W76" s="1"/>
      <c r="X76" s="1"/>
      <c r="Y76" s="1"/>
      <c r="AA76" s="1"/>
      <c r="AB76" s="1"/>
      <c r="AL76" s="1"/>
      <c r="AM76" s="1"/>
      <c r="AN76" s="1"/>
      <c r="AO76" s="1"/>
      <c r="AP76" s="1"/>
      <c r="AQ76" s="1"/>
      <c r="AR76" s="1"/>
      <c r="AS76" s="1"/>
      <c r="AT76" s="1"/>
      <c r="AU76" s="1"/>
      <c r="AV76" s="1"/>
      <c r="AW76" s="1"/>
      <c r="AX76" s="1"/>
      <c r="AY76" s="1"/>
    </row>
    <row r="77" spans="2:51" ht="12" customHeight="1">
      <c r="B77" s="756"/>
      <c r="C77" s="757"/>
      <c r="D77" s="758"/>
      <c r="E77" s="757"/>
      <c r="F77" s="758"/>
      <c r="G77" s="759"/>
      <c r="H77" s="758"/>
      <c r="I77" s="758"/>
      <c r="J77" s="556">
        <f t="shared" si="4"/>
        <v>0</v>
      </c>
      <c r="K77" s="1"/>
      <c r="P77" s="1"/>
      <c r="Q77" s="1"/>
      <c r="R77" s="1"/>
      <c r="S77" s="1"/>
      <c r="T77" s="1"/>
      <c r="U77" s="1"/>
      <c r="W77" s="1"/>
      <c r="X77" s="1"/>
      <c r="Y77" s="1"/>
      <c r="AA77" s="1"/>
      <c r="AB77" s="1"/>
      <c r="AL77" s="1"/>
      <c r="AM77" s="1"/>
      <c r="AN77" s="1"/>
      <c r="AO77" s="1"/>
      <c r="AP77" s="1"/>
      <c r="AQ77" s="1"/>
      <c r="AR77" s="1"/>
      <c r="AS77" s="1"/>
      <c r="AT77" s="1"/>
      <c r="AU77" s="1"/>
      <c r="AV77" s="1"/>
      <c r="AW77" s="1"/>
      <c r="AX77" s="1"/>
      <c r="AY77" s="1"/>
    </row>
    <row r="78" spans="2:51" ht="15" customHeight="1">
      <c r="B78" s="165"/>
      <c r="C78" s="166"/>
      <c r="D78" s="167" t="s">
        <v>155</v>
      </c>
      <c r="E78" s="166"/>
      <c r="F78" s="166"/>
      <c r="G78" s="166"/>
      <c r="H78" s="166"/>
      <c r="I78" s="102">
        <f>SUM(I70:I77)</f>
        <v>0</v>
      </c>
      <c r="J78" s="100">
        <f>SUM(J70:J77)</f>
        <v>0</v>
      </c>
      <c r="K78" s="1"/>
      <c r="P78" s="1"/>
      <c r="Q78" s="1"/>
      <c r="R78" s="1"/>
      <c r="S78" s="1"/>
      <c r="T78" s="1"/>
      <c r="U78" s="1"/>
      <c r="W78" s="1"/>
      <c r="X78" s="1"/>
      <c r="Y78" s="1"/>
      <c r="AA78" s="1"/>
      <c r="AB78" s="1"/>
      <c r="AL78" s="1"/>
      <c r="AM78" s="1"/>
      <c r="AN78" s="1"/>
      <c r="AO78" s="1"/>
      <c r="AP78" s="1"/>
      <c r="AQ78" s="1"/>
      <c r="AR78" s="1"/>
      <c r="AS78" s="1"/>
      <c r="AT78" s="1"/>
      <c r="AU78" s="1"/>
      <c r="AV78" s="1"/>
      <c r="AW78" s="1"/>
      <c r="AX78" s="1"/>
      <c r="AY78" s="1"/>
    </row>
    <row r="79" spans="2:51" ht="12.75" customHeight="1">
      <c r="B79" s="46" t="s">
        <v>156</v>
      </c>
      <c r="C79" s="1"/>
      <c r="E79" s="1"/>
      <c r="F79" s="1"/>
      <c r="G79" s="43"/>
      <c r="H79" s="47"/>
      <c r="I79" s="44" t="s">
        <v>121</v>
      </c>
      <c r="J79" s="45" t="s">
        <v>112</v>
      </c>
      <c r="K79" s="1"/>
      <c r="P79" s="1"/>
      <c r="Q79" s="1"/>
      <c r="R79" s="1"/>
      <c r="S79" s="1"/>
      <c r="T79" s="1"/>
      <c r="U79" s="1"/>
      <c r="W79" s="1"/>
      <c r="X79" s="1"/>
      <c r="Y79" s="1"/>
      <c r="AA79" s="1"/>
      <c r="AB79" s="1"/>
      <c r="AL79" s="1"/>
      <c r="AM79" s="1"/>
      <c r="AN79" s="1"/>
      <c r="AO79" s="1"/>
      <c r="AP79" s="1"/>
      <c r="AQ79" s="1"/>
      <c r="AR79" s="1"/>
      <c r="AS79" s="1"/>
      <c r="AT79" s="1"/>
      <c r="AU79" s="1"/>
      <c r="AV79" s="1"/>
      <c r="AW79" s="1"/>
      <c r="AX79" s="1"/>
      <c r="AY79" s="1"/>
    </row>
    <row r="80" spans="2:51" ht="12" customHeight="1">
      <c r="B80" s="16" t="s">
        <v>147</v>
      </c>
      <c r="C80" s="10"/>
      <c r="D80" s="9" t="s">
        <v>148</v>
      </c>
      <c r="E80" s="10"/>
      <c r="F80" s="10"/>
      <c r="H80" s="48"/>
      <c r="I80" s="32" t="s">
        <v>157</v>
      </c>
      <c r="J80" s="34" t="s">
        <v>149</v>
      </c>
      <c r="K80" s="1"/>
      <c r="P80" s="1"/>
      <c r="Q80" s="1"/>
      <c r="R80" s="1"/>
      <c r="S80" s="1"/>
      <c r="T80" s="1"/>
      <c r="U80" s="1"/>
      <c r="W80" s="1"/>
      <c r="X80" s="1"/>
      <c r="Y80" s="1"/>
      <c r="AA80" s="1"/>
      <c r="AB80" s="1"/>
      <c r="AL80" s="1"/>
      <c r="AM80" s="1"/>
      <c r="AN80" s="1"/>
      <c r="AO80" s="1"/>
      <c r="AP80" s="1"/>
      <c r="AQ80" s="1"/>
      <c r="AR80" s="1"/>
      <c r="AS80" s="1"/>
      <c r="AT80" s="1"/>
      <c r="AU80" s="1"/>
      <c r="AV80" s="1"/>
      <c r="AW80" s="1"/>
      <c r="AX80" s="1"/>
      <c r="AY80" s="1"/>
    </row>
    <row r="81" spans="2:51" ht="12" customHeight="1">
      <c r="B81" s="772"/>
      <c r="C81" s="773"/>
      <c r="D81" s="774"/>
      <c r="E81" s="773"/>
      <c r="F81" s="773"/>
      <c r="G81" s="745"/>
      <c r="H81" s="860"/>
      <c r="I81" s="774"/>
      <c r="J81" s="810"/>
      <c r="K81" s="1"/>
      <c r="P81" s="1"/>
      <c r="Q81" s="1"/>
      <c r="R81" s="1"/>
      <c r="S81" s="1"/>
      <c r="T81" s="1"/>
      <c r="U81" s="1"/>
      <c r="W81" s="1"/>
      <c r="X81" s="1"/>
      <c r="Y81" s="1"/>
      <c r="AA81" s="1"/>
      <c r="AB81" s="1"/>
      <c r="AL81" s="1"/>
      <c r="AM81" s="1"/>
      <c r="AN81" s="1"/>
      <c r="AO81" s="1"/>
      <c r="AP81" s="1"/>
      <c r="AQ81" s="1"/>
      <c r="AR81" s="1"/>
      <c r="AS81" s="1"/>
      <c r="AT81" s="1"/>
      <c r="AU81" s="1"/>
      <c r="AV81" s="1"/>
      <c r="AW81" s="1"/>
      <c r="AX81" s="1"/>
      <c r="AY81" s="1"/>
    </row>
    <row r="82" spans="2:51" ht="12" customHeight="1">
      <c r="B82" s="748"/>
      <c r="C82" s="749"/>
      <c r="D82" s="750"/>
      <c r="E82" s="749"/>
      <c r="F82" s="749"/>
      <c r="G82" s="749"/>
      <c r="H82" s="762"/>
      <c r="I82" s="750"/>
      <c r="J82" s="763"/>
      <c r="K82" s="1"/>
      <c r="P82" s="1"/>
      <c r="Q82" s="1"/>
      <c r="R82" s="1"/>
      <c r="S82" s="1"/>
      <c r="T82" s="1"/>
      <c r="U82" s="1"/>
      <c r="W82" s="1"/>
      <c r="X82" s="1"/>
      <c r="Y82" s="1"/>
      <c r="AA82" s="1"/>
      <c r="AB82" s="1"/>
      <c r="AL82" s="1"/>
      <c r="AM82" s="1"/>
      <c r="AN82" s="1"/>
      <c r="AO82" s="1"/>
      <c r="AP82" s="1"/>
      <c r="AQ82" s="1"/>
      <c r="AR82" s="1"/>
      <c r="AS82" s="1"/>
      <c r="AT82" s="1"/>
      <c r="AU82" s="1"/>
      <c r="AV82" s="1"/>
      <c r="AW82" s="1"/>
      <c r="AX82" s="1"/>
      <c r="AY82" s="1"/>
    </row>
    <row r="83" spans="2:51" ht="12" customHeight="1">
      <c r="B83" s="748"/>
      <c r="C83" s="749"/>
      <c r="D83" s="750"/>
      <c r="E83" s="749"/>
      <c r="F83" s="749"/>
      <c r="G83" s="749"/>
      <c r="H83" s="762"/>
      <c r="I83" s="750"/>
      <c r="J83" s="763"/>
      <c r="K83" s="1"/>
      <c r="P83" s="1"/>
      <c r="Q83" s="1"/>
      <c r="R83" s="1"/>
      <c r="S83" s="1"/>
      <c r="T83" s="1"/>
      <c r="U83" s="1"/>
      <c r="W83" s="1"/>
      <c r="X83" s="1"/>
      <c r="Y83" s="1"/>
      <c r="AA83" s="1"/>
      <c r="AB83" s="1"/>
      <c r="AL83" s="1"/>
      <c r="AM83" s="1"/>
      <c r="AN83" s="1"/>
      <c r="AO83" s="1"/>
      <c r="AP83" s="1"/>
      <c r="AQ83" s="1"/>
      <c r="AR83" s="1"/>
      <c r="AS83" s="1"/>
      <c r="AT83" s="1"/>
      <c r="AU83" s="1"/>
      <c r="AV83" s="1"/>
      <c r="AW83" s="1"/>
      <c r="AX83" s="1"/>
      <c r="AY83" s="1"/>
    </row>
    <row r="84" spans="2:51" ht="12">
      <c r="B84" s="748"/>
      <c r="C84" s="749"/>
      <c r="D84" s="750"/>
      <c r="E84" s="749"/>
      <c r="F84" s="749"/>
      <c r="G84" s="749"/>
      <c r="H84" s="762"/>
      <c r="I84" s="750"/>
      <c r="J84" s="763"/>
      <c r="K84" s="1"/>
      <c r="P84" s="1"/>
      <c r="Q84" s="1"/>
      <c r="R84" s="1"/>
      <c r="S84" s="1"/>
      <c r="T84" s="1"/>
      <c r="U84" s="1"/>
      <c r="W84" s="1"/>
      <c r="X84" s="1"/>
      <c r="Y84" s="1"/>
      <c r="AA84" s="1"/>
      <c r="AB84" s="1"/>
      <c r="AL84" s="1"/>
      <c r="AM84" s="1"/>
      <c r="AN84" s="1"/>
      <c r="AO84" s="1"/>
      <c r="AP84" s="1"/>
      <c r="AQ84" s="1"/>
      <c r="AR84" s="1"/>
      <c r="AS84" s="1"/>
      <c r="AT84" s="1"/>
      <c r="AU84" s="1"/>
      <c r="AV84" s="1"/>
      <c r="AW84" s="1"/>
      <c r="AX84" s="1"/>
      <c r="AY84" s="1"/>
    </row>
    <row r="85" spans="2:51" ht="12">
      <c r="B85" s="748"/>
      <c r="C85" s="749"/>
      <c r="D85" s="750"/>
      <c r="E85" s="749"/>
      <c r="F85" s="749"/>
      <c r="G85" s="749"/>
      <c r="H85" s="762"/>
      <c r="I85" s="750"/>
      <c r="J85" s="763"/>
      <c r="K85" s="1"/>
      <c r="P85" s="1"/>
      <c r="Q85" s="1"/>
      <c r="R85" s="1"/>
      <c r="S85" s="1"/>
      <c r="T85" s="1"/>
      <c r="U85" s="1"/>
      <c r="W85" s="1"/>
      <c r="X85" s="1"/>
      <c r="Y85" s="1"/>
      <c r="AA85" s="1"/>
      <c r="AB85" s="1"/>
      <c r="AL85" s="1"/>
      <c r="AM85" s="1"/>
      <c r="AN85" s="1"/>
      <c r="AO85" s="1"/>
      <c r="AP85" s="1"/>
      <c r="AQ85" s="1"/>
      <c r="AR85" s="1"/>
      <c r="AS85" s="1"/>
      <c r="AT85" s="1"/>
      <c r="AU85" s="1"/>
      <c r="AV85" s="1"/>
      <c r="AW85" s="1"/>
      <c r="AX85" s="1"/>
      <c r="AY85" s="1"/>
    </row>
    <row r="86" spans="2:51" ht="12">
      <c r="B86" s="748"/>
      <c r="C86" s="749"/>
      <c r="D86" s="750"/>
      <c r="E86" s="749"/>
      <c r="F86" s="749"/>
      <c r="G86" s="749"/>
      <c r="H86" s="762"/>
      <c r="I86" s="750"/>
      <c r="J86" s="763"/>
      <c r="K86" s="1"/>
      <c r="P86" s="1"/>
      <c r="Q86" s="1"/>
      <c r="R86" s="1"/>
      <c r="S86" s="1"/>
      <c r="T86" s="1"/>
      <c r="U86" s="1"/>
      <c r="W86" s="1"/>
      <c r="X86" s="1"/>
      <c r="Y86" s="1"/>
      <c r="AA86" s="1"/>
      <c r="AB86" s="1"/>
      <c r="AL86" s="1"/>
      <c r="AM86" s="1"/>
      <c r="AN86" s="1"/>
      <c r="AO86" s="1"/>
      <c r="AP86" s="1"/>
      <c r="AQ86" s="1"/>
      <c r="AR86" s="1"/>
      <c r="AS86" s="1"/>
      <c r="AT86" s="1"/>
      <c r="AU86" s="1"/>
      <c r="AV86" s="1"/>
      <c r="AW86" s="1"/>
      <c r="AX86" s="1"/>
      <c r="AY86" s="1"/>
    </row>
    <row r="87" spans="2:51" ht="12">
      <c r="B87" s="748"/>
      <c r="C87" s="749"/>
      <c r="D87" s="750"/>
      <c r="E87" s="749"/>
      <c r="F87" s="749"/>
      <c r="G87" s="749"/>
      <c r="H87" s="762"/>
      <c r="I87" s="750"/>
      <c r="J87" s="763"/>
      <c r="K87" s="1"/>
      <c r="L87" s="1"/>
      <c r="M87" s="1"/>
      <c r="N87" s="1"/>
      <c r="O87" s="1"/>
      <c r="P87" s="1"/>
      <c r="Q87" s="1"/>
      <c r="R87" s="1"/>
      <c r="S87" s="1"/>
      <c r="T87" s="1"/>
      <c r="U87" s="1"/>
      <c r="W87" s="1"/>
      <c r="X87" s="1"/>
      <c r="Y87" s="1"/>
      <c r="AA87" s="1"/>
      <c r="AB87" s="1"/>
      <c r="AL87" s="1"/>
      <c r="AM87" s="1"/>
      <c r="AN87" s="1"/>
      <c r="AO87" s="1"/>
      <c r="AP87" s="1"/>
      <c r="AQ87" s="1"/>
      <c r="AR87" s="1"/>
      <c r="AS87" s="1"/>
      <c r="AT87" s="1"/>
      <c r="AU87" s="1"/>
      <c r="AV87" s="1"/>
      <c r="AW87" s="1"/>
      <c r="AX87" s="1"/>
      <c r="AY87" s="1"/>
    </row>
    <row r="88" spans="2:51" ht="12">
      <c r="B88" s="756"/>
      <c r="C88" s="757"/>
      <c r="D88" s="758"/>
      <c r="E88" s="757"/>
      <c r="F88" s="757"/>
      <c r="G88" s="757"/>
      <c r="H88" s="764"/>
      <c r="I88" s="758"/>
      <c r="J88" s="765"/>
      <c r="K88" s="1"/>
      <c r="L88" s="1"/>
      <c r="M88" s="1"/>
      <c r="N88" s="1"/>
      <c r="O88" s="1"/>
      <c r="P88" s="1"/>
      <c r="Q88" s="1"/>
      <c r="R88" s="1"/>
      <c r="S88" s="1"/>
      <c r="T88" s="1"/>
      <c r="U88" s="1"/>
      <c r="W88" s="1"/>
      <c r="X88" s="1"/>
      <c r="Y88" s="1"/>
      <c r="AA88" s="1"/>
      <c r="AB88" s="1"/>
      <c r="AL88" s="1"/>
      <c r="AM88" s="1"/>
      <c r="AN88" s="1"/>
      <c r="AO88" s="1"/>
      <c r="AP88" s="1"/>
      <c r="AQ88" s="1"/>
      <c r="AR88" s="1"/>
      <c r="AS88" s="1"/>
      <c r="AT88" s="1"/>
      <c r="AU88" s="1"/>
      <c r="AV88" s="1"/>
      <c r="AW88" s="1"/>
      <c r="AX88" s="1"/>
      <c r="AY88" s="1"/>
    </row>
    <row r="89" spans="2:51" ht="12">
      <c r="B89" s="49"/>
      <c r="C89" s="10"/>
      <c r="D89" s="9" t="s">
        <v>158</v>
      </c>
      <c r="E89" s="10"/>
      <c r="F89" s="10"/>
      <c r="G89" s="10"/>
      <c r="H89" s="10"/>
      <c r="I89" s="103">
        <f>SUM(I81:I88)</f>
        <v>0</v>
      </c>
      <c r="J89" s="118"/>
      <c r="K89" s="1"/>
      <c r="L89" s="1"/>
      <c r="M89" s="1"/>
      <c r="N89" s="1"/>
      <c r="O89" s="1"/>
      <c r="P89" s="1"/>
      <c r="Q89" s="1"/>
      <c r="R89" s="1"/>
      <c r="S89" s="1"/>
      <c r="T89" s="1"/>
      <c r="U89" s="1"/>
      <c r="W89" s="1"/>
      <c r="X89" s="1"/>
      <c r="Y89" s="1"/>
      <c r="AA89" s="1"/>
      <c r="AB89" s="1"/>
      <c r="AL89" s="2"/>
      <c r="AM89" s="1"/>
      <c r="AN89" s="1"/>
      <c r="AO89" s="1"/>
      <c r="AP89" s="1"/>
      <c r="AQ89" s="1"/>
      <c r="AR89" s="1"/>
      <c r="AS89" s="1"/>
      <c r="AT89" s="1"/>
      <c r="AU89" s="1"/>
      <c r="AV89" s="1"/>
      <c r="AW89" s="1"/>
      <c r="AX89" s="1"/>
      <c r="AY89" s="1"/>
    </row>
    <row r="90" spans="2:51" ht="12.75" thickBot="1">
      <c r="B90" s="20"/>
      <c r="C90" s="21"/>
      <c r="D90" s="22" t="s">
        <v>159</v>
      </c>
      <c r="E90" s="21"/>
      <c r="F90" s="21"/>
      <c r="G90" s="21"/>
      <c r="H90" s="50"/>
      <c r="I90" s="50"/>
      <c r="J90" s="104">
        <f>SUM(J81:J88)</f>
        <v>0</v>
      </c>
      <c r="K90" s="1"/>
      <c r="L90" s="1"/>
      <c r="M90" s="1"/>
      <c r="N90" s="1"/>
      <c r="O90" s="1"/>
      <c r="P90" s="1"/>
      <c r="Q90" s="1"/>
      <c r="R90" s="1"/>
      <c r="S90" s="1"/>
      <c r="T90" s="1"/>
      <c r="U90" s="1"/>
      <c r="W90" s="1"/>
      <c r="X90" s="1"/>
      <c r="Y90" s="1"/>
      <c r="AA90" s="1"/>
      <c r="AB90" s="1"/>
      <c r="AL90" s="2"/>
      <c r="AM90" s="1"/>
      <c r="AN90" s="1"/>
      <c r="AO90" s="1"/>
      <c r="AP90" s="1"/>
      <c r="AQ90" s="1"/>
      <c r="AR90" s="1"/>
      <c r="AS90" s="1"/>
      <c r="AT90" s="1"/>
      <c r="AU90" s="1"/>
      <c r="AV90" s="1"/>
      <c r="AW90" s="1"/>
      <c r="AX90" s="1"/>
      <c r="AY90" s="1"/>
    </row>
    <row r="91" spans="2:51" ht="13.5" thickBot="1" thickTop="1">
      <c r="B91" s="1"/>
      <c r="C91" s="1"/>
      <c r="D91" s="1"/>
      <c r="E91" s="1"/>
      <c r="F91" s="1"/>
      <c r="G91" s="1"/>
      <c r="H91" s="1"/>
      <c r="I91" s="1"/>
      <c r="J91" s="1"/>
      <c r="K91" s="1"/>
      <c r="L91" s="1"/>
      <c r="M91" s="1"/>
      <c r="N91" s="1"/>
      <c r="O91" s="1"/>
      <c r="P91" s="1"/>
      <c r="Q91" s="1"/>
      <c r="R91" s="1"/>
      <c r="S91" s="1"/>
      <c r="T91" s="1"/>
      <c r="U91" s="1"/>
      <c r="W91" s="1"/>
      <c r="X91" s="1"/>
      <c r="Y91" s="1"/>
      <c r="AA91" s="1"/>
      <c r="AB91" s="1"/>
      <c r="AL91" s="2"/>
      <c r="AM91" s="1"/>
      <c r="AN91" s="1"/>
      <c r="AO91" s="1"/>
      <c r="AP91" s="1"/>
      <c r="AQ91" s="1"/>
      <c r="AR91" s="1"/>
      <c r="AS91" s="1"/>
      <c r="AT91" s="1"/>
      <c r="AU91" s="1"/>
      <c r="AV91" s="1"/>
      <c r="AW91" s="1"/>
      <c r="AX91" s="1"/>
      <c r="AY91" s="1"/>
    </row>
    <row r="92" spans="2:51" ht="12.75" thickTop="1">
      <c r="B92" s="528" t="s">
        <v>160</v>
      </c>
      <c r="C92" s="14"/>
      <c r="D92" s="14"/>
      <c r="E92" s="14"/>
      <c r="F92" s="14"/>
      <c r="G92" s="14"/>
      <c r="H92" s="51" t="s">
        <v>161</v>
      </c>
      <c r="I92" s="52"/>
      <c r="J92" s="36"/>
      <c r="K92" s="1"/>
      <c r="L92" s="1"/>
      <c r="M92" s="1"/>
      <c r="N92" s="1"/>
      <c r="O92" s="1"/>
      <c r="P92" s="1"/>
      <c r="Q92" s="1"/>
      <c r="R92" s="1"/>
      <c r="S92" s="1"/>
      <c r="T92" s="1"/>
      <c r="U92" s="1"/>
      <c r="W92" s="1"/>
      <c r="X92" s="1"/>
      <c r="Y92" s="1"/>
      <c r="AA92" s="1"/>
      <c r="AB92" s="1"/>
      <c r="AL92" s="2"/>
      <c r="AM92" s="1"/>
      <c r="AN92" s="1"/>
      <c r="AO92" s="1"/>
      <c r="AP92" s="1"/>
      <c r="AQ92" s="1"/>
      <c r="AR92" s="1"/>
      <c r="AS92" s="1"/>
      <c r="AT92" s="1"/>
      <c r="AU92" s="1"/>
      <c r="AV92" s="1"/>
      <c r="AW92" s="1"/>
      <c r="AX92" s="1"/>
      <c r="AY92" s="1"/>
    </row>
    <row r="93" spans="2:51" ht="12">
      <c r="B93" s="53"/>
      <c r="C93" s="37"/>
      <c r="D93" s="54" t="s">
        <v>117</v>
      </c>
      <c r="E93" s="38" t="s">
        <v>120</v>
      </c>
      <c r="F93" s="38" t="s">
        <v>162</v>
      </c>
      <c r="G93" s="38" t="s">
        <v>117</v>
      </c>
      <c r="H93" s="26" t="s">
        <v>163</v>
      </c>
      <c r="I93" s="27" t="s">
        <v>117</v>
      </c>
      <c r="J93" s="55"/>
      <c r="K93" s="1"/>
      <c r="L93" s="1"/>
      <c r="M93" s="1"/>
      <c r="N93" s="1"/>
      <c r="O93" s="1"/>
      <c r="P93" s="1"/>
      <c r="Q93" s="1"/>
      <c r="R93" s="1"/>
      <c r="S93" s="1"/>
      <c r="T93" s="1"/>
      <c r="U93" s="1"/>
      <c r="W93" s="1"/>
      <c r="X93" s="1"/>
      <c r="Y93" s="1"/>
      <c r="AA93" s="1"/>
      <c r="AB93" s="1"/>
      <c r="AL93" s="2"/>
      <c r="AM93" s="1"/>
      <c r="AN93" s="1"/>
      <c r="AO93" s="1"/>
      <c r="AP93" s="1"/>
      <c r="AQ93" s="1"/>
      <c r="AR93" s="1"/>
      <c r="AS93" s="1"/>
      <c r="AT93" s="1"/>
      <c r="AU93" s="1"/>
      <c r="AV93" s="1"/>
      <c r="AW93" s="1"/>
      <c r="AX93" s="1"/>
      <c r="AY93" s="1"/>
    </row>
    <row r="94" spans="2:51" ht="12">
      <c r="B94" s="23"/>
      <c r="C94" s="40"/>
      <c r="D94" s="1"/>
      <c r="E94" s="26" t="s">
        <v>164</v>
      </c>
      <c r="F94" s="26" t="s">
        <v>127</v>
      </c>
      <c r="G94" s="26" t="s">
        <v>165</v>
      </c>
      <c r="H94" s="26" t="s">
        <v>166</v>
      </c>
      <c r="I94" s="27" t="s">
        <v>122</v>
      </c>
      <c r="J94" s="55"/>
      <c r="K94" s="1"/>
      <c r="L94" s="1"/>
      <c r="M94" s="1"/>
      <c r="N94" s="1"/>
      <c r="O94" s="1"/>
      <c r="P94" s="1"/>
      <c r="Q94" s="1"/>
      <c r="R94" s="1"/>
      <c r="S94" s="1"/>
      <c r="T94" s="1"/>
      <c r="U94" s="1"/>
      <c r="W94" s="1"/>
      <c r="X94" s="1"/>
      <c r="Y94" s="1"/>
      <c r="AA94" s="1"/>
      <c r="AB94" s="1"/>
      <c r="AL94" s="2"/>
      <c r="AM94" s="1"/>
      <c r="AN94" s="1"/>
      <c r="AO94" s="1"/>
      <c r="AP94" s="1"/>
      <c r="AQ94" s="1"/>
      <c r="AR94" s="1"/>
      <c r="AS94" s="1"/>
      <c r="AT94" s="1"/>
      <c r="AU94" s="1"/>
      <c r="AV94" s="1"/>
      <c r="AW94" s="1"/>
      <c r="AX94" s="1"/>
      <c r="AY94" s="1"/>
    </row>
    <row r="95" spans="2:51" ht="12">
      <c r="B95" s="16" t="s">
        <v>135</v>
      </c>
      <c r="C95" s="33" t="s">
        <v>148</v>
      </c>
      <c r="D95" s="10"/>
      <c r="E95" s="31" t="s">
        <v>167</v>
      </c>
      <c r="F95" s="31" t="s">
        <v>168</v>
      </c>
      <c r="G95" s="31" t="s">
        <v>143</v>
      </c>
      <c r="H95" s="31" t="s">
        <v>169</v>
      </c>
      <c r="I95" s="32" t="s">
        <v>127</v>
      </c>
      <c r="J95" s="56"/>
      <c r="K95" s="1"/>
      <c r="L95" s="1"/>
      <c r="M95" s="1"/>
      <c r="N95" s="1"/>
      <c r="O95" s="1"/>
      <c r="P95" s="1"/>
      <c r="Q95" s="1"/>
      <c r="R95" s="1"/>
      <c r="S95" s="1"/>
      <c r="T95" s="1"/>
      <c r="U95" s="1"/>
      <c r="W95" s="1"/>
      <c r="X95" s="1"/>
      <c r="Y95" s="1"/>
      <c r="AA95" s="1"/>
      <c r="AB95" s="1"/>
      <c r="AL95" s="2"/>
      <c r="AM95" s="1"/>
      <c r="AN95" s="1"/>
      <c r="AO95" s="1"/>
      <c r="AP95" s="1"/>
      <c r="AQ95" s="1"/>
      <c r="AR95" s="1"/>
      <c r="AS95" s="1"/>
      <c r="AT95" s="1"/>
      <c r="AU95" s="1"/>
      <c r="AV95" s="1"/>
      <c r="AW95" s="1"/>
      <c r="AX95" s="1"/>
      <c r="AY95" s="1"/>
    </row>
    <row r="96" spans="2:51" ht="12" customHeight="1">
      <c r="B96" s="772"/>
      <c r="C96" s="774"/>
      <c r="D96" s="773"/>
      <c r="E96" s="861">
        <v>0</v>
      </c>
      <c r="F96" s="861">
        <v>0</v>
      </c>
      <c r="G96" s="861">
        <v>0</v>
      </c>
      <c r="H96" s="861">
        <v>0</v>
      </c>
      <c r="I96" s="184">
        <f aca="true" t="shared" si="5" ref="I96:I105">IF(E96=0,F96*H96/100,E96*H96/100)</f>
        <v>0</v>
      </c>
      <c r="J96" s="119"/>
      <c r="K96" s="1"/>
      <c r="AA96" s="1"/>
      <c r="AB96" s="1"/>
      <c r="AL96" s="2"/>
      <c r="AM96" s="1"/>
      <c r="AN96" s="1"/>
      <c r="AO96" s="1"/>
      <c r="AP96" s="1"/>
      <c r="AQ96" s="1"/>
      <c r="AR96" s="1"/>
      <c r="AS96" s="1"/>
      <c r="AT96" s="1"/>
      <c r="AU96" s="1"/>
      <c r="AV96" s="1"/>
      <c r="AW96" s="1"/>
      <c r="AX96" s="1"/>
      <c r="AY96" s="1"/>
    </row>
    <row r="97" spans="2:51" ht="12.75" customHeight="1">
      <c r="B97" s="748"/>
      <c r="C97" s="750"/>
      <c r="D97" s="749"/>
      <c r="E97" s="767">
        <v>0</v>
      </c>
      <c r="F97" s="767">
        <v>0</v>
      </c>
      <c r="G97" s="767">
        <v>0</v>
      </c>
      <c r="H97" s="767">
        <v>0</v>
      </c>
      <c r="I97" s="184">
        <f t="shared" si="5"/>
        <v>0</v>
      </c>
      <c r="J97" s="119"/>
      <c r="K97" s="1"/>
      <c r="AA97" s="1"/>
      <c r="AB97" s="1"/>
      <c r="AL97" s="2"/>
      <c r="AM97" s="1"/>
      <c r="AN97" s="1"/>
      <c r="AO97" s="1"/>
      <c r="AP97" s="1"/>
      <c r="AQ97" s="1"/>
      <c r="AR97" s="1"/>
      <c r="AS97" s="1"/>
      <c r="AT97" s="1"/>
      <c r="AU97" s="1"/>
      <c r="AV97" s="1"/>
      <c r="AW97" s="1"/>
      <c r="AX97" s="1"/>
      <c r="AY97" s="1"/>
    </row>
    <row r="98" spans="2:51" ht="12.75" customHeight="1">
      <c r="B98" s="748"/>
      <c r="C98" s="750"/>
      <c r="D98" s="749"/>
      <c r="E98" s="767">
        <v>0</v>
      </c>
      <c r="F98" s="767">
        <v>0</v>
      </c>
      <c r="G98" s="767">
        <v>0</v>
      </c>
      <c r="H98" s="767">
        <v>0</v>
      </c>
      <c r="I98" s="184">
        <f t="shared" si="5"/>
        <v>0</v>
      </c>
      <c r="J98" s="119"/>
      <c r="K98" s="1"/>
      <c r="AA98" s="1"/>
      <c r="AB98" s="1"/>
      <c r="AL98" s="2"/>
      <c r="AM98" s="1"/>
      <c r="AN98" s="1"/>
      <c r="AO98" s="1"/>
      <c r="AP98" s="1"/>
      <c r="AQ98" s="1"/>
      <c r="AR98" s="1"/>
      <c r="AS98" s="1"/>
      <c r="AT98" s="1"/>
      <c r="AU98" s="1"/>
      <c r="AV98" s="1"/>
      <c r="AW98" s="1"/>
      <c r="AX98" s="1"/>
      <c r="AY98" s="1"/>
    </row>
    <row r="99" spans="2:51" ht="15" customHeight="1">
      <c r="B99" s="748"/>
      <c r="C99" s="750"/>
      <c r="D99" s="749"/>
      <c r="E99" s="767">
        <v>0</v>
      </c>
      <c r="F99" s="767">
        <v>0</v>
      </c>
      <c r="G99" s="767">
        <v>0</v>
      </c>
      <c r="H99" s="767">
        <v>0</v>
      </c>
      <c r="I99" s="184">
        <f t="shared" si="5"/>
        <v>0</v>
      </c>
      <c r="J99" s="119"/>
      <c r="K99" s="1"/>
      <c r="AA99" s="1"/>
      <c r="AB99" s="1"/>
      <c r="AL99" s="2"/>
      <c r="AM99" s="1"/>
      <c r="AN99" s="1"/>
      <c r="AO99" s="1"/>
      <c r="AP99" s="1"/>
      <c r="AQ99" s="1"/>
      <c r="AR99" s="1"/>
      <c r="AS99" s="1"/>
      <c r="AT99" s="1"/>
      <c r="AU99" s="1"/>
      <c r="AV99" s="1"/>
      <c r="AW99" s="1"/>
      <c r="AX99" s="1"/>
      <c r="AY99" s="1"/>
    </row>
    <row r="100" spans="2:51" ht="12" customHeight="1">
      <c r="B100" s="748"/>
      <c r="C100" s="750"/>
      <c r="D100" s="749"/>
      <c r="E100" s="767">
        <v>0</v>
      </c>
      <c r="F100" s="767">
        <v>0</v>
      </c>
      <c r="G100" s="767">
        <v>0</v>
      </c>
      <c r="H100" s="767">
        <v>0</v>
      </c>
      <c r="I100" s="184">
        <f t="shared" si="5"/>
        <v>0</v>
      </c>
      <c r="J100" s="119"/>
      <c r="K100" s="1"/>
      <c r="AA100" s="1"/>
      <c r="AB100" s="1"/>
      <c r="AL100" s="2"/>
      <c r="AM100" s="1"/>
      <c r="AN100" s="1"/>
      <c r="AO100" s="1"/>
      <c r="AP100" s="1"/>
      <c r="AQ100" s="1"/>
      <c r="AR100" s="1"/>
      <c r="AS100" s="1"/>
      <c r="AT100" s="1"/>
      <c r="AU100" s="1"/>
      <c r="AV100" s="1"/>
      <c r="AW100" s="1"/>
      <c r="AX100" s="1"/>
      <c r="AY100" s="1"/>
    </row>
    <row r="101" spans="2:51" ht="12" customHeight="1">
      <c r="B101" s="748"/>
      <c r="C101" s="750"/>
      <c r="D101" s="749"/>
      <c r="E101" s="767">
        <v>0</v>
      </c>
      <c r="F101" s="767">
        <v>0</v>
      </c>
      <c r="G101" s="767">
        <v>0</v>
      </c>
      <c r="H101" s="767">
        <v>0</v>
      </c>
      <c r="I101" s="184">
        <f t="shared" si="5"/>
        <v>0</v>
      </c>
      <c r="J101" s="119"/>
      <c r="K101" s="1"/>
      <c r="AA101" s="1"/>
      <c r="AB101" s="1"/>
      <c r="AL101" s="2"/>
      <c r="AM101" s="1"/>
      <c r="AN101" s="1"/>
      <c r="AO101" s="1"/>
      <c r="AP101" s="1"/>
      <c r="AQ101" s="1"/>
      <c r="AR101" s="1"/>
      <c r="AS101" s="1"/>
      <c r="AT101" s="1"/>
      <c r="AU101" s="1"/>
      <c r="AV101" s="1"/>
      <c r="AW101" s="1"/>
      <c r="AX101" s="1"/>
      <c r="AY101" s="1"/>
    </row>
    <row r="102" spans="2:51" ht="12.75" customHeight="1">
      <c r="B102" s="748"/>
      <c r="C102" s="750"/>
      <c r="D102" s="749"/>
      <c r="E102" s="767">
        <v>0</v>
      </c>
      <c r="F102" s="767">
        <v>0</v>
      </c>
      <c r="G102" s="767">
        <v>0</v>
      </c>
      <c r="H102" s="767">
        <v>0</v>
      </c>
      <c r="I102" s="184">
        <f t="shared" si="5"/>
        <v>0</v>
      </c>
      <c r="J102" s="119"/>
      <c r="K102" s="1"/>
      <c r="AA102" s="1"/>
      <c r="AB102" s="1"/>
      <c r="AL102" s="1"/>
      <c r="AM102" s="1"/>
      <c r="AN102" s="1"/>
      <c r="AO102" s="1"/>
      <c r="AP102" s="1"/>
      <c r="AQ102" s="1"/>
      <c r="AR102" s="1"/>
      <c r="AS102" s="1"/>
      <c r="AT102" s="1"/>
      <c r="AU102" s="1"/>
      <c r="AV102" s="1"/>
      <c r="AW102" s="1"/>
      <c r="AX102" s="1"/>
      <c r="AY102" s="1"/>
    </row>
    <row r="103" spans="2:51" ht="12" customHeight="1">
      <c r="B103" s="748"/>
      <c r="C103" s="750"/>
      <c r="D103" s="749"/>
      <c r="E103" s="767">
        <v>0</v>
      </c>
      <c r="F103" s="767">
        <v>0</v>
      </c>
      <c r="G103" s="767">
        <v>0</v>
      </c>
      <c r="H103" s="767">
        <v>0</v>
      </c>
      <c r="I103" s="184">
        <f t="shared" si="5"/>
        <v>0</v>
      </c>
      <c r="J103" s="119"/>
      <c r="K103" s="1"/>
      <c r="AA103" s="1"/>
      <c r="AB103" s="1"/>
      <c r="AL103" s="1"/>
      <c r="AM103" s="1"/>
      <c r="AN103" s="1"/>
      <c r="AO103" s="1"/>
      <c r="AP103" s="1"/>
      <c r="AQ103" s="1"/>
      <c r="AR103" s="1"/>
      <c r="AS103" s="1"/>
      <c r="AT103" s="1"/>
      <c r="AU103" s="1"/>
      <c r="AV103" s="1"/>
      <c r="AW103" s="1"/>
      <c r="AX103" s="1"/>
      <c r="AY103" s="1"/>
    </row>
    <row r="104" spans="2:51" ht="12" customHeight="1">
      <c r="B104" s="748"/>
      <c r="C104" s="750"/>
      <c r="D104" s="749"/>
      <c r="E104" s="767">
        <v>0</v>
      </c>
      <c r="F104" s="767">
        <v>0</v>
      </c>
      <c r="G104" s="767">
        <v>0</v>
      </c>
      <c r="H104" s="767">
        <v>0</v>
      </c>
      <c r="I104" s="184">
        <f t="shared" si="5"/>
        <v>0</v>
      </c>
      <c r="J104" s="119"/>
      <c r="K104" s="1"/>
      <c r="AA104" s="1"/>
      <c r="AB104" s="1"/>
      <c r="AL104" s="1"/>
      <c r="AM104" s="1"/>
      <c r="AN104" s="1"/>
      <c r="AO104" s="1"/>
      <c r="AP104" s="1"/>
      <c r="AQ104" s="1"/>
      <c r="AR104" s="1"/>
      <c r="AS104" s="1"/>
      <c r="AT104" s="1"/>
      <c r="AU104" s="1"/>
      <c r="AV104" s="1"/>
      <c r="AW104" s="1"/>
      <c r="AX104" s="1"/>
      <c r="AY104" s="1"/>
    </row>
    <row r="105" spans="2:51" ht="12" customHeight="1">
      <c r="B105" s="756"/>
      <c r="C105" s="758"/>
      <c r="D105" s="757"/>
      <c r="E105" s="768">
        <v>0</v>
      </c>
      <c r="F105" s="768">
        <v>0</v>
      </c>
      <c r="G105" s="768">
        <v>0</v>
      </c>
      <c r="H105" s="768">
        <v>0</v>
      </c>
      <c r="I105" s="185">
        <f t="shared" si="5"/>
        <v>0</v>
      </c>
      <c r="J105" s="119"/>
      <c r="K105" s="1"/>
      <c r="AA105" s="1"/>
      <c r="AB105" s="1"/>
      <c r="AL105" s="1"/>
      <c r="AM105" s="1"/>
      <c r="AN105" s="1"/>
      <c r="AO105" s="1"/>
      <c r="AP105" s="1"/>
      <c r="AQ105" s="1"/>
      <c r="AR105" s="1"/>
      <c r="AS105" s="1"/>
      <c r="AT105" s="1"/>
      <c r="AU105" s="1"/>
      <c r="AV105" s="1"/>
      <c r="AW105" s="1"/>
      <c r="AX105" s="1"/>
      <c r="AY105" s="1"/>
    </row>
    <row r="106" spans="2:51" ht="15.75" customHeight="1">
      <c r="B106" s="16" t="s">
        <v>170</v>
      </c>
      <c r="C106" s="10"/>
      <c r="D106" s="48"/>
      <c r="E106" s="107">
        <f>SUM(E96:E105)</f>
        <v>0</v>
      </c>
      <c r="F106" s="93"/>
      <c r="G106" s="93"/>
      <c r="H106" s="93"/>
      <c r="I106" s="93"/>
      <c r="J106" s="119"/>
      <c r="K106" s="1"/>
      <c r="AA106" s="1"/>
      <c r="AB106" s="1"/>
      <c r="AL106" s="2"/>
      <c r="AM106" s="1"/>
      <c r="AN106" s="1"/>
      <c r="AO106" s="1"/>
      <c r="AP106" s="1"/>
      <c r="AQ106" s="1"/>
      <c r="AR106" s="1"/>
      <c r="AS106" s="1"/>
      <c r="AT106" s="1"/>
      <c r="AU106" s="1"/>
      <c r="AV106" s="1"/>
      <c r="AW106" s="1"/>
      <c r="AX106" s="1"/>
      <c r="AY106" s="1"/>
    </row>
    <row r="107" spans="2:51" ht="12" customHeight="1">
      <c r="B107" s="16" t="s">
        <v>171</v>
      </c>
      <c r="C107" s="10"/>
      <c r="D107" s="10"/>
      <c r="E107" s="48"/>
      <c r="F107" s="107">
        <f>SUM(F96:F105)</f>
        <v>0</v>
      </c>
      <c r="G107" s="116"/>
      <c r="H107" s="116"/>
      <c r="I107" s="93"/>
      <c r="J107" s="119"/>
      <c r="K107" s="1"/>
      <c r="AA107" s="1"/>
      <c r="AB107" s="1"/>
      <c r="AL107" s="2"/>
      <c r="AM107" s="1"/>
      <c r="AN107" s="1"/>
      <c r="AO107" s="1"/>
      <c r="AP107" s="1"/>
      <c r="AQ107" s="1"/>
      <c r="AR107" s="1"/>
      <c r="AS107" s="1"/>
      <c r="AT107" s="1"/>
      <c r="AU107" s="1"/>
      <c r="AV107" s="1"/>
      <c r="AW107" s="1"/>
      <c r="AX107" s="1"/>
      <c r="AY107" s="1"/>
    </row>
    <row r="108" spans="2:51" ht="12" customHeight="1" thickBot="1">
      <c r="B108" s="35" t="s">
        <v>172</v>
      </c>
      <c r="C108" s="21"/>
      <c r="D108" s="21"/>
      <c r="E108" s="21"/>
      <c r="F108" s="21"/>
      <c r="G108" s="50"/>
      <c r="H108" s="57"/>
      <c r="I108" s="108">
        <f>SUM(I96:I105)</f>
        <v>0</v>
      </c>
      <c r="J108" s="120"/>
      <c r="K108" s="1"/>
      <c r="AA108" s="1"/>
      <c r="AB108" s="1"/>
      <c r="AL108" s="2"/>
      <c r="AM108" s="1"/>
      <c r="AN108" s="1"/>
      <c r="AO108" s="1"/>
      <c r="AP108" s="1"/>
      <c r="AQ108" s="1"/>
      <c r="AR108" s="1"/>
      <c r="AS108" s="1"/>
      <c r="AT108" s="1"/>
      <c r="AU108" s="1"/>
      <c r="AV108" s="1"/>
      <c r="AW108" s="1"/>
      <c r="AX108" s="1"/>
      <c r="AY108" s="1"/>
    </row>
    <row r="109" spans="2:51" ht="12" customHeight="1" thickBot="1" thickTop="1">
      <c r="B109" s="164"/>
      <c r="C109" s="164"/>
      <c r="D109" s="164"/>
      <c r="E109" s="164"/>
      <c r="F109" s="164"/>
      <c r="G109" s="164"/>
      <c r="H109" s="164"/>
      <c r="I109" s="164"/>
      <c r="J109" s="164"/>
      <c r="K109" s="1"/>
      <c r="AA109" s="1"/>
      <c r="AB109" s="1"/>
      <c r="AL109" s="2"/>
      <c r="AM109" s="1"/>
      <c r="AN109" s="1"/>
      <c r="AO109" s="1"/>
      <c r="AP109" s="1"/>
      <c r="AQ109" s="1"/>
      <c r="AR109" s="1"/>
      <c r="AS109" s="1"/>
      <c r="AT109" s="1"/>
      <c r="AU109" s="1"/>
      <c r="AV109" s="1"/>
      <c r="AW109" s="1"/>
      <c r="AX109" s="1"/>
      <c r="AY109" s="1"/>
    </row>
    <row r="110" spans="2:51" ht="12" customHeight="1" thickTop="1">
      <c r="B110" s="528" t="s">
        <v>173</v>
      </c>
      <c r="C110" s="14"/>
      <c r="D110" s="14"/>
      <c r="E110" s="14"/>
      <c r="F110" s="14"/>
      <c r="G110" s="14"/>
      <c r="H110" s="14"/>
      <c r="I110" s="14"/>
      <c r="J110" s="36"/>
      <c r="K110" s="1"/>
      <c r="AA110" s="1"/>
      <c r="AB110" s="1"/>
      <c r="AL110" s="2"/>
      <c r="AM110" s="1"/>
      <c r="AN110" s="1"/>
      <c r="AO110" s="1"/>
      <c r="AP110" s="1"/>
      <c r="AQ110" s="1"/>
      <c r="AR110" s="1"/>
      <c r="AS110" s="1"/>
      <c r="AT110" s="1"/>
      <c r="AU110" s="1"/>
      <c r="AV110" s="1"/>
      <c r="AW110" s="1"/>
      <c r="AX110" s="1"/>
      <c r="AY110" s="1"/>
    </row>
    <row r="111" spans="2:51" ht="12" customHeight="1">
      <c r="B111" s="58"/>
      <c r="C111" s="59"/>
      <c r="D111" s="59"/>
      <c r="E111" s="59"/>
      <c r="F111" s="59"/>
      <c r="G111" s="59"/>
      <c r="H111" s="59"/>
      <c r="I111" s="43"/>
      <c r="J111" s="60"/>
      <c r="K111" s="1"/>
      <c r="AA111" s="1"/>
      <c r="AB111" s="1"/>
      <c r="AL111" s="2"/>
      <c r="AM111" s="1"/>
      <c r="AN111" s="1"/>
      <c r="AO111" s="1"/>
      <c r="AP111" s="1"/>
      <c r="AQ111" s="1"/>
      <c r="AR111" s="1"/>
      <c r="AS111" s="1"/>
      <c r="AT111" s="1"/>
      <c r="AU111" s="1"/>
      <c r="AV111" s="1"/>
      <c r="AW111" s="1"/>
      <c r="AX111" s="1"/>
      <c r="AY111" s="1"/>
    </row>
    <row r="112" spans="2:51" ht="12" customHeight="1">
      <c r="B112" s="23"/>
      <c r="C112" s="1"/>
      <c r="D112" s="1"/>
      <c r="E112" s="26" t="s">
        <v>134</v>
      </c>
      <c r="F112" s="26" t="s">
        <v>174</v>
      </c>
      <c r="G112" s="26" t="s">
        <v>122</v>
      </c>
      <c r="H112" s="27" t="s">
        <v>175</v>
      </c>
      <c r="I112" s="38" t="s">
        <v>118</v>
      </c>
      <c r="J112" s="45" t="s">
        <v>176</v>
      </c>
      <c r="K112" s="1"/>
      <c r="AA112" s="1"/>
      <c r="AB112" s="1"/>
      <c r="AL112" s="2"/>
      <c r="AM112" s="1"/>
      <c r="AN112" s="1"/>
      <c r="AO112" s="1"/>
      <c r="AP112" s="1"/>
      <c r="AQ112" s="1"/>
      <c r="AR112" s="1"/>
      <c r="AS112" s="1"/>
      <c r="AT112" s="1"/>
      <c r="AU112" s="1"/>
      <c r="AV112" s="1"/>
      <c r="AW112" s="1"/>
      <c r="AX112" s="1"/>
      <c r="AY112" s="1"/>
    </row>
    <row r="113" spans="2:51" ht="12.75" customHeight="1">
      <c r="B113" s="23"/>
      <c r="C113" s="1"/>
      <c r="D113" s="1"/>
      <c r="E113" s="26" t="s">
        <v>177</v>
      </c>
      <c r="F113" s="26" t="s">
        <v>120</v>
      </c>
      <c r="G113" s="26" t="s">
        <v>133</v>
      </c>
      <c r="H113" s="26" t="s">
        <v>174</v>
      </c>
      <c r="I113" s="26" t="s">
        <v>122</v>
      </c>
      <c r="J113" s="29" t="s">
        <v>178</v>
      </c>
      <c r="K113" s="1"/>
      <c r="AA113" s="1"/>
      <c r="AB113" s="1"/>
      <c r="AL113" s="2"/>
      <c r="AM113" s="1"/>
      <c r="AN113" s="1"/>
      <c r="AO113" s="1"/>
      <c r="AP113" s="1"/>
      <c r="AQ113" s="1"/>
      <c r="AR113" s="1"/>
      <c r="AS113" s="1"/>
      <c r="AT113" s="1"/>
      <c r="AU113" s="1"/>
      <c r="AV113" s="1"/>
      <c r="AW113" s="1"/>
      <c r="AX113" s="1"/>
      <c r="AY113" s="1"/>
    </row>
    <row r="114" spans="2:51" ht="12.75" customHeight="1">
      <c r="B114" s="16" t="s">
        <v>148</v>
      </c>
      <c r="C114" s="10"/>
      <c r="D114" s="10"/>
      <c r="E114" s="31" t="s">
        <v>179</v>
      </c>
      <c r="F114" s="31" t="s">
        <v>125</v>
      </c>
      <c r="G114" s="31" t="s">
        <v>125</v>
      </c>
      <c r="H114" s="31" t="s">
        <v>180</v>
      </c>
      <c r="I114" s="32" t="s">
        <v>127</v>
      </c>
      <c r="J114" s="34" t="s">
        <v>181</v>
      </c>
      <c r="K114" s="1"/>
      <c r="AA114" s="1"/>
      <c r="AB114" s="1"/>
      <c r="AL114" s="2"/>
      <c r="AM114" s="1"/>
      <c r="AN114" s="1"/>
      <c r="AO114" s="1"/>
      <c r="AP114" s="1"/>
      <c r="AQ114" s="1"/>
      <c r="AR114" s="1"/>
      <c r="AS114" s="1"/>
      <c r="AT114" s="1"/>
      <c r="AU114" s="1"/>
      <c r="AV114" s="1"/>
      <c r="AW114" s="1"/>
      <c r="AX114" s="1"/>
      <c r="AY114" s="1"/>
    </row>
    <row r="115" spans="2:51" ht="15" customHeight="1">
      <c r="B115" s="772"/>
      <c r="C115" s="773"/>
      <c r="D115" s="773"/>
      <c r="E115" s="774">
        <v>0</v>
      </c>
      <c r="F115" s="774">
        <v>0</v>
      </c>
      <c r="G115" s="774">
        <v>0</v>
      </c>
      <c r="H115" s="105">
        <f aca="true" t="shared" si="6" ref="H115:H122">E115*F115</f>
        <v>0</v>
      </c>
      <c r="I115" s="557">
        <f aca="true" t="shared" si="7" ref="I115:I122">E115*G115</f>
        <v>0</v>
      </c>
      <c r="J115" s="862">
        <v>1</v>
      </c>
      <c r="K115" s="1"/>
      <c r="AA115" s="1"/>
      <c r="AB115" s="1"/>
      <c r="AL115" s="2"/>
      <c r="AM115" s="1"/>
      <c r="AN115" s="1"/>
      <c r="AO115" s="1"/>
      <c r="AP115" s="1"/>
      <c r="AQ115" s="1"/>
      <c r="AR115" s="1"/>
      <c r="AS115" s="1"/>
      <c r="AT115" s="1"/>
      <c r="AU115" s="1"/>
      <c r="AV115" s="1"/>
      <c r="AW115" s="1"/>
      <c r="AX115" s="1"/>
      <c r="AY115" s="1"/>
    </row>
    <row r="116" spans="2:51" ht="12" customHeight="1">
      <c r="B116" s="748"/>
      <c r="C116" s="749"/>
      <c r="D116" s="749"/>
      <c r="E116" s="750">
        <v>0</v>
      </c>
      <c r="F116" s="750">
        <v>0</v>
      </c>
      <c r="G116" s="750">
        <v>0</v>
      </c>
      <c r="H116" s="105">
        <f t="shared" si="6"/>
        <v>0</v>
      </c>
      <c r="I116" s="557">
        <f t="shared" si="7"/>
        <v>0</v>
      </c>
      <c r="J116" s="770">
        <v>1</v>
      </c>
      <c r="K116" s="1"/>
      <c r="AA116" s="1"/>
      <c r="AB116" s="1"/>
      <c r="AL116" s="2"/>
      <c r="AM116" s="1"/>
      <c r="AN116" s="1"/>
      <c r="AO116" s="1"/>
      <c r="AP116" s="1"/>
      <c r="AQ116" s="1"/>
      <c r="AR116" s="1"/>
      <c r="AS116" s="1"/>
      <c r="AT116" s="1"/>
      <c r="AU116" s="1"/>
      <c r="AV116" s="1"/>
      <c r="AW116" s="1"/>
      <c r="AX116" s="1"/>
      <c r="AY116" s="1"/>
    </row>
    <row r="117" spans="2:51" ht="12" customHeight="1">
      <c r="B117" s="748"/>
      <c r="C117" s="749"/>
      <c r="D117" s="749"/>
      <c r="E117" s="750">
        <v>0</v>
      </c>
      <c r="F117" s="750">
        <v>0</v>
      </c>
      <c r="G117" s="750">
        <v>0</v>
      </c>
      <c r="H117" s="105">
        <f t="shared" si="6"/>
        <v>0</v>
      </c>
      <c r="I117" s="557">
        <f t="shared" si="7"/>
        <v>0</v>
      </c>
      <c r="J117" s="770">
        <v>1</v>
      </c>
      <c r="K117" s="1"/>
      <c r="AA117" s="1"/>
      <c r="AB117" s="1"/>
      <c r="AL117" s="2"/>
      <c r="AM117" s="1"/>
      <c r="AN117" s="1"/>
      <c r="AO117" s="1"/>
      <c r="AP117" s="1"/>
      <c r="AQ117" s="1"/>
      <c r="AR117" s="1"/>
      <c r="AS117" s="1"/>
      <c r="AT117" s="1"/>
      <c r="AU117" s="1"/>
      <c r="AV117" s="1"/>
      <c r="AW117" s="1"/>
      <c r="AX117" s="1"/>
      <c r="AY117" s="1"/>
    </row>
    <row r="118" spans="2:51" ht="12" customHeight="1">
      <c r="B118" s="748"/>
      <c r="C118" s="749"/>
      <c r="D118" s="749"/>
      <c r="E118" s="750">
        <v>0</v>
      </c>
      <c r="F118" s="750">
        <v>0</v>
      </c>
      <c r="G118" s="750">
        <v>0</v>
      </c>
      <c r="H118" s="105">
        <f t="shared" si="6"/>
        <v>0</v>
      </c>
      <c r="I118" s="557">
        <f t="shared" si="7"/>
        <v>0</v>
      </c>
      <c r="J118" s="770">
        <v>1</v>
      </c>
      <c r="K118" s="1"/>
      <c r="AA118" s="1"/>
      <c r="AB118" s="1"/>
      <c r="AL118" s="2"/>
      <c r="AM118" s="1"/>
      <c r="AN118" s="1"/>
      <c r="AO118" s="1"/>
      <c r="AP118" s="1"/>
      <c r="AQ118" s="1"/>
      <c r="AR118" s="1"/>
      <c r="AS118" s="1"/>
      <c r="AT118" s="1"/>
      <c r="AU118" s="1"/>
      <c r="AV118" s="1"/>
      <c r="AW118" s="1"/>
      <c r="AX118" s="1"/>
      <c r="AY118" s="1"/>
    </row>
    <row r="119" spans="2:51" ht="12" customHeight="1">
      <c r="B119" s="748"/>
      <c r="C119" s="749"/>
      <c r="D119" s="749"/>
      <c r="E119" s="750">
        <v>0</v>
      </c>
      <c r="F119" s="750">
        <v>0</v>
      </c>
      <c r="G119" s="750">
        <v>0</v>
      </c>
      <c r="H119" s="105">
        <f t="shared" si="6"/>
        <v>0</v>
      </c>
      <c r="I119" s="557">
        <f t="shared" si="7"/>
        <v>0</v>
      </c>
      <c r="J119" s="770">
        <v>1</v>
      </c>
      <c r="K119" s="1"/>
      <c r="AA119" s="1"/>
      <c r="AB119" s="1"/>
      <c r="AL119" s="2"/>
      <c r="AM119" s="1"/>
      <c r="AN119" s="1"/>
      <c r="AO119" s="1"/>
      <c r="AP119" s="1"/>
      <c r="AQ119" s="1"/>
      <c r="AR119" s="1"/>
      <c r="AS119" s="1"/>
      <c r="AT119" s="1"/>
      <c r="AU119" s="1"/>
      <c r="AV119" s="1"/>
      <c r="AW119" s="1"/>
      <c r="AX119" s="1"/>
      <c r="AY119" s="1"/>
    </row>
    <row r="120" spans="2:51" ht="12" customHeight="1">
      <c r="B120" s="748"/>
      <c r="C120" s="749"/>
      <c r="D120" s="749"/>
      <c r="E120" s="750">
        <v>0</v>
      </c>
      <c r="F120" s="750">
        <v>0</v>
      </c>
      <c r="G120" s="750">
        <v>0</v>
      </c>
      <c r="H120" s="105">
        <f t="shared" si="6"/>
        <v>0</v>
      </c>
      <c r="I120" s="557">
        <f t="shared" si="7"/>
        <v>0</v>
      </c>
      <c r="J120" s="770">
        <v>1</v>
      </c>
      <c r="K120" s="1"/>
      <c r="AA120" s="1"/>
      <c r="AB120" s="1"/>
      <c r="AL120" s="2"/>
      <c r="AM120" s="1"/>
      <c r="AN120" s="1"/>
      <c r="AO120" s="1"/>
      <c r="AP120" s="1"/>
      <c r="AQ120" s="1"/>
      <c r="AR120" s="1"/>
      <c r="AS120" s="1"/>
      <c r="AT120" s="1"/>
      <c r="AU120" s="1"/>
      <c r="AV120" s="1"/>
      <c r="AW120" s="1"/>
      <c r="AX120" s="1"/>
      <c r="AY120" s="1"/>
    </row>
    <row r="121" spans="2:51" ht="12" customHeight="1">
      <c r="B121" s="748"/>
      <c r="C121" s="749"/>
      <c r="D121" s="749"/>
      <c r="E121" s="750">
        <v>0</v>
      </c>
      <c r="F121" s="750">
        <v>0</v>
      </c>
      <c r="G121" s="750">
        <v>0</v>
      </c>
      <c r="H121" s="105">
        <f t="shared" si="6"/>
        <v>0</v>
      </c>
      <c r="I121" s="557">
        <f t="shared" si="7"/>
        <v>0</v>
      </c>
      <c r="J121" s="770">
        <v>1</v>
      </c>
      <c r="K121" s="1"/>
      <c r="AA121" s="1"/>
      <c r="AB121" s="1"/>
      <c r="AL121" s="2"/>
      <c r="AM121" s="1"/>
      <c r="AN121" s="1"/>
      <c r="AO121" s="1"/>
      <c r="AP121" s="1"/>
      <c r="AQ121" s="1"/>
      <c r="AR121" s="1"/>
      <c r="AS121" s="1"/>
      <c r="AT121" s="1"/>
      <c r="AU121" s="1"/>
      <c r="AV121" s="1"/>
      <c r="AW121" s="1"/>
      <c r="AX121" s="1"/>
      <c r="AY121" s="1"/>
    </row>
    <row r="122" spans="2:51" ht="12" customHeight="1">
      <c r="B122" s="756"/>
      <c r="C122" s="757"/>
      <c r="D122" s="757"/>
      <c r="E122" s="758">
        <v>0</v>
      </c>
      <c r="F122" s="758">
        <v>0</v>
      </c>
      <c r="G122" s="758">
        <v>0</v>
      </c>
      <c r="H122" s="106">
        <f t="shared" si="6"/>
        <v>0</v>
      </c>
      <c r="I122" s="557">
        <f t="shared" si="7"/>
        <v>0</v>
      </c>
      <c r="J122" s="771">
        <v>1</v>
      </c>
      <c r="K122" s="1"/>
      <c r="AA122" s="1"/>
      <c r="AB122" s="1"/>
      <c r="AL122" s="1"/>
      <c r="AM122" s="1"/>
      <c r="AN122" s="1"/>
      <c r="AO122" s="1"/>
      <c r="AP122" s="1"/>
      <c r="AQ122" s="1"/>
      <c r="AR122" s="1"/>
      <c r="AS122" s="1"/>
      <c r="AT122" s="1"/>
      <c r="AU122" s="1"/>
      <c r="AV122" s="1"/>
      <c r="AW122" s="1"/>
      <c r="AX122" s="1"/>
      <c r="AY122" s="1"/>
    </row>
    <row r="123" spans="2:51" ht="12">
      <c r="B123" s="16" t="s">
        <v>182</v>
      </c>
      <c r="C123" s="10"/>
      <c r="D123" s="10"/>
      <c r="E123" s="10"/>
      <c r="F123" s="10"/>
      <c r="G123" s="10"/>
      <c r="H123" s="106">
        <f>SUM(H115:H122)</f>
        <v>0</v>
      </c>
      <c r="I123" s="93"/>
      <c r="J123" s="119"/>
      <c r="K123" s="1"/>
      <c r="L123" s="1"/>
      <c r="M123" s="1"/>
      <c r="N123" s="1"/>
      <c r="O123" s="1"/>
      <c r="P123" s="1"/>
      <c r="Q123" s="1"/>
      <c r="R123" s="1"/>
      <c r="S123" s="1"/>
      <c r="T123" s="1"/>
      <c r="U123" s="1"/>
      <c r="W123" s="1"/>
      <c r="X123" s="1"/>
      <c r="Y123" s="1"/>
      <c r="AA123" s="1"/>
      <c r="AB123" s="1"/>
      <c r="AL123" s="1"/>
      <c r="AM123" s="1"/>
      <c r="AN123" s="1"/>
      <c r="AO123" s="1"/>
      <c r="AP123" s="1"/>
      <c r="AQ123" s="1"/>
      <c r="AR123" s="1"/>
      <c r="AS123" s="1"/>
      <c r="AT123" s="1"/>
      <c r="AU123" s="1"/>
      <c r="AV123" s="1"/>
      <c r="AW123" s="1"/>
      <c r="AX123" s="1"/>
      <c r="AY123" s="1"/>
    </row>
    <row r="124" spans="2:51" ht="12" customHeight="1">
      <c r="B124" s="16" t="s">
        <v>183</v>
      </c>
      <c r="C124" s="10"/>
      <c r="D124" s="10"/>
      <c r="E124" s="10"/>
      <c r="F124" s="10"/>
      <c r="G124" s="10"/>
      <c r="H124" s="93"/>
      <c r="I124" s="109">
        <f>SUM(I115:I122)</f>
        <v>0</v>
      </c>
      <c r="J124" s="119"/>
      <c r="K124" s="1"/>
      <c r="AA124" s="1"/>
      <c r="AB124" s="1"/>
      <c r="AL124" s="1"/>
      <c r="AM124" s="1"/>
      <c r="AN124" s="1"/>
      <c r="AO124" s="1"/>
      <c r="AP124" s="1"/>
      <c r="AQ124" s="1"/>
      <c r="AR124" s="1"/>
      <c r="AS124" s="1"/>
      <c r="AT124" s="1"/>
      <c r="AU124" s="1"/>
      <c r="AV124" s="1"/>
      <c r="AW124" s="1"/>
      <c r="AX124" s="1"/>
      <c r="AY124" s="1"/>
    </row>
    <row r="125" spans="2:51" ht="12">
      <c r="B125" s="42" t="s">
        <v>184</v>
      </c>
      <c r="C125" s="43"/>
      <c r="D125" s="43"/>
      <c r="E125" s="43"/>
      <c r="F125" s="43"/>
      <c r="G125" s="43"/>
      <c r="H125" s="103">
        <f>(1-J115)*H115+(1-J116)*H116+(1-J117)*H117+(1-J118)*H118+(1-J119)*H119+(1-J120)*H120+(1-J121)*H121+(1-J122)*H122</f>
        <v>0</v>
      </c>
      <c r="I125" s="110">
        <f>I115*(1-J115)+I116*(1-J116)+I117*(1-J117)+I118*(1-J118)+I119*(1-J119)+I120*(1-J120)+I121*(1-J121)+I122*(1-J122)</f>
        <v>0</v>
      </c>
      <c r="J125" s="121"/>
      <c r="K125" s="1"/>
      <c r="L125" s="1"/>
      <c r="M125" s="1"/>
      <c r="N125" s="1"/>
      <c r="O125" s="1"/>
      <c r="P125" s="1"/>
      <c r="Q125" s="1"/>
      <c r="R125" s="1"/>
      <c r="S125" s="1"/>
      <c r="T125" s="1"/>
      <c r="U125" s="1"/>
      <c r="W125" s="1"/>
      <c r="X125" s="1"/>
      <c r="Y125" s="1"/>
      <c r="AA125" s="1"/>
      <c r="AB125" s="1"/>
      <c r="AL125" s="1"/>
      <c r="AM125" s="1"/>
      <c r="AN125" s="1"/>
      <c r="AO125" s="1"/>
      <c r="AP125" s="1"/>
      <c r="AQ125" s="1"/>
      <c r="AR125" s="1"/>
      <c r="AS125" s="1"/>
      <c r="AT125" s="1"/>
      <c r="AU125" s="1"/>
      <c r="AV125" s="1"/>
      <c r="AW125" s="1"/>
      <c r="AX125" s="1"/>
      <c r="AY125" s="1"/>
    </row>
    <row r="126" spans="2:51" ht="12" customHeight="1" thickBot="1">
      <c r="B126" s="61" t="s">
        <v>186</v>
      </c>
      <c r="C126" s="50"/>
      <c r="D126" s="50"/>
      <c r="E126" s="50"/>
      <c r="F126" s="50"/>
      <c r="G126" s="50"/>
      <c r="H126" s="111">
        <f>J115*H115+J116*H116+J117*H117+J118*H118+J119*H119+J120*H120+J121*H121+J122*H122</f>
        <v>0</v>
      </c>
      <c r="I126" s="112">
        <f>I115*J115+I116*J116+I117*J117+I118*J118+I119*J119+I120*J120+I121*J121+I122*J122</f>
        <v>0</v>
      </c>
      <c r="J126" s="122"/>
      <c r="K126" s="1"/>
      <c r="AA126" s="1"/>
      <c r="AB126" s="1"/>
      <c r="AL126" s="1"/>
      <c r="AM126" s="1"/>
      <c r="AN126" s="1"/>
      <c r="AO126" s="1"/>
      <c r="AP126" s="1"/>
      <c r="AQ126" s="1"/>
      <c r="AR126" s="1"/>
      <c r="AS126" s="1"/>
      <c r="AT126" s="1"/>
      <c r="AU126" s="1"/>
      <c r="AV126" s="1"/>
      <c r="AW126" s="1"/>
      <c r="AX126" s="1"/>
      <c r="AY126" s="1"/>
    </row>
    <row r="127" spans="2:51" ht="12" customHeight="1" thickBot="1" thickTop="1">
      <c r="B127" s="1"/>
      <c r="C127" s="1"/>
      <c r="D127" s="1"/>
      <c r="E127" s="1"/>
      <c r="F127" s="1"/>
      <c r="G127" s="1"/>
      <c r="H127" s="1"/>
      <c r="I127" s="1"/>
      <c r="J127" s="1"/>
      <c r="K127" s="1"/>
      <c r="AA127" s="1"/>
      <c r="AB127" s="1"/>
      <c r="AL127" s="1"/>
      <c r="AM127" s="1"/>
      <c r="AN127" s="1"/>
      <c r="AO127" s="1"/>
      <c r="AP127" s="1"/>
      <c r="AQ127" s="1"/>
      <c r="AR127" s="1"/>
      <c r="AS127" s="1"/>
      <c r="AT127" s="1"/>
      <c r="AU127" s="1"/>
      <c r="AV127" s="1"/>
      <c r="AW127" s="1"/>
      <c r="AX127" s="1"/>
      <c r="AY127" s="1"/>
    </row>
    <row r="128" spans="2:51" ht="12" customHeight="1" thickTop="1">
      <c r="B128" s="522" t="s">
        <v>187</v>
      </c>
      <c r="C128" s="24"/>
      <c r="D128" s="14"/>
      <c r="E128" s="14"/>
      <c r="F128" s="24"/>
      <c r="G128" s="14"/>
      <c r="H128" s="14"/>
      <c r="I128" s="14"/>
      <c r="J128" s="36"/>
      <c r="K128" s="1"/>
      <c r="AA128" s="1"/>
      <c r="AB128" s="1"/>
      <c r="AL128" s="1"/>
      <c r="AM128" s="1"/>
      <c r="AN128" s="1"/>
      <c r="AO128" s="1"/>
      <c r="AP128" s="1"/>
      <c r="AQ128" s="1"/>
      <c r="AR128" s="1"/>
      <c r="AS128" s="1"/>
      <c r="AT128" s="1"/>
      <c r="AU128" s="1"/>
      <c r="AV128" s="1"/>
      <c r="AW128" s="1"/>
      <c r="AX128" s="1"/>
      <c r="AY128" s="1"/>
    </row>
    <row r="129" spans="2:51" ht="15" customHeight="1">
      <c r="B129" s="46"/>
      <c r="C129" s="1"/>
      <c r="D129" s="43"/>
      <c r="E129" s="43"/>
      <c r="F129" s="26" t="s">
        <v>188</v>
      </c>
      <c r="G129" s="38" t="s">
        <v>189</v>
      </c>
      <c r="H129" s="38" t="s">
        <v>117</v>
      </c>
      <c r="I129" s="38" t="s">
        <v>122</v>
      </c>
      <c r="J129" s="45" t="s">
        <v>118</v>
      </c>
      <c r="K129" s="1"/>
      <c r="AA129" s="1"/>
      <c r="AB129" s="1"/>
      <c r="AL129" s="1"/>
      <c r="AM129" s="1"/>
      <c r="AN129" s="1"/>
      <c r="AO129" s="1"/>
      <c r="AP129" s="1"/>
      <c r="AQ129" s="1"/>
      <c r="AR129" s="1"/>
      <c r="AS129" s="1"/>
      <c r="AT129" s="1"/>
      <c r="AU129" s="1"/>
      <c r="AV129" s="1"/>
      <c r="AW129" s="1"/>
      <c r="AX129" s="1"/>
      <c r="AY129" s="1"/>
    </row>
    <row r="130" spans="2:51" ht="13.5" customHeight="1">
      <c r="B130" s="46"/>
      <c r="D130" s="1"/>
      <c r="E130" s="1"/>
      <c r="F130" s="26" t="s">
        <v>190</v>
      </c>
      <c r="G130" s="26" t="s">
        <v>191</v>
      </c>
      <c r="H130" s="26" t="s">
        <v>192</v>
      </c>
      <c r="I130" s="26" t="s">
        <v>133</v>
      </c>
      <c r="J130" s="29" t="s">
        <v>122</v>
      </c>
      <c r="K130" s="1"/>
      <c r="AA130" s="1"/>
      <c r="AB130" s="1"/>
      <c r="AL130" s="1"/>
      <c r="AM130" s="1"/>
      <c r="AN130" s="1"/>
      <c r="AO130" s="1"/>
      <c r="AP130" s="1"/>
      <c r="AQ130" s="1"/>
      <c r="AR130" s="1"/>
      <c r="AS130" s="1"/>
      <c r="AT130" s="1"/>
      <c r="AU130" s="1"/>
      <c r="AV130" s="1"/>
      <c r="AW130" s="1"/>
      <c r="AX130" s="1"/>
      <c r="AY130" s="1"/>
    </row>
    <row r="131" spans="2:51" ht="12" customHeight="1">
      <c r="B131" s="518" t="s">
        <v>456</v>
      </c>
      <c r="C131" s="10"/>
      <c r="D131" s="10"/>
      <c r="E131" s="10"/>
      <c r="F131" s="31" t="s">
        <v>193</v>
      </c>
      <c r="G131" s="31" t="s">
        <v>194</v>
      </c>
      <c r="H131" s="31" t="s">
        <v>195</v>
      </c>
      <c r="I131" s="31" t="s">
        <v>125</v>
      </c>
      <c r="J131" s="34" t="s">
        <v>127</v>
      </c>
      <c r="K131" s="1"/>
      <c r="AA131" s="1"/>
      <c r="AB131" s="1"/>
      <c r="AL131" s="1"/>
      <c r="AM131" s="1"/>
      <c r="AN131" s="1"/>
      <c r="AO131" s="1"/>
      <c r="AP131" s="1"/>
      <c r="AQ131" s="1"/>
      <c r="AR131" s="1"/>
      <c r="AS131" s="1"/>
      <c r="AT131" s="1"/>
      <c r="AU131" s="1"/>
      <c r="AV131" s="1"/>
      <c r="AW131" s="1"/>
      <c r="AX131" s="1"/>
      <c r="AY131" s="1"/>
    </row>
    <row r="132" spans="2:51" ht="12" customHeight="1">
      <c r="B132" s="772" t="s">
        <v>512</v>
      </c>
      <c r="C132" s="773"/>
      <c r="D132" s="773"/>
      <c r="E132" s="773"/>
      <c r="F132" s="774">
        <v>9000</v>
      </c>
      <c r="G132" s="774"/>
      <c r="H132" s="774">
        <v>9000</v>
      </c>
      <c r="I132" s="863">
        <v>3.2</v>
      </c>
      <c r="J132" s="191">
        <f aca="true" t="shared" si="8" ref="J132:J150">F132*I132</f>
        <v>28800</v>
      </c>
      <c r="K132" s="1"/>
      <c r="AA132" s="1"/>
      <c r="AB132" s="1"/>
      <c r="AL132" s="1"/>
      <c r="AM132" s="1"/>
      <c r="AN132" s="1"/>
      <c r="AO132" s="1"/>
      <c r="AP132" s="1"/>
      <c r="AQ132" s="1"/>
      <c r="AR132" s="1"/>
      <c r="AS132" s="1"/>
      <c r="AT132" s="1"/>
      <c r="AU132" s="1"/>
      <c r="AV132" s="1"/>
      <c r="AW132" s="1"/>
      <c r="AX132" s="1"/>
      <c r="AY132" s="1"/>
    </row>
    <row r="133" spans="2:51" ht="12" customHeight="1">
      <c r="B133" s="748" t="s">
        <v>513</v>
      </c>
      <c r="C133" s="749"/>
      <c r="D133" s="749"/>
      <c r="E133" s="749"/>
      <c r="F133" s="750">
        <v>21462</v>
      </c>
      <c r="G133" s="750"/>
      <c r="H133" s="750">
        <v>21462</v>
      </c>
      <c r="I133" s="864">
        <v>4</v>
      </c>
      <c r="J133" s="191">
        <f t="shared" si="8"/>
        <v>85848</v>
      </c>
      <c r="K133" s="1"/>
      <c r="AA133" s="1"/>
      <c r="AB133" s="1"/>
      <c r="AL133" s="1"/>
      <c r="AM133" s="1"/>
      <c r="AN133" s="1"/>
      <c r="AO133" s="1"/>
      <c r="AP133" s="1"/>
      <c r="AQ133" s="1"/>
      <c r="AR133" s="1"/>
      <c r="AS133" s="1"/>
      <c r="AT133" s="1"/>
      <c r="AU133" s="1"/>
      <c r="AV133" s="1"/>
      <c r="AW133" s="1"/>
      <c r="AX133" s="1"/>
      <c r="AY133" s="1"/>
    </row>
    <row r="134" spans="2:51" ht="12" customHeight="1">
      <c r="B134" s="748"/>
      <c r="C134" s="749"/>
      <c r="D134" s="749"/>
      <c r="E134" s="749"/>
      <c r="F134" s="750"/>
      <c r="G134" s="750"/>
      <c r="H134" s="750"/>
      <c r="I134" s="864"/>
      <c r="J134" s="191">
        <f t="shared" si="8"/>
        <v>0</v>
      </c>
      <c r="K134" s="1"/>
      <c r="AA134" s="1"/>
      <c r="AB134" s="1"/>
      <c r="AL134" s="1"/>
      <c r="AM134" s="1"/>
      <c r="AN134" s="1"/>
      <c r="AO134" s="1"/>
      <c r="AP134" s="1"/>
      <c r="AQ134" s="1"/>
      <c r="AR134" s="1"/>
      <c r="AS134" s="1"/>
      <c r="AT134" s="1"/>
      <c r="AU134" s="1"/>
      <c r="AV134" s="1"/>
      <c r="AW134" s="1"/>
      <c r="AX134" s="1"/>
      <c r="AY134" s="1"/>
    </row>
    <row r="135" spans="2:51" ht="15" customHeight="1">
      <c r="B135" s="748"/>
      <c r="C135" s="749"/>
      <c r="D135" s="749"/>
      <c r="E135" s="749"/>
      <c r="F135" s="750"/>
      <c r="G135" s="750"/>
      <c r="H135" s="750"/>
      <c r="I135" s="864"/>
      <c r="J135" s="191">
        <f t="shared" si="8"/>
        <v>0</v>
      </c>
      <c r="K135" s="1"/>
      <c r="AA135" s="1"/>
      <c r="AB135" s="1"/>
      <c r="AL135" s="1"/>
      <c r="AM135" s="1"/>
      <c r="AN135" s="1"/>
      <c r="AO135" s="1"/>
      <c r="AP135" s="1"/>
      <c r="AQ135" s="1"/>
      <c r="AR135" s="1"/>
      <c r="AS135" s="1"/>
      <c r="AT135" s="1"/>
      <c r="AU135" s="1"/>
      <c r="AV135" s="1"/>
      <c r="AW135" s="1"/>
      <c r="AX135" s="1"/>
      <c r="AY135" s="1"/>
    </row>
    <row r="136" spans="2:51" ht="12.75" customHeight="1">
      <c r="B136" s="748"/>
      <c r="C136" s="749"/>
      <c r="D136" s="749"/>
      <c r="E136" s="749"/>
      <c r="F136" s="750"/>
      <c r="G136" s="750"/>
      <c r="H136" s="750"/>
      <c r="I136" s="864"/>
      <c r="J136" s="191">
        <f t="shared" si="8"/>
        <v>0</v>
      </c>
      <c r="K136" s="1"/>
      <c r="AA136" s="1"/>
      <c r="AB136" s="1"/>
      <c r="AL136" s="1"/>
      <c r="AM136" s="1"/>
      <c r="AN136" s="1"/>
      <c r="AO136" s="1"/>
      <c r="AP136" s="1"/>
      <c r="AQ136" s="1"/>
      <c r="AR136" s="1"/>
      <c r="AS136" s="1"/>
      <c r="AT136" s="1"/>
      <c r="AU136" s="1"/>
      <c r="AV136" s="1"/>
      <c r="AW136" s="1"/>
      <c r="AX136" s="1"/>
      <c r="AY136" s="1"/>
    </row>
    <row r="137" spans="2:51" ht="12.75" customHeight="1">
      <c r="B137" s="752"/>
      <c r="C137" s="753"/>
      <c r="D137" s="753"/>
      <c r="E137" s="753"/>
      <c r="F137" s="754"/>
      <c r="G137" s="754"/>
      <c r="H137" s="754"/>
      <c r="I137" s="865"/>
      <c r="J137" s="191">
        <f>F137*I137</f>
        <v>0</v>
      </c>
      <c r="K137" s="1"/>
      <c r="AA137" s="1"/>
      <c r="AB137" s="1"/>
      <c r="AL137" s="1"/>
      <c r="AM137" s="1"/>
      <c r="AN137" s="1"/>
      <c r="AO137" s="1"/>
      <c r="AP137" s="1"/>
      <c r="AQ137" s="1"/>
      <c r="AR137" s="1"/>
      <c r="AS137" s="1"/>
      <c r="AT137" s="1"/>
      <c r="AU137" s="1"/>
      <c r="AV137" s="1"/>
      <c r="AW137" s="1"/>
      <c r="AX137" s="1"/>
      <c r="AY137" s="1"/>
    </row>
    <row r="138" spans="2:51" ht="12.75" customHeight="1">
      <c r="B138" s="608" t="s">
        <v>457</v>
      </c>
      <c r="C138" s="559"/>
      <c r="D138" s="560"/>
      <c r="E138" s="560"/>
      <c r="F138" s="561"/>
      <c r="G138" s="561"/>
      <c r="H138" s="561"/>
      <c r="I138" s="562"/>
      <c r="J138" s="525"/>
      <c r="K138" s="1"/>
      <c r="AA138" s="1"/>
      <c r="AB138" s="1"/>
      <c r="AL138" s="1"/>
      <c r="AM138" s="1"/>
      <c r="AN138" s="1"/>
      <c r="AO138" s="1"/>
      <c r="AP138" s="1"/>
      <c r="AQ138" s="1"/>
      <c r="AR138" s="1"/>
      <c r="AS138" s="1"/>
      <c r="AT138" s="1"/>
      <c r="AU138" s="1"/>
      <c r="AV138" s="1"/>
      <c r="AW138" s="1"/>
      <c r="AX138" s="1"/>
      <c r="AY138" s="1"/>
    </row>
    <row r="139" spans="2:51" ht="12.75" customHeight="1">
      <c r="B139" s="772"/>
      <c r="C139" s="773"/>
      <c r="D139" s="773"/>
      <c r="E139" s="773"/>
      <c r="F139" s="774"/>
      <c r="G139" s="774"/>
      <c r="H139" s="774"/>
      <c r="I139" s="863"/>
      <c r="J139" s="191">
        <f>F139*I139</f>
        <v>0</v>
      </c>
      <c r="K139" s="1"/>
      <c r="AA139" s="1"/>
      <c r="AB139" s="1"/>
      <c r="AL139" s="1"/>
      <c r="AM139" s="1"/>
      <c r="AN139" s="1"/>
      <c r="AO139" s="1"/>
      <c r="AP139" s="1"/>
      <c r="AQ139" s="1"/>
      <c r="AR139" s="1"/>
      <c r="AS139" s="1"/>
      <c r="AT139" s="1"/>
      <c r="AU139" s="1"/>
      <c r="AV139" s="1"/>
      <c r="AW139" s="1"/>
      <c r="AX139" s="1"/>
      <c r="AY139" s="1"/>
    </row>
    <row r="140" spans="2:51" ht="12.75" customHeight="1">
      <c r="B140" s="748" t="s">
        <v>513</v>
      </c>
      <c r="C140" s="749"/>
      <c r="D140" s="749"/>
      <c r="E140" s="749"/>
      <c r="F140" s="750">
        <v>627</v>
      </c>
      <c r="G140" s="750">
        <v>627</v>
      </c>
      <c r="H140" s="750">
        <v>0</v>
      </c>
      <c r="I140" s="864">
        <v>4</v>
      </c>
      <c r="J140" s="191">
        <f>F140*I140</f>
        <v>2508</v>
      </c>
      <c r="K140" s="1"/>
      <c r="AA140" s="1"/>
      <c r="AB140" s="1"/>
      <c r="AL140" s="1"/>
      <c r="AM140" s="1"/>
      <c r="AN140" s="1"/>
      <c r="AO140" s="1"/>
      <c r="AP140" s="1"/>
      <c r="AQ140" s="1"/>
      <c r="AR140" s="1"/>
      <c r="AS140" s="1"/>
      <c r="AT140" s="1"/>
      <c r="AU140" s="1"/>
      <c r="AV140" s="1"/>
      <c r="AW140" s="1"/>
      <c r="AX140" s="1"/>
      <c r="AY140" s="1"/>
    </row>
    <row r="141" spans="2:51" ht="12.75" customHeight="1">
      <c r="B141" s="748" t="s">
        <v>514</v>
      </c>
      <c r="C141" s="749"/>
      <c r="D141" s="749"/>
      <c r="E141" s="749"/>
      <c r="F141" s="750">
        <v>637</v>
      </c>
      <c r="G141" s="750">
        <v>400</v>
      </c>
      <c r="H141" s="750">
        <v>0</v>
      </c>
      <c r="I141" s="864">
        <v>70</v>
      </c>
      <c r="J141" s="191">
        <f>F141*I141</f>
        <v>44590</v>
      </c>
      <c r="K141" s="1"/>
      <c r="AA141" s="1"/>
      <c r="AB141" s="1"/>
      <c r="AL141" s="1"/>
      <c r="AM141" s="1"/>
      <c r="AN141" s="1"/>
      <c r="AO141" s="1"/>
      <c r="AP141" s="1"/>
      <c r="AQ141" s="1"/>
      <c r="AR141" s="1"/>
      <c r="AS141" s="1"/>
      <c r="AT141" s="1"/>
      <c r="AU141" s="1"/>
      <c r="AV141" s="1"/>
      <c r="AW141" s="1"/>
      <c r="AX141" s="1"/>
      <c r="AY141" s="1"/>
    </row>
    <row r="142" spans="2:51" ht="12">
      <c r="B142" s="748" t="s">
        <v>515</v>
      </c>
      <c r="C142" s="749"/>
      <c r="D142" s="749"/>
      <c r="E142" s="749"/>
      <c r="F142" s="750">
        <v>153</v>
      </c>
      <c r="G142" s="750">
        <v>300</v>
      </c>
      <c r="H142" s="750">
        <v>0</v>
      </c>
      <c r="I142" s="864">
        <v>25</v>
      </c>
      <c r="J142" s="191">
        <f t="shared" si="8"/>
        <v>3825</v>
      </c>
      <c r="K142" s="1"/>
      <c r="L142" s="1"/>
      <c r="M142" s="1"/>
      <c r="N142" s="1"/>
      <c r="O142" s="1"/>
      <c r="P142" s="1"/>
      <c r="Q142" s="1"/>
      <c r="R142" s="1"/>
      <c r="S142" s="1"/>
      <c r="T142" s="1"/>
      <c r="U142" s="1"/>
      <c r="W142" s="1"/>
      <c r="X142" s="1"/>
      <c r="Y142" s="1"/>
      <c r="AA142" s="1"/>
      <c r="AB142" s="1"/>
      <c r="AL142" s="1"/>
      <c r="AM142" s="1"/>
      <c r="AN142" s="1"/>
      <c r="AO142" s="1"/>
      <c r="AP142" s="1"/>
      <c r="AQ142" s="1"/>
      <c r="AR142" s="1"/>
      <c r="AS142" s="1"/>
      <c r="AT142" s="1"/>
      <c r="AU142" s="1"/>
      <c r="AV142" s="1"/>
      <c r="AW142" s="1"/>
      <c r="AX142" s="1"/>
      <c r="AY142" s="1"/>
    </row>
    <row r="143" spans="2:51" ht="12">
      <c r="B143" s="748"/>
      <c r="C143" s="749"/>
      <c r="D143" s="749"/>
      <c r="E143" s="749"/>
      <c r="F143" s="750"/>
      <c r="G143" s="750"/>
      <c r="H143" s="750"/>
      <c r="I143" s="864"/>
      <c r="J143" s="191">
        <f t="shared" si="8"/>
        <v>0</v>
      </c>
      <c r="K143" s="1"/>
      <c r="L143" s="1"/>
      <c r="M143" s="1"/>
      <c r="N143" s="1"/>
      <c r="O143" s="1"/>
      <c r="P143" s="1"/>
      <c r="Q143" s="1"/>
      <c r="R143" s="1"/>
      <c r="S143" s="1"/>
      <c r="T143" s="1"/>
      <c r="U143" s="1"/>
      <c r="W143" s="1"/>
      <c r="X143" s="1"/>
      <c r="Y143" s="1"/>
      <c r="AA143" s="1"/>
      <c r="AB143" s="1"/>
      <c r="AL143" s="1"/>
      <c r="AM143" s="1"/>
      <c r="AN143" s="1"/>
      <c r="AO143" s="1"/>
      <c r="AP143" s="1"/>
      <c r="AQ143" s="1"/>
      <c r="AR143" s="1"/>
      <c r="AS143" s="1"/>
      <c r="AT143" s="1"/>
      <c r="AU143" s="1"/>
      <c r="AV143" s="1"/>
      <c r="AW143" s="1"/>
      <c r="AX143" s="1"/>
      <c r="AY143" s="1"/>
    </row>
    <row r="144" spans="2:51" ht="12">
      <c r="B144" s="748"/>
      <c r="C144" s="749"/>
      <c r="D144" s="749"/>
      <c r="E144" s="749"/>
      <c r="F144" s="750"/>
      <c r="G144" s="750"/>
      <c r="H144" s="750"/>
      <c r="I144" s="864"/>
      <c r="J144" s="191">
        <f t="shared" si="8"/>
        <v>0</v>
      </c>
      <c r="K144" s="1"/>
      <c r="L144" s="1"/>
      <c r="M144" s="1"/>
      <c r="N144" s="1"/>
      <c r="O144" s="1"/>
      <c r="P144" s="1"/>
      <c r="Q144" s="1"/>
      <c r="R144" s="1"/>
      <c r="S144" s="1"/>
      <c r="T144" s="1"/>
      <c r="U144" s="1"/>
      <c r="W144" s="1"/>
      <c r="X144" s="1"/>
      <c r="Y144" s="1"/>
      <c r="AA144" s="1"/>
      <c r="AB144" s="1"/>
      <c r="AL144" s="1"/>
      <c r="AM144" s="1"/>
      <c r="AN144" s="1"/>
      <c r="AO144" s="1"/>
      <c r="AP144" s="1"/>
      <c r="AQ144" s="1"/>
      <c r="AR144" s="1"/>
      <c r="AS144" s="1"/>
      <c r="AT144" s="1"/>
      <c r="AU144" s="1"/>
      <c r="AV144" s="1"/>
      <c r="AW144" s="1"/>
      <c r="AX144" s="1"/>
      <c r="AY144" s="1"/>
    </row>
    <row r="145" spans="2:51" ht="12">
      <c r="B145" s="748"/>
      <c r="C145" s="749"/>
      <c r="D145" s="749"/>
      <c r="E145" s="749"/>
      <c r="F145" s="750"/>
      <c r="G145" s="750"/>
      <c r="H145" s="750"/>
      <c r="I145" s="864"/>
      <c r="J145" s="191">
        <f t="shared" si="8"/>
        <v>0</v>
      </c>
      <c r="K145" s="1"/>
      <c r="L145" s="1"/>
      <c r="M145" s="1"/>
      <c r="N145" s="1"/>
      <c r="O145" s="1"/>
      <c r="P145" s="1"/>
      <c r="Q145" s="1"/>
      <c r="R145" s="1"/>
      <c r="S145" s="1"/>
      <c r="T145" s="1"/>
      <c r="U145" s="1"/>
      <c r="W145" s="1"/>
      <c r="X145" s="1"/>
      <c r="Y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2:51" ht="12">
      <c r="B146" s="748"/>
      <c r="C146" s="749"/>
      <c r="D146" s="749"/>
      <c r="E146" s="749"/>
      <c r="F146" s="750"/>
      <c r="G146" s="750"/>
      <c r="H146" s="750"/>
      <c r="I146" s="864"/>
      <c r="J146" s="191">
        <f t="shared" si="8"/>
        <v>0</v>
      </c>
      <c r="K146" s="1"/>
      <c r="L146" s="1"/>
      <c r="M146" s="1"/>
      <c r="N146" s="1"/>
      <c r="O146" s="1"/>
      <c r="P146" s="1"/>
      <c r="Q146" s="1"/>
      <c r="R146" s="1"/>
      <c r="S146" s="1"/>
      <c r="T146" s="1"/>
      <c r="U146" s="1"/>
      <c r="W146" s="1"/>
      <c r="X146" s="1"/>
      <c r="Y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2:51" ht="12">
      <c r="B147" s="748"/>
      <c r="C147" s="749"/>
      <c r="D147" s="749"/>
      <c r="E147" s="749"/>
      <c r="F147" s="750"/>
      <c r="G147" s="750"/>
      <c r="H147" s="750"/>
      <c r="I147" s="864"/>
      <c r="J147" s="191">
        <f t="shared" si="8"/>
        <v>0</v>
      </c>
      <c r="K147" s="1"/>
      <c r="L147" s="1"/>
      <c r="M147" s="1"/>
      <c r="N147" s="1"/>
      <c r="O147" s="1"/>
      <c r="P147" s="1"/>
      <c r="Q147" s="1"/>
      <c r="R147" s="1"/>
      <c r="S147" s="1"/>
      <c r="T147" s="1"/>
      <c r="U147" s="1"/>
      <c r="W147" s="1"/>
      <c r="X147" s="1"/>
      <c r="Y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2:51" ht="12">
      <c r="B148" s="748"/>
      <c r="C148" s="749"/>
      <c r="D148" s="749"/>
      <c r="E148" s="749"/>
      <c r="F148" s="750"/>
      <c r="G148" s="750"/>
      <c r="H148" s="750"/>
      <c r="I148" s="864"/>
      <c r="J148" s="191">
        <f t="shared" si="8"/>
        <v>0</v>
      </c>
      <c r="K148" s="1"/>
      <c r="L148" s="1"/>
      <c r="M148" s="1"/>
      <c r="N148" s="1"/>
      <c r="O148" s="1"/>
      <c r="P148" s="1"/>
      <c r="Q148" s="1"/>
      <c r="R148" s="1"/>
      <c r="S148" s="1"/>
      <c r="T148" s="1"/>
      <c r="U148" s="1"/>
      <c r="W148" s="1"/>
      <c r="X148" s="1"/>
      <c r="Y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2:51" ht="12">
      <c r="B149" s="748"/>
      <c r="C149" s="749"/>
      <c r="D149" s="749"/>
      <c r="E149" s="749"/>
      <c r="F149" s="750"/>
      <c r="G149" s="750"/>
      <c r="H149" s="750"/>
      <c r="I149" s="864"/>
      <c r="J149" s="191">
        <f t="shared" si="8"/>
        <v>0</v>
      </c>
      <c r="K149" s="1"/>
      <c r="L149" s="1"/>
      <c r="M149" s="1"/>
      <c r="N149" s="1"/>
      <c r="O149" s="1"/>
      <c r="P149" s="1"/>
      <c r="Q149" s="1"/>
      <c r="R149" s="1"/>
      <c r="S149" s="1"/>
      <c r="T149" s="1"/>
      <c r="U149" s="1"/>
      <c r="W149" s="1"/>
      <c r="X149" s="1"/>
      <c r="Y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2:51" ht="12">
      <c r="B150" s="752"/>
      <c r="C150" s="753"/>
      <c r="D150" s="753"/>
      <c r="E150" s="753"/>
      <c r="F150" s="754"/>
      <c r="G150" s="754"/>
      <c r="H150" s="754"/>
      <c r="I150" s="865"/>
      <c r="J150" s="191">
        <f t="shared" si="8"/>
        <v>0</v>
      </c>
      <c r="K150" s="1"/>
      <c r="L150" s="1"/>
      <c r="M150" s="1"/>
      <c r="N150" s="1"/>
      <c r="O150" s="1"/>
      <c r="P150" s="1"/>
      <c r="Q150" s="1"/>
      <c r="R150" s="1"/>
      <c r="S150" s="1"/>
      <c r="T150" s="1"/>
      <c r="U150" s="1"/>
      <c r="W150" s="1"/>
      <c r="X150" s="1"/>
      <c r="Y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2:51" ht="15.75" customHeight="1">
      <c r="B151" s="563"/>
      <c r="C151" s="564" t="s">
        <v>196</v>
      </c>
      <c r="D151" s="168"/>
      <c r="E151" s="168"/>
      <c r="F151" s="168"/>
      <c r="G151" s="168"/>
      <c r="H151" s="168"/>
      <c r="I151" s="565"/>
      <c r="J151" s="242">
        <f>SUM(J132:J150)</f>
        <v>165571</v>
      </c>
      <c r="K151" s="1"/>
      <c r="L151" s="1"/>
      <c r="M151" s="1"/>
      <c r="N151" s="1"/>
      <c r="O151" s="1"/>
      <c r="P151" s="1"/>
      <c r="Q151" s="1"/>
      <c r="R151" s="1"/>
      <c r="S151" s="1"/>
      <c r="T151" s="1"/>
      <c r="U151" s="1"/>
      <c r="W151" s="1"/>
      <c r="X151" s="1"/>
      <c r="Y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2:51" ht="12">
      <c r="B152" s="566"/>
      <c r="C152" s="567"/>
      <c r="D152" s="567"/>
      <c r="E152" s="568" t="s">
        <v>188</v>
      </c>
      <c r="F152" s="569" t="s">
        <v>197</v>
      </c>
      <c r="G152" s="169"/>
      <c r="H152" s="555"/>
      <c r="I152" s="169"/>
      <c r="J152" s="45" t="s">
        <v>118</v>
      </c>
      <c r="K152" s="1"/>
      <c r="L152" s="1"/>
      <c r="M152" s="1"/>
      <c r="N152" s="1"/>
      <c r="O152" s="1"/>
      <c r="P152" s="1"/>
      <c r="Q152" s="1"/>
      <c r="R152" s="1"/>
      <c r="S152" s="1"/>
      <c r="T152" s="1"/>
      <c r="U152" s="1"/>
      <c r="W152" s="1"/>
      <c r="X152" s="1"/>
      <c r="Y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2:51" ht="12">
      <c r="B153" s="566"/>
      <c r="C153" s="567"/>
      <c r="D153" s="567"/>
      <c r="E153" s="568" t="s">
        <v>198</v>
      </c>
      <c r="F153" s="568" t="s">
        <v>199</v>
      </c>
      <c r="G153" s="568" t="s">
        <v>121</v>
      </c>
      <c r="H153" s="26" t="s">
        <v>192</v>
      </c>
      <c r="I153" s="570" t="s">
        <v>122</v>
      </c>
      <c r="J153" s="29" t="s">
        <v>122</v>
      </c>
      <c r="K153" s="1"/>
      <c r="L153" s="1"/>
      <c r="M153" s="1"/>
      <c r="N153" s="1"/>
      <c r="O153" s="1"/>
      <c r="P153" s="1"/>
      <c r="Q153" s="1"/>
      <c r="R153" s="1"/>
      <c r="S153" s="1"/>
      <c r="T153" s="1"/>
      <c r="U153" s="1"/>
      <c r="W153" s="1"/>
      <c r="X153" s="1"/>
      <c r="Y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2:51" ht="12.75" customHeight="1">
      <c r="B154" s="518" t="s">
        <v>458</v>
      </c>
      <c r="C154" s="571"/>
      <c r="D154" s="571"/>
      <c r="E154" s="572" t="s">
        <v>200</v>
      </c>
      <c r="F154" s="572" t="s">
        <v>201</v>
      </c>
      <c r="G154" s="572" t="s">
        <v>120</v>
      </c>
      <c r="H154" s="31" t="s">
        <v>195</v>
      </c>
      <c r="I154" s="573" t="s">
        <v>202</v>
      </c>
      <c r="J154" s="34" t="s">
        <v>127</v>
      </c>
      <c r="K154" s="1"/>
      <c r="L154" s="1"/>
      <c r="M154" s="1"/>
      <c r="N154" s="1"/>
      <c r="O154" s="1"/>
      <c r="P154" s="1"/>
      <c r="Q154" s="1"/>
      <c r="R154" s="1"/>
      <c r="S154" s="1"/>
      <c r="T154" s="1"/>
      <c r="U154" s="1"/>
      <c r="W154" s="1"/>
      <c r="X154" s="1"/>
      <c r="Y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2:51" ht="15" customHeight="1">
      <c r="B155" s="772"/>
      <c r="C155" s="773"/>
      <c r="D155" s="773"/>
      <c r="E155" s="774">
        <v>0</v>
      </c>
      <c r="F155" s="774">
        <v>0</v>
      </c>
      <c r="G155" s="105">
        <f aca="true" t="shared" si="9" ref="G155:G168">E155*F155</f>
        <v>0</v>
      </c>
      <c r="H155" s="774">
        <v>0</v>
      </c>
      <c r="I155" s="863">
        <v>0</v>
      </c>
      <c r="J155" s="98">
        <f aca="true" t="shared" si="10" ref="J155:J168">E155*I155</f>
        <v>0</v>
      </c>
      <c r="K155" s="1"/>
      <c r="L155" s="1"/>
      <c r="M155" s="1"/>
      <c r="N155" s="1"/>
      <c r="O155" s="1"/>
      <c r="P155" s="1"/>
      <c r="Q155" s="1"/>
      <c r="R155" s="1"/>
      <c r="S155" s="1"/>
      <c r="T155" s="1"/>
      <c r="U155" s="1"/>
      <c r="W155" s="1"/>
      <c r="X155" s="1"/>
      <c r="Y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2:51" ht="12" customHeight="1">
      <c r="B156" s="748"/>
      <c r="C156" s="749"/>
      <c r="D156" s="749"/>
      <c r="E156" s="750">
        <v>0</v>
      </c>
      <c r="F156" s="750">
        <v>0</v>
      </c>
      <c r="G156" s="105">
        <f t="shared" si="9"/>
        <v>0</v>
      </c>
      <c r="H156" s="750">
        <v>0</v>
      </c>
      <c r="I156" s="864">
        <v>0</v>
      </c>
      <c r="J156" s="98">
        <f t="shared" si="10"/>
        <v>0</v>
      </c>
      <c r="K156" s="1"/>
      <c r="L156" s="1"/>
      <c r="M156" s="1"/>
      <c r="N156" s="1"/>
      <c r="O156" s="1"/>
      <c r="P156" s="1"/>
      <c r="Q156" s="1"/>
      <c r="R156" s="1"/>
      <c r="S156" s="1"/>
      <c r="T156" s="1"/>
      <c r="U156" s="1"/>
      <c r="W156" s="1"/>
      <c r="X156" s="1"/>
      <c r="Y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2:51" ht="12" customHeight="1">
      <c r="B157" s="748"/>
      <c r="C157" s="749"/>
      <c r="D157" s="749"/>
      <c r="E157" s="750">
        <v>0</v>
      </c>
      <c r="F157" s="750">
        <v>0</v>
      </c>
      <c r="G157" s="105">
        <f>E157*F157</f>
        <v>0</v>
      </c>
      <c r="H157" s="750">
        <v>0</v>
      </c>
      <c r="I157" s="864">
        <v>0</v>
      </c>
      <c r="J157" s="98">
        <f>E157*I157</f>
        <v>0</v>
      </c>
      <c r="K157" s="1"/>
      <c r="L157" s="1"/>
      <c r="M157" s="1"/>
      <c r="N157" s="1"/>
      <c r="O157" s="1"/>
      <c r="P157" s="1"/>
      <c r="Q157" s="1"/>
      <c r="R157" s="1"/>
      <c r="S157" s="1"/>
      <c r="T157" s="1"/>
      <c r="U157" s="1"/>
      <c r="W157" s="1"/>
      <c r="X157" s="1"/>
      <c r="Y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2:51" ht="12" customHeight="1">
      <c r="B158" s="748"/>
      <c r="C158" s="749"/>
      <c r="D158" s="749"/>
      <c r="E158" s="750">
        <v>0</v>
      </c>
      <c r="F158" s="750">
        <v>0</v>
      </c>
      <c r="G158" s="105">
        <f>E158*F158</f>
        <v>0</v>
      </c>
      <c r="H158" s="750">
        <v>0</v>
      </c>
      <c r="I158" s="864">
        <v>0</v>
      </c>
      <c r="J158" s="98">
        <f>E158*I158</f>
        <v>0</v>
      </c>
      <c r="K158" s="1"/>
      <c r="L158" s="1"/>
      <c r="M158" s="1"/>
      <c r="N158" s="1"/>
      <c r="O158" s="1"/>
      <c r="P158" s="1"/>
      <c r="Q158" s="1"/>
      <c r="R158" s="1"/>
      <c r="S158" s="1"/>
      <c r="T158" s="1"/>
      <c r="U158" s="1"/>
      <c r="W158" s="1"/>
      <c r="X158" s="1"/>
      <c r="Y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2:51" ht="12" customHeight="1">
      <c r="B159" s="748"/>
      <c r="C159" s="749"/>
      <c r="D159" s="749"/>
      <c r="E159" s="750">
        <v>0</v>
      </c>
      <c r="F159" s="750">
        <v>0</v>
      </c>
      <c r="G159" s="105">
        <f>E159*F159</f>
        <v>0</v>
      </c>
      <c r="H159" s="750">
        <v>0</v>
      </c>
      <c r="I159" s="864">
        <v>0</v>
      </c>
      <c r="J159" s="98">
        <f>E159*I159</f>
        <v>0</v>
      </c>
      <c r="K159" s="1"/>
      <c r="L159" s="1"/>
      <c r="M159" s="1"/>
      <c r="N159" s="1"/>
      <c r="O159" s="1"/>
      <c r="P159" s="1"/>
      <c r="Q159" s="1"/>
      <c r="R159" s="1"/>
      <c r="S159" s="1"/>
      <c r="T159" s="1"/>
      <c r="U159" s="1"/>
      <c r="W159" s="1"/>
      <c r="X159" s="1"/>
      <c r="Y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2:51" ht="12" customHeight="1">
      <c r="B160" s="752"/>
      <c r="C160" s="753"/>
      <c r="D160" s="753"/>
      <c r="E160" s="754">
        <v>0</v>
      </c>
      <c r="F160" s="754">
        <v>0</v>
      </c>
      <c r="G160" s="105">
        <f>E160*F160</f>
        <v>0</v>
      </c>
      <c r="H160" s="754">
        <v>0</v>
      </c>
      <c r="I160" s="865">
        <v>0</v>
      </c>
      <c r="J160" s="98">
        <f>E160*I160</f>
        <v>0</v>
      </c>
      <c r="K160" s="1"/>
      <c r="L160" s="1"/>
      <c r="M160" s="1"/>
      <c r="N160" s="1"/>
      <c r="O160" s="1"/>
      <c r="P160" s="1"/>
      <c r="Q160" s="1"/>
      <c r="R160" s="1"/>
      <c r="S160" s="1"/>
      <c r="T160" s="1"/>
      <c r="U160" s="1"/>
      <c r="W160" s="1"/>
      <c r="X160" s="1"/>
      <c r="Y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2:51" ht="12" customHeight="1">
      <c r="B161" s="558" t="s">
        <v>459</v>
      </c>
      <c r="C161" s="559"/>
      <c r="D161" s="560"/>
      <c r="E161" s="561"/>
      <c r="F161" s="561"/>
      <c r="G161" s="574"/>
      <c r="H161" s="561"/>
      <c r="I161" s="562"/>
      <c r="J161" s="526"/>
      <c r="K161" s="1"/>
      <c r="L161" s="1"/>
      <c r="M161" s="1"/>
      <c r="N161" s="1"/>
      <c r="O161" s="1"/>
      <c r="P161" s="1"/>
      <c r="Q161" s="1"/>
      <c r="R161" s="1"/>
      <c r="S161" s="1"/>
      <c r="T161" s="1"/>
      <c r="U161" s="1"/>
      <c r="W161" s="1"/>
      <c r="X161" s="1"/>
      <c r="Y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2:51" ht="12" customHeight="1">
      <c r="B162" s="772"/>
      <c r="C162" s="773"/>
      <c r="D162" s="773"/>
      <c r="E162" s="774">
        <v>0</v>
      </c>
      <c r="F162" s="774">
        <v>0</v>
      </c>
      <c r="G162" s="105">
        <f t="shared" si="9"/>
        <v>0</v>
      </c>
      <c r="H162" s="774">
        <v>0</v>
      </c>
      <c r="I162" s="863">
        <v>0</v>
      </c>
      <c r="J162" s="98">
        <f t="shared" si="10"/>
        <v>0</v>
      </c>
      <c r="K162" s="1"/>
      <c r="L162" s="1"/>
      <c r="M162" s="1"/>
      <c r="N162" s="1"/>
      <c r="O162" s="1"/>
      <c r="P162" s="1"/>
      <c r="Q162" s="1"/>
      <c r="R162" s="1"/>
      <c r="S162" s="1"/>
      <c r="T162" s="1"/>
      <c r="U162" s="1"/>
      <c r="W162" s="1"/>
      <c r="X162" s="1"/>
      <c r="Y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2:51" ht="12" customHeight="1">
      <c r="B163" s="748"/>
      <c r="C163" s="749"/>
      <c r="D163" s="749"/>
      <c r="E163" s="750">
        <v>0</v>
      </c>
      <c r="F163" s="750">
        <v>0</v>
      </c>
      <c r="G163" s="105">
        <f t="shared" si="9"/>
        <v>0</v>
      </c>
      <c r="H163" s="750">
        <v>0</v>
      </c>
      <c r="I163" s="864">
        <v>0</v>
      </c>
      <c r="J163" s="98">
        <f t="shared" si="10"/>
        <v>0</v>
      </c>
      <c r="K163" s="1"/>
      <c r="L163" s="1"/>
      <c r="M163" s="1"/>
      <c r="N163" s="1"/>
      <c r="O163" s="1"/>
      <c r="P163" s="1"/>
      <c r="Q163" s="1"/>
      <c r="R163" s="1"/>
      <c r="S163" s="1"/>
      <c r="T163" s="1"/>
      <c r="U163" s="1"/>
      <c r="W163" s="1"/>
      <c r="X163" s="1"/>
      <c r="Y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2:51" ht="12" customHeight="1">
      <c r="B164" s="748"/>
      <c r="C164" s="749"/>
      <c r="D164" s="749"/>
      <c r="E164" s="750">
        <v>0</v>
      </c>
      <c r="F164" s="750">
        <v>0</v>
      </c>
      <c r="G164" s="105">
        <f t="shared" si="9"/>
        <v>0</v>
      </c>
      <c r="H164" s="750">
        <v>0</v>
      </c>
      <c r="I164" s="864">
        <v>0</v>
      </c>
      <c r="J164" s="98">
        <f t="shared" si="10"/>
        <v>0</v>
      </c>
      <c r="K164" s="1"/>
      <c r="L164" s="1"/>
      <c r="M164" s="1"/>
      <c r="N164" s="1"/>
      <c r="O164" s="1"/>
      <c r="P164" s="1"/>
      <c r="Q164" s="1"/>
      <c r="R164" s="1"/>
      <c r="S164" s="1"/>
      <c r="T164" s="1"/>
      <c r="U164" s="1"/>
      <c r="W164" s="1"/>
      <c r="X164" s="1"/>
      <c r="Y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2:51" ht="12" customHeight="1">
      <c r="B165" s="748"/>
      <c r="C165" s="749"/>
      <c r="D165" s="749"/>
      <c r="E165" s="750">
        <v>0</v>
      </c>
      <c r="F165" s="750">
        <v>0</v>
      </c>
      <c r="G165" s="105">
        <f t="shared" si="9"/>
        <v>0</v>
      </c>
      <c r="H165" s="750">
        <v>0</v>
      </c>
      <c r="I165" s="864">
        <v>0</v>
      </c>
      <c r="J165" s="98">
        <f t="shared" si="10"/>
        <v>0</v>
      </c>
      <c r="K165" s="1"/>
      <c r="L165" s="1"/>
      <c r="M165" s="1"/>
      <c r="N165" s="1"/>
      <c r="O165" s="1"/>
      <c r="P165" s="1"/>
      <c r="Q165" s="1"/>
      <c r="R165" s="1"/>
      <c r="S165" s="1"/>
      <c r="T165" s="1"/>
      <c r="U165" s="1"/>
      <c r="W165" s="1"/>
      <c r="X165" s="1"/>
      <c r="Y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2:51" ht="12" customHeight="1">
      <c r="B166" s="748"/>
      <c r="C166" s="749"/>
      <c r="D166" s="749"/>
      <c r="E166" s="750">
        <v>0</v>
      </c>
      <c r="F166" s="750">
        <v>0</v>
      </c>
      <c r="G166" s="105">
        <f t="shared" si="9"/>
        <v>0</v>
      </c>
      <c r="H166" s="750">
        <v>0</v>
      </c>
      <c r="I166" s="864">
        <v>0</v>
      </c>
      <c r="J166" s="98">
        <f t="shared" si="10"/>
        <v>0</v>
      </c>
      <c r="K166" s="1"/>
      <c r="L166" s="1"/>
      <c r="M166" s="1"/>
      <c r="N166" s="1"/>
      <c r="O166" s="1"/>
      <c r="P166" s="1"/>
      <c r="Q166" s="1"/>
      <c r="R166" s="1"/>
      <c r="S166" s="1"/>
      <c r="T166" s="1"/>
      <c r="U166" s="1"/>
      <c r="W166" s="1"/>
      <c r="X166" s="1"/>
      <c r="Y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2:51" ht="12" customHeight="1">
      <c r="B167" s="748"/>
      <c r="C167" s="749"/>
      <c r="D167" s="749"/>
      <c r="E167" s="750">
        <v>0</v>
      </c>
      <c r="F167" s="750">
        <v>0</v>
      </c>
      <c r="G167" s="105">
        <f t="shared" si="9"/>
        <v>0</v>
      </c>
      <c r="H167" s="750">
        <v>0</v>
      </c>
      <c r="I167" s="864">
        <v>0</v>
      </c>
      <c r="J167" s="98">
        <f t="shared" si="10"/>
        <v>0</v>
      </c>
      <c r="K167" s="1"/>
      <c r="L167" s="1"/>
      <c r="M167" s="1"/>
      <c r="N167" s="1"/>
      <c r="O167" s="1"/>
      <c r="P167" s="1"/>
      <c r="Q167" s="1"/>
      <c r="R167" s="1"/>
      <c r="S167" s="1"/>
      <c r="T167" s="1"/>
      <c r="U167" s="1"/>
      <c r="W167" s="1"/>
      <c r="X167" s="1"/>
      <c r="Y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2:51" ht="12" customHeight="1">
      <c r="B168" s="756"/>
      <c r="C168" s="757"/>
      <c r="D168" s="757"/>
      <c r="E168" s="758">
        <v>0</v>
      </c>
      <c r="F168" s="758">
        <v>0</v>
      </c>
      <c r="G168" s="106">
        <f t="shared" si="9"/>
        <v>0</v>
      </c>
      <c r="H168" s="758">
        <v>0</v>
      </c>
      <c r="I168" s="866">
        <v>0</v>
      </c>
      <c r="J168" s="113">
        <f t="shared" si="10"/>
        <v>0</v>
      </c>
      <c r="K168" s="1"/>
      <c r="L168" s="1"/>
      <c r="M168" s="1"/>
      <c r="N168" s="1"/>
      <c r="O168" s="1"/>
      <c r="P168" s="1"/>
      <c r="Q168" s="1"/>
      <c r="R168" s="1"/>
      <c r="S168" s="1"/>
      <c r="T168" s="1"/>
      <c r="U168" s="1"/>
      <c r="W168" s="1"/>
      <c r="X168" s="1"/>
      <c r="Y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2:51" ht="12">
      <c r="B169" s="16" t="s">
        <v>203</v>
      </c>
      <c r="C169" s="10"/>
      <c r="D169" s="10"/>
      <c r="E169" s="10"/>
      <c r="F169" s="10"/>
      <c r="G169" s="106">
        <f>SUM(G155:G168)</f>
        <v>0</v>
      </c>
      <c r="H169" s="116"/>
      <c r="I169" s="116"/>
      <c r="J169" s="123"/>
      <c r="K169" s="1"/>
      <c r="L169" s="1"/>
      <c r="M169" s="1"/>
      <c r="N169" s="1"/>
      <c r="O169" s="1"/>
      <c r="P169" s="1"/>
      <c r="Q169" s="1"/>
      <c r="R169" s="1"/>
      <c r="S169" s="1"/>
      <c r="T169" s="1"/>
      <c r="U169" s="1"/>
      <c r="W169" s="1"/>
      <c r="X169" s="1"/>
      <c r="Y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2:51" ht="12" customHeight="1" thickBot="1">
      <c r="B170" s="35" t="s">
        <v>204</v>
      </c>
      <c r="C170" s="21"/>
      <c r="D170" s="21"/>
      <c r="E170" s="21"/>
      <c r="F170" s="21"/>
      <c r="G170" s="21"/>
      <c r="H170" s="21"/>
      <c r="I170" s="21"/>
      <c r="J170" s="104">
        <f>SUM(J155:J168)</f>
        <v>0</v>
      </c>
      <c r="K170" s="1"/>
      <c r="L170" s="1"/>
      <c r="M170" s="1"/>
      <c r="N170" s="1"/>
      <c r="O170" s="1"/>
      <c r="P170" s="1"/>
      <c r="Q170" s="1"/>
      <c r="R170" s="1"/>
      <c r="S170" s="1"/>
      <c r="T170" s="1"/>
      <c r="U170" s="1"/>
      <c r="W170" s="1"/>
      <c r="X170" s="1"/>
      <c r="Y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2:51" ht="12" customHeight="1" thickBot="1" thickTop="1">
      <c r="B171" s="164"/>
      <c r="C171" s="164"/>
      <c r="D171" s="164"/>
      <c r="E171" s="164"/>
      <c r="F171" s="164"/>
      <c r="G171" s="164"/>
      <c r="H171" s="164"/>
      <c r="I171" s="164"/>
      <c r="J171" s="164"/>
      <c r="K171" s="1"/>
      <c r="L171" s="1"/>
      <c r="M171" s="1"/>
      <c r="N171" s="1"/>
      <c r="O171" s="1"/>
      <c r="P171" s="1"/>
      <c r="Q171" s="1"/>
      <c r="R171" s="1"/>
      <c r="S171" s="1"/>
      <c r="T171" s="1"/>
      <c r="U171" s="1"/>
      <c r="W171" s="1"/>
      <c r="X171" s="1"/>
      <c r="Y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2:51" ht="12" customHeight="1" thickTop="1">
      <c r="B172" s="528" t="s">
        <v>205</v>
      </c>
      <c r="C172" s="14"/>
      <c r="D172" s="14"/>
      <c r="E172" s="14"/>
      <c r="F172" s="14"/>
      <c r="G172" s="14"/>
      <c r="H172" s="14"/>
      <c r="I172" s="14"/>
      <c r="J172" s="36"/>
      <c r="K172" s="1"/>
      <c r="L172" s="1"/>
      <c r="M172" s="1"/>
      <c r="N172" s="1"/>
      <c r="O172" s="1"/>
      <c r="P172" s="1"/>
      <c r="Q172" s="1"/>
      <c r="R172" s="1"/>
      <c r="S172" s="1"/>
      <c r="T172" s="1"/>
      <c r="U172" s="1"/>
      <c r="W172" s="1"/>
      <c r="X172" s="1"/>
      <c r="Y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2:51" ht="12" customHeight="1">
      <c r="B173" s="53"/>
      <c r="C173" s="43"/>
      <c r="D173" s="37"/>
      <c r="E173" s="37"/>
      <c r="F173" s="38" t="s">
        <v>206</v>
      </c>
      <c r="G173" s="37"/>
      <c r="H173" s="44" t="s">
        <v>121</v>
      </c>
      <c r="I173" s="38" t="s">
        <v>121</v>
      </c>
      <c r="J173" s="45" t="s">
        <v>121</v>
      </c>
      <c r="K173" s="1"/>
      <c r="L173" s="1"/>
      <c r="M173" s="1"/>
      <c r="N173" s="1"/>
      <c r="O173" s="1"/>
      <c r="P173" s="1"/>
      <c r="Q173" s="1"/>
      <c r="R173" s="1"/>
      <c r="S173" s="1"/>
      <c r="T173" s="1"/>
      <c r="U173" s="1"/>
      <c r="W173" s="1"/>
      <c r="X173" s="1"/>
      <c r="Y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2:51" ht="12" customHeight="1">
      <c r="B174" s="46" t="s">
        <v>207</v>
      </c>
      <c r="C174" s="1"/>
      <c r="D174" s="26" t="s">
        <v>208</v>
      </c>
      <c r="E174" s="26" t="s">
        <v>209</v>
      </c>
      <c r="F174" s="26" t="s">
        <v>210</v>
      </c>
      <c r="G174" s="26" t="s">
        <v>122</v>
      </c>
      <c r="H174" s="27" t="s">
        <v>211</v>
      </c>
      <c r="I174" s="26" t="s">
        <v>209</v>
      </c>
      <c r="J174" s="29" t="s">
        <v>122</v>
      </c>
      <c r="K174" s="1"/>
      <c r="L174" s="1"/>
      <c r="M174" s="1"/>
      <c r="N174" s="1"/>
      <c r="O174" s="1"/>
      <c r="P174" s="1"/>
      <c r="Q174" s="1"/>
      <c r="R174" s="1"/>
      <c r="S174" s="1"/>
      <c r="T174" s="1"/>
      <c r="U174" s="1"/>
      <c r="W174" s="1"/>
      <c r="X174" s="1"/>
      <c r="Y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2:51" ht="12" customHeight="1">
      <c r="B175" s="16" t="s">
        <v>148</v>
      </c>
      <c r="C175" s="10"/>
      <c r="D175" s="31" t="s">
        <v>210</v>
      </c>
      <c r="E175" s="31" t="s">
        <v>150</v>
      </c>
      <c r="F175" s="31" t="s">
        <v>212</v>
      </c>
      <c r="G175" s="31" t="s">
        <v>133</v>
      </c>
      <c r="H175" s="32" t="s">
        <v>213</v>
      </c>
      <c r="I175" s="31" t="s">
        <v>144</v>
      </c>
      <c r="J175" s="34" t="s">
        <v>127</v>
      </c>
      <c r="K175" s="1"/>
      <c r="L175" s="1"/>
      <c r="M175" s="1"/>
      <c r="N175" s="1"/>
      <c r="O175" s="1"/>
      <c r="P175" s="1"/>
      <c r="Q175" s="1"/>
      <c r="R175" s="1"/>
      <c r="S175" s="1"/>
      <c r="T175" s="1"/>
      <c r="U175" s="1"/>
      <c r="W175" s="1"/>
      <c r="X175" s="1"/>
      <c r="Y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2:51" ht="12" customHeight="1">
      <c r="B176" s="744" t="s">
        <v>512</v>
      </c>
      <c r="C176" s="745"/>
      <c r="D176" s="746">
        <v>1988</v>
      </c>
      <c r="E176" s="746">
        <v>2.45</v>
      </c>
      <c r="F176" s="746">
        <v>20000</v>
      </c>
      <c r="G176" s="792">
        <v>2.85</v>
      </c>
      <c r="H176" s="239">
        <f aca="true" t="shared" si="11" ref="H176:H187">(G176-E176)*F176</f>
        <v>7999.999999999998</v>
      </c>
      <c r="I176" s="186">
        <f aca="true" t="shared" si="12" ref="I176:J187">E176*F176</f>
        <v>49000</v>
      </c>
      <c r="J176" s="191">
        <f t="shared" si="12"/>
        <v>57000</v>
      </c>
      <c r="K176" s="1"/>
      <c r="L176" s="1"/>
      <c r="M176" s="1"/>
      <c r="N176" s="1"/>
      <c r="O176" s="1"/>
      <c r="P176" s="1"/>
      <c r="Q176" s="1"/>
      <c r="R176" s="1"/>
      <c r="S176" s="1"/>
      <c r="T176" s="1"/>
      <c r="U176" s="1"/>
      <c r="W176" s="1"/>
      <c r="X176" s="1"/>
      <c r="Y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2:36" ht="12" customHeight="1">
      <c r="B177" s="748"/>
      <c r="C177" s="749"/>
      <c r="D177" s="750">
        <v>0</v>
      </c>
      <c r="E177" s="750">
        <v>0</v>
      </c>
      <c r="F177" s="750">
        <v>0</v>
      </c>
      <c r="G177" s="781">
        <v>0</v>
      </c>
      <c r="H177" s="239">
        <f t="shared" si="11"/>
        <v>0</v>
      </c>
      <c r="I177" s="186">
        <f t="shared" si="12"/>
        <v>0</v>
      </c>
      <c r="J177" s="191">
        <f t="shared" si="12"/>
        <v>0</v>
      </c>
      <c r="K177" s="1"/>
      <c r="L177" s="1"/>
      <c r="M177" s="1"/>
      <c r="N177" s="1"/>
      <c r="O177" s="1"/>
      <c r="P177" s="1"/>
      <c r="Q177" s="1"/>
      <c r="R177" s="1"/>
      <c r="S177" s="1"/>
      <c r="T177" s="1"/>
      <c r="U177" s="1"/>
      <c r="W177" s="1"/>
      <c r="X177" s="1"/>
      <c r="Y177" s="1"/>
      <c r="AA177" s="1"/>
      <c r="AC177" s="1"/>
      <c r="AD177" s="1"/>
      <c r="AE177" s="1"/>
      <c r="AF177" s="1"/>
      <c r="AG177" s="1"/>
      <c r="AH177" s="1"/>
      <c r="AI177" s="1"/>
      <c r="AJ177" s="1"/>
    </row>
    <row r="178" spans="2:36" ht="12.75" customHeight="1">
      <c r="B178" s="748"/>
      <c r="C178" s="749"/>
      <c r="D178" s="750">
        <v>0</v>
      </c>
      <c r="E178" s="750">
        <v>0</v>
      </c>
      <c r="F178" s="750">
        <v>0</v>
      </c>
      <c r="G178" s="781">
        <v>0</v>
      </c>
      <c r="H178" s="239">
        <f t="shared" si="11"/>
        <v>0</v>
      </c>
      <c r="I178" s="186">
        <f t="shared" si="12"/>
        <v>0</v>
      </c>
      <c r="J178" s="191">
        <f t="shared" si="12"/>
        <v>0</v>
      </c>
      <c r="K178" s="1"/>
      <c r="L178" s="1"/>
      <c r="M178" s="1"/>
      <c r="N178" s="1"/>
      <c r="O178" s="1"/>
      <c r="P178" s="1"/>
      <c r="Q178" s="1"/>
      <c r="R178" s="1"/>
      <c r="S178" s="1"/>
      <c r="T178" s="1"/>
      <c r="U178" s="1"/>
      <c r="W178" s="1"/>
      <c r="X178" s="1"/>
      <c r="Y178" s="1"/>
      <c r="AA178" s="1"/>
      <c r="AC178" s="1"/>
      <c r="AD178" s="1"/>
      <c r="AE178" s="1"/>
      <c r="AF178" s="1"/>
      <c r="AG178" s="1"/>
      <c r="AH178" s="1"/>
      <c r="AI178" s="1"/>
      <c r="AJ178" s="1"/>
    </row>
    <row r="179" spans="2:36" ht="12.75" customHeight="1">
      <c r="B179" s="748"/>
      <c r="C179" s="749"/>
      <c r="D179" s="750">
        <v>0</v>
      </c>
      <c r="E179" s="750">
        <v>0</v>
      </c>
      <c r="F179" s="750">
        <v>0</v>
      </c>
      <c r="G179" s="781">
        <v>0</v>
      </c>
      <c r="H179" s="239">
        <f t="shared" si="11"/>
        <v>0</v>
      </c>
      <c r="I179" s="186">
        <f t="shared" si="12"/>
        <v>0</v>
      </c>
      <c r="J179" s="191">
        <f t="shared" si="12"/>
        <v>0</v>
      </c>
      <c r="K179" s="1"/>
      <c r="L179" s="1"/>
      <c r="M179" s="1"/>
      <c r="N179" s="1"/>
      <c r="O179" s="1"/>
      <c r="P179" s="1"/>
      <c r="Q179" s="1"/>
      <c r="R179" s="1"/>
      <c r="S179" s="1"/>
      <c r="T179" s="1"/>
      <c r="U179" s="1"/>
      <c r="W179" s="1"/>
      <c r="X179" s="1"/>
      <c r="Y179" s="1"/>
      <c r="AA179" s="1"/>
      <c r="AC179" s="1"/>
      <c r="AD179" s="1"/>
      <c r="AE179" s="1"/>
      <c r="AF179" s="1"/>
      <c r="AG179" s="1"/>
      <c r="AH179" s="1"/>
      <c r="AI179" s="1"/>
      <c r="AJ179" s="1"/>
    </row>
    <row r="180" spans="2:36" ht="13.5" customHeight="1">
      <c r="B180" s="748"/>
      <c r="C180" s="749"/>
      <c r="D180" s="750">
        <v>0</v>
      </c>
      <c r="E180" s="750">
        <v>0</v>
      </c>
      <c r="F180" s="750">
        <v>0</v>
      </c>
      <c r="G180" s="781">
        <v>0</v>
      </c>
      <c r="H180" s="239">
        <f t="shared" si="11"/>
        <v>0</v>
      </c>
      <c r="I180" s="186">
        <f t="shared" si="12"/>
        <v>0</v>
      </c>
      <c r="J180" s="191">
        <f t="shared" si="12"/>
        <v>0</v>
      </c>
      <c r="K180" s="1"/>
      <c r="L180" s="1"/>
      <c r="M180" s="1"/>
      <c r="N180" s="1"/>
      <c r="O180" s="1"/>
      <c r="P180" s="1"/>
      <c r="Q180" s="1"/>
      <c r="R180" s="1"/>
      <c r="S180" s="1"/>
      <c r="T180" s="1"/>
      <c r="U180" s="1"/>
      <c r="W180" s="1"/>
      <c r="X180" s="1"/>
      <c r="Y180" s="1"/>
      <c r="AA180" s="1"/>
      <c r="AC180" s="1"/>
      <c r="AD180" s="1"/>
      <c r="AE180" s="1"/>
      <c r="AF180" s="1"/>
      <c r="AG180" s="1"/>
      <c r="AH180" s="1"/>
      <c r="AI180" s="1"/>
      <c r="AJ180" s="1"/>
    </row>
    <row r="181" spans="2:36" ht="12" customHeight="1">
      <c r="B181" s="748"/>
      <c r="C181" s="749"/>
      <c r="D181" s="750">
        <v>0</v>
      </c>
      <c r="E181" s="750">
        <v>0</v>
      </c>
      <c r="F181" s="750">
        <v>0</v>
      </c>
      <c r="G181" s="781">
        <v>0</v>
      </c>
      <c r="H181" s="239">
        <f t="shared" si="11"/>
        <v>0</v>
      </c>
      <c r="I181" s="186">
        <f t="shared" si="12"/>
        <v>0</v>
      </c>
      <c r="J181" s="191">
        <f t="shared" si="12"/>
        <v>0</v>
      </c>
      <c r="K181" s="1"/>
      <c r="L181" s="1"/>
      <c r="M181" s="1"/>
      <c r="N181" s="1"/>
      <c r="O181" s="1"/>
      <c r="P181" s="1"/>
      <c r="Q181" s="1"/>
      <c r="R181" s="1"/>
      <c r="S181" s="1"/>
      <c r="T181" s="1"/>
      <c r="U181" s="1"/>
      <c r="W181" s="1"/>
      <c r="X181" s="1"/>
      <c r="Y181" s="1"/>
      <c r="AA181" s="1"/>
      <c r="AC181" s="1"/>
      <c r="AD181" s="1"/>
      <c r="AE181" s="1"/>
      <c r="AF181" s="1"/>
      <c r="AG181" s="1"/>
      <c r="AH181" s="1"/>
      <c r="AI181" s="1"/>
      <c r="AJ181" s="1"/>
    </row>
    <row r="182" spans="2:36" ht="12" customHeight="1">
      <c r="B182" s="748"/>
      <c r="C182" s="749"/>
      <c r="D182" s="750">
        <v>0</v>
      </c>
      <c r="E182" s="750">
        <v>0</v>
      </c>
      <c r="F182" s="750">
        <v>0</v>
      </c>
      <c r="G182" s="781">
        <v>0</v>
      </c>
      <c r="H182" s="239">
        <f t="shared" si="11"/>
        <v>0</v>
      </c>
      <c r="I182" s="186">
        <f t="shared" si="12"/>
        <v>0</v>
      </c>
      <c r="J182" s="191">
        <f t="shared" si="12"/>
        <v>0</v>
      </c>
      <c r="K182" s="1"/>
      <c r="L182" s="1"/>
      <c r="M182" s="1"/>
      <c r="N182" s="1"/>
      <c r="O182" s="1"/>
      <c r="P182" s="1"/>
      <c r="Q182" s="1"/>
      <c r="R182" s="1"/>
      <c r="S182" s="1"/>
      <c r="T182" s="1"/>
      <c r="U182" s="1"/>
      <c r="W182" s="1"/>
      <c r="X182" s="1"/>
      <c r="Y182" s="1"/>
      <c r="AA182" s="1"/>
      <c r="AC182" s="1"/>
      <c r="AD182" s="1"/>
      <c r="AE182" s="1"/>
      <c r="AF182" s="1"/>
      <c r="AG182" s="1"/>
      <c r="AH182" s="1"/>
      <c r="AI182" s="1"/>
      <c r="AJ182" s="1"/>
    </row>
    <row r="183" spans="2:36" ht="12" customHeight="1">
      <c r="B183" s="748"/>
      <c r="C183" s="749"/>
      <c r="D183" s="750">
        <v>0</v>
      </c>
      <c r="E183" s="750">
        <v>0</v>
      </c>
      <c r="F183" s="750">
        <v>0</v>
      </c>
      <c r="G183" s="781">
        <v>0</v>
      </c>
      <c r="H183" s="239">
        <f t="shared" si="11"/>
        <v>0</v>
      </c>
      <c r="I183" s="186">
        <f t="shared" si="12"/>
        <v>0</v>
      </c>
      <c r="J183" s="191">
        <f t="shared" si="12"/>
        <v>0</v>
      </c>
      <c r="K183" s="1"/>
      <c r="L183" s="1"/>
      <c r="M183" s="1"/>
      <c r="N183" s="1"/>
      <c r="O183" s="1"/>
      <c r="P183" s="1"/>
      <c r="Q183" s="1"/>
      <c r="R183" s="1"/>
      <c r="S183" s="1"/>
      <c r="T183" s="1"/>
      <c r="U183" s="1"/>
      <c r="W183" s="1"/>
      <c r="X183" s="1"/>
      <c r="Y183" s="1"/>
      <c r="AA183" s="1"/>
      <c r="AC183" s="1"/>
      <c r="AD183" s="1"/>
      <c r="AE183" s="1"/>
      <c r="AF183" s="1"/>
      <c r="AG183" s="1"/>
      <c r="AH183" s="1"/>
      <c r="AI183" s="1"/>
      <c r="AJ183" s="1"/>
    </row>
    <row r="184" spans="2:36" ht="12" customHeight="1">
      <c r="B184" s="748"/>
      <c r="C184" s="749"/>
      <c r="D184" s="750">
        <v>0</v>
      </c>
      <c r="E184" s="750">
        <v>0</v>
      </c>
      <c r="F184" s="750">
        <v>0</v>
      </c>
      <c r="G184" s="781">
        <v>0</v>
      </c>
      <c r="H184" s="239">
        <f t="shared" si="11"/>
        <v>0</v>
      </c>
      <c r="I184" s="186">
        <f t="shared" si="12"/>
        <v>0</v>
      </c>
      <c r="J184" s="191">
        <f t="shared" si="12"/>
        <v>0</v>
      </c>
      <c r="K184" s="1"/>
      <c r="L184" s="1"/>
      <c r="M184" s="1"/>
      <c r="N184" s="1"/>
      <c r="O184" s="1"/>
      <c r="P184" s="1"/>
      <c r="Q184" s="1"/>
      <c r="R184" s="1"/>
      <c r="S184" s="1"/>
      <c r="T184" s="1"/>
      <c r="U184" s="1"/>
      <c r="W184" s="1"/>
      <c r="X184" s="1"/>
      <c r="Y184" s="1"/>
      <c r="AA184" s="1"/>
      <c r="AC184" s="1"/>
      <c r="AD184" s="1"/>
      <c r="AE184" s="1"/>
      <c r="AF184" s="1"/>
      <c r="AG184" s="1"/>
      <c r="AH184" s="1"/>
      <c r="AI184" s="1"/>
      <c r="AJ184" s="1"/>
    </row>
    <row r="185" spans="2:27" ht="12" customHeight="1">
      <c r="B185" s="748"/>
      <c r="C185" s="749"/>
      <c r="D185" s="750">
        <v>0</v>
      </c>
      <c r="E185" s="750">
        <v>0</v>
      </c>
      <c r="F185" s="750">
        <v>0</v>
      </c>
      <c r="G185" s="781">
        <v>0</v>
      </c>
      <c r="H185" s="239">
        <f t="shared" si="11"/>
        <v>0</v>
      </c>
      <c r="I185" s="186">
        <f t="shared" si="12"/>
        <v>0</v>
      </c>
      <c r="J185" s="191">
        <f t="shared" si="12"/>
        <v>0</v>
      </c>
      <c r="K185" s="1"/>
      <c r="L185" s="1"/>
      <c r="M185" s="1"/>
      <c r="N185" s="1"/>
      <c r="O185" s="1"/>
      <c r="P185" s="1"/>
      <c r="Q185" s="1"/>
      <c r="R185" s="1"/>
      <c r="S185" s="1"/>
      <c r="T185" s="1"/>
      <c r="U185" s="1"/>
      <c r="W185" s="1"/>
      <c r="X185" s="1"/>
      <c r="Y185" s="1"/>
      <c r="AA185" s="1"/>
    </row>
    <row r="186" spans="2:27" ht="12" customHeight="1">
      <c r="B186" s="748"/>
      <c r="C186" s="749"/>
      <c r="D186" s="750">
        <v>0</v>
      </c>
      <c r="E186" s="750">
        <v>0</v>
      </c>
      <c r="F186" s="750">
        <v>0</v>
      </c>
      <c r="G186" s="781">
        <v>0</v>
      </c>
      <c r="H186" s="239">
        <f t="shared" si="11"/>
        <v>0</v>
      </c>
      <c r="I186" s="186">
        <f t="shared" si="12"/>
        <v>0</v>
      </c>
      <c r="J186" s="191">
        <f t="shared" si="12"/>
        <v>0</v>
      </c>
      <c r="K186" s="1"/>
      <c r="L186" s="1"/>
      <c r="M186" s="1"/>
      <c r="N186" s="1"/>
      <c r="O186" s="1"/>
      <c r="P186" s="1"/>
      <c r="Q186" s="1"/>
      <c r="R186" s="1"/>
      <c r="S186" s="1"/>
      <c r="T186" s="1"/>
      <c r="U186" s="1"/>
      <c r="W186" s="1"/>
      <c r="X186" s="1"/>
      <c r="Y186" s="1"/>
      <c r="AA186" s="1"/>
    </row>
    <row r="187" spans="2:27" ht="12" customHeight="1">
      <c r="B187" s="756"/>
      <c r="C187" s="757"/>
      <c r="D187" s="758">
        <v>0</v>
      </c>
      <c r="E187" s="758">
        <v>0</v>
      </c>
      <c r="F187" s="758">
        <v>0</v>
      </c>
      <c r="G187" s="782">
        <v>0</v>
      </c>
      <c r="H187" s="239">
        <f t="shared" si="11"/>
        <v>0</v>
      </c>
      <c r="I187" s="186">
        <f t="shared" si="12"/>
        <v>0</v>
      </c>
      <c r="J187" s="192">
        <f t="shared" si="12"/>
        <v>0</v>
      </c>
      <c r="K187" s="1"/>
      <c r="L187" s="1"/>
      <c r="M187" s="1"/>
      <c r="N187" s="1"/>
      <c r="O187" s="1"/>
      <c r="P187" s="1"/>
      <c r="Q187" s="1"/>
      <c r="R187" s="1"/>
      <c r="S187" s="1"/>
      <c r="T187" s="1"/>
      <c r="U187" s="1"/>
      <c r="W187" s="1"/>
      <c r="X187" s="1"/>
      <c r="Y187" s="1"/>
      <c r="AA187" s="1"/>
    </row>
    <row r="188" spans="2:27" ht="12">
      <c r="B188" s="53"/>
      <c r="C188" s="62" t="s">
        <v>214</v>
      </c>
      <c r="D188" s="10"/>
      <c r="E188" s="10"/>
      <c r="F188" s="10"/>
      <c r="G188" s="10"/>
      <c r="H188" s="240">
        <f>SUM(H176:H187)</f>
        <v>7999.999999999998</v>
      </c>
      <c r="I188" s="124"/>
      <c r="J188" s="119"/>
      <c r="K188" s="1"/>
      <c r="L188" s="1"/>
      <c r="M188" s="1"/>
      <c r="N188" s="1"/>
      <c r="O188" s="1"/>
      <c r="P188" s="1"/>
      <c r="Q188" s="1"/>
      <c r="R188" s="1"/>
      <c r="S188" s="1"/>
      <c r="T188" s="1"/>
      <c r="U188" s="1"/>
      <c r="W188" s="1"/>
      <c r="X188" s="1"/>
      <c r="Y188" s="1"/>
      <c r="AA188" s="1"/>
    </row>
    <row r="189" spans="2:27" ht="12" customHeight="1">
      <c r="B189" s="53"/>
      <c r="C189" s="62" t="s">
        <v>215</v>
      </c>
      <c r="D189" s="1"/>
      <c r="E189" s="1"/>
      <c r="F189" s="1"/>
      <c r="G189" s="1"/>
      <c r="H189" s="1"/>
      <c r="I189" s="241">
        <f>SUM(I176:I187)</f>
        <v>49000</v>
      </c>
      <c r="J189" s="119"/>
      <c r="K189" s="1"/>
      <c r="L189" s="1"/>
      <c r="M189" s="1"/>
      <c r="N189" s="1"/>
      <c r="O189" s="1"/>
      <c r="P189" s="1"/>
      <c r="Q189" s="1"/>
      <c r="R189" s="1"/>
      <c r="S189" s="1"/>
      <c r="T189" s="1"/>
      <c r="U189" s="1"/>
      <c r="W189" s="1"/>
      <c r="X189" s="1"/>
      <c r="Y189" s="1"/>
      <c r="AA189" s="1"/>
    </row>
    <row r="190" spans="2:27" ht="12" customHeight="1" thickBot="1">
      <c r="B190" s="63"/>
      <c r="C190" s="64" t="s">
        <v>216</v>
      </c>
      <c r="D190" s="50"/>
      <c r="E190" s="50"/>
      <c r="F190" s="50"/>
      <c r="G190" s="50"/>
      <c r="H190" s="50"/>
      <c r="I190" s="57"/>
      <c r="J190" s="189">
        <f>SUM(J176:J187)</f>
        <v>57000</v>
      </c>
      <c r="K190" s="1"/>
      <c r="L190" s="1"/>
      <c r="M190" s="1"/>
      <c r="N190" s="1"/>
      <c r="O190" s="1"/>
      <c r="P190" s="1"/>
      <c r="Q190" s="1"/>
      <c r="R190" s="1"/>
      <c r="S190" s="1"/>
      <c r="T190" s="1"/>
      <c r="U190" s="1"/>
      <c r="W190" s="1"/>
      <c r="X190" s="1"/>
      <c r="Y190" s="1"/>
      <c r="AA190" s="1"/>
    </row>
    <row r="191" spans="2:27" ht="12" customHeight="1" thickBot="1" thickTop="1">
      <c r="B191" s="1"/>
      <c r="C191" s="1"/>
      <c r="D191" s="1"/>
      <c r="E191" s="1"/>
      <c r="F191" s="1"/>
      <c r="G191" s="1"/>
      <c r="H191" s="1"/>
      <c r="I191" s="1"/>
      <c r="J191" s="1"/>
      <c r="K191" s="1"/>
      <c r="L191" s="1"/>
      <c r="M191" s="1"/>
      <c r="N191" s="1"/>
      <c r="O191" s="1"/>
      <c r="P191" s="1"/>
      <c r="Q191" s="1"/>
      <c r="R191" s="1"/>
      <c r="S191" s="1"/>
      <c r="T191" s="1"/>
      <c r="U191" s="1"/>
      <c r="W191" s="1"/>
      <c r="X191" s="1"/>
      <c r="Y191" s="1"/>
      <c r="AA191" s="1"/>
    </row>
    <row r="192" spans="2:27" ht="15" customHeight="1" thickTop="1">
      <c r="B192" s="528" t="s">
        <v>257</v>
      </c>
      <c r="C192" s="529"/>
      <c r="D192" s="14"/>
      <c r="E192" s="14"/>
      <c r="F192" s="14"/>
      <c r="G192" s="14"/>
      <c r="H192" s="14"/>
      <c r="I192" s="14"/>
      <c r="J192" s="36"/>
      <c r="K192" s="1"/>
      <c r="L192" s="1"/>
      <c r="M192" s="1"/>
      <c r="N192" s="1"/>
      <c r="O192" s="1"/>
      <c r="P192" s="1"/>
      <c r="Q192" s="1"/>
      <c r="R192" s="1"/>
      <c r="S192" s="1"/>
      <c r="T192" s="1"/>
      <c r="U192" s="1"/>
      <c r="W192" s="1"/>
      <c r="X192" s="1"/>
      <c r="Y192" s="1"/>
      <c r="AA192" s="1"/>
    </row>
    <row r="193" spans="2:27" ht="12" customHeight="1">
      <c r="B193" s="42" t="s">
        <v>258</v>
      </c>
      <c r="C193" s="43"/>
      <c r="D193" s="43"/>
      <c r="E193" s="43"/>
      <c r="F193" s="43"/>
      <c r="G193" s="38" t="s">
        <v>117</v>
      </c>
      <c r="H193" s="38" t="s">
        <v>259</v>
      </c>
      <c r="I193" s="38" t="s">
        <v>122</v>
      </c>
      <c r="J193" s="45" t="s">
        <v>121</v>
      </c>
      <c r="K193" s="1"/>
      <c r="L193" s="1"/>
      <c r="M193" s="1"/>
      <c r="N193" s="1"/>
      <c r="O193" s="1"/>
      <c r="P193" s="1"/>
      <c r="Q193" s="1"/>
      <c r="R193" s="1"/>
      <c r="S193" s="1"/>
      <c r="T193" s="1"/>
      <c r="U193" s="1"/>
      <c r="W193" s="1"/>
      <c r="X193" s="1"/>
      <c r="Y193" s="1"/>
      <c r="AA193" s="1"/>
    </row>
    <row r="194" spans="2:27" ht="12" customHeight="1">
      <c r="B194" s="23"/>
      <c r="C194" s="1"/>
      <c r="D194" s="1"/>
      <c r="E194" s="1"/>
      <c r="F194" s="1"/>
      <c r="G194" s="26" t="s">
        <v>134</v>
      </c>
      <c r="H194" s="26" t="s">
        <v>260</v>
      </c>
      <c r="I194" s="26" t="s">
        <v>199</v>
      </c>
      <c r="J194" s="29" t="s">
        <v>122</v>
      </c>
      <c r="K194" s="1"/>
      <c r="L194" s="1"/>
      <c r="M194" s="1"/>
      <c r="N194" s="1"/>
      <c r="O194" s="1"/>
      <c r="P194" s="1"/>
      <c r="Q194" s="1"/>
      <c r="R194" s="1"/>
      <c r="S194" s="1"/>
      <c r="T194" s="1"/>
      <c r="U194" s="1"/>
      <c r="W194" s="1"/>
      <c r="X194" s="1"/>
      <c r="Y194" s="1"/>
      <c r="AA194" s="1"/>
    </row>
    <row r="195" spans="2:27" ht="12.75" customHeight="1">
      <c r="B195" s="16" t="s">
        <v>148</v>
      </c>
      <c r="C195" s="10"/>
      <c r="D195" s="10"/>
      <c r="E195" s="10"/>
      <c r="F195" s="10"/>
      <c r="G195" s="31" t="s">
        <v>261</v>
      </c>
      <c r="H195" s="31" t="s">
        <v>262</v>
      </c>
      <c r="I195" s="31" t="s">
        <v>263</v>
      </c>
      <c r="J195" s="34" t="s">
        <v>127</v>
      </c>
      <c r="K195" s="1"/>
      <c r="L195" s="1"/>
      <c r="M195" s="1"/>
      <c r="N195" s="1"/>
      <c r="O195" s="1"/>
      <c r="P195" s="1"/>
      <c r="Q195" s="1"/>
      <c r="R195" s="1"/>
      <c r="S195" s="1"/>
      <c r="T195" s="1"/>
      <c r="U195" s="1"/>
      <c r="W195" s="1"/>
      <c r="X195" s="1"/>
      <c r="Y195" s="1"/>
      <c r="AA195" s="1"/>
    </row>
    <row r="196" spans="2:27" ht="12">
      <c r="B196" s="744"/>
      <c r="C196" s="745"/>
      <c r="D196" s="745"/>
      <c r="E196" s="745"/>
      <c r="F196" s="745"/>
      <c r="G196" s="783">
        <v>0</v>
      </c>
      <c r="H196" s="784">
        <v>0</v>
      </c>
      <c r="I196" s="728">
        <v>0</v>
      </c>
      <c r="J196" s="191">
        <f aca="true" t="shared" si="13" ref="J196:J208">G196*H196*I196</f>
        <v>0</v>
      </c>
      <c r="K196" s="1"/>
      <c r="L196" s="1"/>
      <c r="M196" s="1"/>
      <c r="N196" s="1"/>
      <c r="O196" s="1"/>
      <c r="P196" s="1"/>
      <c r="Q196" s="1"/>
      <c r="R196" s="1"/>
      <c r="S196" s="1"/>
      <c r="T196" s="1"/>
      <c r="U196" s="1"/>
      <c r="W196" s="1"/>
      <c r="X196" s="1"/>
      <c r="Y196" s="1"/>
      <c r="AA196" s="1"/>
    </row>
    <row r="197" spans="2:27" ht="12">
      <c r="B197" s="748"/>
      <c r="C197" s="749"/>
      <c r="D197" s="749"/>
      <c r="E197" s="749"/>
      <c r="F197" s="749"/>
      <c r="G197" s="785">
        <v>0</v>
      </c>
      <c r="H197" s="786">
        <v>0</v>
      </c>
      <c r="I197" s="730">
        <v>0</v>
      </c>
      <c r="J197" s="191">
        <f t="shared" si="13"/>
        <v>0</v>
      </c>
      <c r="K197" s="1"/>
      <c r="L197" s="1"/>
      <c r="M197" s="1"/>
      <c r="N197" s="1"/>
      <c r="O197" s="1"/>
      <c r="P197" s="1"/>
      <c r="Q197" s="1"/>
      <c r="R197" s="1"/>
      <c r="S197" s="1"/>
      <c r="T197" s="1"/>
      <c r="U197" s="1"/>
      <c r="W197" s="1"/>
      <c r="X197" s="1"/>
      <c r="Y197" s="1"/>
      <c r="AA197" s="1"/>
    </row>
    <row r="198" spans="2:27" ht="12">
      <c r="B198" s="748"/>
      <c r="C198" s="749"/>
      <c r="D198" s="749"/>
      <c r="E198" s="749"/>
      <c r="F198" s="749"/>
      <c r="G198" s="785">
        <v>0</v>
      </c>
      <c r="H198" s="786">
        <v>0</v>
      </c>
      <c r="I198" s="730">
        <v>0</v>
      </c>
      <c r="J198" s="191">
        <f t="shared" si="13"/>
        <v>0</v>
      </c>
      <c r="K198" s="1"/>
      <c r="L198" s="1"/>
      <c r="M198" s="1"/>
      <c r="N198" s="1"/>
      <c r="O198" s="1"/>
      <c r="P198" s="1"/>
      <c r="Q198" s="1"/>
      <c r="R198" s="1"/>
      <c r="S198" s="1"/>
      <c r="T198" s="1"/>
      <c r="U198" s="1"/>
      <c r="W198" s="1"/>
      <c r="X198" s="1"/>
      <c r="Y198" s="1"/>
      <c r="AA198" s="1"/>
    </row>
    <row r="199" spans="2:27" ht="12">
      <c r="B199" s="748"/>
      <c r="C199" s="749"/>
      <c r="D199" s="749"/>
      <c r="E199" s="749"/>
      <c r="F199" s="749"/>
      <c r="G199" s="785">
        <v>0</v>
      </c>
      <c r="H199" s="786">
        <v>0</v>
      </c>
      <c r="I199" s="730">
        <v>0</v>
      </c>
      <c r="J199" s="191">
        <f t="shared" si="13"/>
        <v>0</v>
      </c>
      <c r="K199" s="1"/>
      <c r="L199" s="1"/>
      <c r="M199" s="1"/>
      <c r="N199" s="1"/>
      <c r="O199" s="1"/>
      <c r="P199" s="1"/>
      <c r="Q199" s="1"/>
      <c r="R199" s="1"/>
      <c r="S199" s="1"/>
      <c r="T199" s="1"/>
      <c r="U199" s="1"/>
      <c r="W199" s="1"/>
      <c r="X199" s="1"/>
      <c r="Y199" s="1"/>
      <c r="AA199" s="1"/>
    </row>
    <row r="200" spans="2:27" ht="12">
      <c r="B200" s="748"/>
      <c r="C200" s="749"/>
      <c r="D200" s="749"/>
      <c r="E200" s="749"/>
      <c r="F200" s="749"/>
      <c r="G200" s="785">
        <v>0</v>
      </c>
      <c r="H200" s="786">
        <v>0</v>
      </c>
      <c r="I200" s="730">
        <v>0</v>
      </c>
      <c r="J200" s="191">
        <f t="shared" si="13"/>
        <v>0</v>
      </c>
      <c r="K200" s="1"/>
      <c r="L200" s="1"/>
      <c r="M200" s="1"/>
      <c r="N200" s="1"/>
      <c r="O200" s="1"/>
      <c r="P200" s="1"/>
      <c r="Q200" s="1"/>
      <c r="R200" s="1"/>
      <c r="S200" s="1"/>
      <c r="T200" s="1"/>
      <c r="U200" s="1"/>
      <c r="W200" s="1"/>
      <c r="X200" s="1"/>
      <c r="Y200" s="1"/>
      <c r="AA200" s="1"/>
    </row>
    <row r="201" spans="2:27" ht="12">
      <c r="B201" s="748"/>
      <c r="C201" s="749"/>
      <c r="D201" s="749"/>
      <c r="E201" s="749"/>
      <c r="F201" s="749"/>
      <c r="G201" s="785">
        <v>0</v>
      </c>
      <c r="H201" s="786">
        <v>0</v>
      </c>
      <c r="I201" s="730">
        <v>0</v>
      </c>
      <c r="J201" s="191">
        <f t="shared" si="13"/>
        <v>0</v>
      </c>
      <c r="K201" s="1"/>
      <c r="L201" s="1"/>
      <c r="M201" s="1"/>
      <c r="N201" s="1"/>
      <c r="O201" s="1"/>
      <c r="P201" s="1"/>
      <c r="Q201" s="1"/>
      <c r="R201" s="1"/>
      <c r="S201" s="1"/>
      <c r="T201" s="1"/>
      <c r="U201" s="1"/>
      <c r="W201" s="1"/>
      <c r="X201" s="1"/>
      <c r="Y201" s="1"/>
      <c r="AA201" s="1"/>
    </row>
    <row r="202" spans="2:27" ht="12">
      <c r="B202" s="748"/>
      <c r="C202" s="749"/>
      <c r="D202" s="749"/>
      <c r="E202" s="749"/>
      <c r="F202" s="749"/>
      <c r="G202" s="785">
        <v>0</v>
      </c>
      <c r="H202" s="786">
        <v>0</v>
      </c>
      <c r="I202" s="730">
        <v>0</v>
      </c>
      <c r="J202" s="191">
        <f t="shared" si="13"/>
        <v>0</v>
      </c>
      <c r="K202" s="1"/>
      <c r="L202" s="1"/>
      <c r="M202" s="1"/>
      <c r="N202" s="1"/>
      <c r="O202" s="1"/>
      <c r="P202" s="1"/>
      <c r="Q202" s="1"/>
      <c r="R202" s="1"/>
      <c r="S202" s="1"/>
      <c r="T202" s="1"/>
      <c r="U202" s="1"/>
      <c r="W202" s="1"/>
      <c r="X202" s="1"/>
      <c r="Y202" s="1"/>
      <c r="AA202" s="1"/>
    </row>
    <row r="203" spans="2:27" ht="12">
      <c r="B203" s="748"/>
      <c r="C203" s="749"/>
      <c r="D203" s="749"/>
      <c r="E203" s="749"/>
      <c r="F203" s="749"/>
      <c r="G203" s="785">
        <v>0</v>
      </c>
      <c r="H203" s="786">
        <v>0</v>
      </c>
      <c r="I203" s="730">
        <v>0</v>
      </c>
      <c r="J203" s="191">
        <f t="shared" si="13"/>
        <v>0</v>
      </c>
      <c r="K203" s="1"/>
      <c r="L203" s="1"/>
      <c r="M203" s="1"/>
      <c r="N203" s="1"/>
      <c r="O203" s="1"/>
      <c r="P203" s="1"/>
      <c r="Q203" s="1"/>
      <c r="R203" s="1"/>
      <c r="S203" s="1"/>
      <c r="T203" s="1"/>
      <c r="U203" s="1"/>
      <c r="W203" s="1"/>
      <c r="X203" s="1"/>
      <c r="Y203" s="1"/>
      <c r="AA203" s="1"/>
    </row>
    <row r="204" spans="2:27" ht="12">
      <c r="B204" s="748"/>
      <c r="C204" s="749"/>
      <c r="D204" s="749"/>
      <c r="E204" s="749"/>
      <c r="F204" s="749"/>
      <c r="G204" s="785">
        <v>0</v>
      </c>
      <c r="H204" s="786">
        <v>0</v>
      </c>
      <c r="I204" s="730">
        <v>0</v>
      </c>
      <c r="J204" s="191">
        <f t="shared" si="13"/>
        <v>0</v>
      </c>
      <c r="K204" s="1"/>
      <c r="L204" s="1"/>
      <c r="M204" s="1"/>
      <c r="N204" s="1"/>
      <c r="O204" s="1"/>
      <c r="P204" s="1"/>
      <c r="Q204" s="1"/>
      <c r="R204" s="1"/>
      <c r="S204" s="1"/>
      <c r="T204" s="1"/>
      <c r="U204" s="1"/>
      <c r="W204" s="1"/>
      <c r="X204" s="1"/>
      <c r="Y204" s="1"/>
      <c r="AA204" s="1"/>
    </row>
    <row r="205" spans="2:27" ht="12">
      <c r="B205" s="748"/>
      <c r="C205" s="749"/>
      <c r="D205" s="749"/>
      <c r="E205" s="749"/>
      <c r="F205" s="749"/>
      <c r="G205" s="785">
        <v>0</v>
      </c>
      <c r="H205" s="786">
        <v>0</v>
      </c>
      <c r="I205" s="730">
        <v>0</v>
      </c>
      <c r="J205" s="191">
        <f t="shared" si="13"/>
        <v>0</v>
      </c>
      <c r="K205" s="1"/>
      <c r="L205" s="1"/>
      <c r="M205" s="1"/>
      <c r="N205" s="1"/>
      <c r="O205" s="1"/>
      <c r="P205" s="1"/>
      <c r="Q205" s="1"/>
      <c r="R205" s="1"/>
      <c r="S205" s="1"/>
      <c r="T205" s="1"/>
      <c r="U205" s="1"/>
      <c r="W205" s="1"/>
      <c r="X205" s="1"/>
      <c r="Y205" s="1"/>
      <c r="AA205" s="1"/>
    </row>
    <row r="206" spans="2:27" ht="12">
      <c r="B206" s="748"/>
      <c r="C206" s="749"/>
      <c r="D206" s="749"/>
      <c r="E206" s="749"/>
      <c r="F206" s="749"/>
      <c r="G206" s="785">
        <v>0</v>
      </c>
      <c r="H206" s="786">
        <v>0</v>
      </c>
      <c r="I206" s="730">
        <v>0</v>
      </c>
      <c r="J206" s="191">
        <f t="shared" si="13"/>
        <v>0</v>
      </c>
      <c r="K206" s="1"/>
      <c r="L206" s="1"/>
      <c r="M206" s="1"/>
      <c r="N206" s="1"/>
      <c r="O206" s="1"/>
      <c r="P206" s="1"/>
      <c r="Q206" s="1"/>
      <c r="R206" s="1"/>
      <c r="S206" s="1"/>
      <c r="T206" s="1"/>
      <c r="U206" s="1"/>
      <c r="W206" s="1"/>
      <c r="X206" s="1"/>
      <c r="Y206" s="1"/>
      <c r="AA206" s="1"/>
    </row>
    <row r="207" spans="2:27" ht="12">
      <c r="B207" s="748"/>
      <c r="C207" s="749"/>
      <c r="D207" s="749"/>
      <c r="E207" s="749"/>
      <c r="F207" s="749"/>
      <c r="G207" s="785">
        <v>0</v>
      </c>
      <c r="H207" s="786">
        <v>0</v>
      </c>
      <c r="I207" s="730">
        <v>0</v>
      </c>
      <c r="J207" s="191">
        <f t="shared" si="13"/>
        <v>0</v>
      </c>
      <c r="K207" s="1"/>
      <c r="L207" s="1"/>
      <c r="M207" s="1"/>
      <c r="N207" s="1"/>
      <c r="O207" s="1"/>
      <c r="P207" s="1"/>
      <c r="Q207" s="1"/>
      <c r="R207" s="1"/>
      <c r="S207" s="1"/>
      <c r="T207" s="1"/>
      <c r="U207" s="1"/>
      <c r="W207" s="1"/>
      <c r="X207" s="1"/>
      <c r="Y207" s="1"/>
      <c r="AA207" s="1"/>
    </row>
    <row r="208" spans="2:27" ht="12">
      <c r="B208" s="756"/>
      <c r="C208" s="757"/>
      <c r="D208" s="757"/>
      <c r="E208" s="757"/>
      <c r="F208" s="757"/>
      <c r="G208" s="787">
        <v>0</v>
      </c>
      <c r="H208" s="788">
        <v>0</v>
      </c>
      <c r="I208" s="734">
        <v>0</v>
      </c>
      <c r="J208" s="191">
        <f t="shared" si="13"/>
        <v>0</v>
      </c>
      <c r="K208" s="1"/>
      <c r="L208" s="1"/>
      <c r="M208" s="1"/>
      <c r="N208" s="1"/>
      <c r="O208" s="1"/>
      <c r="P208" s="1"/>
      <c r="Q208" s="1"/>
      <c r="R208" s="1"/>
      <c r="S208" s="1"/>
      <c r="T208" s="1"/>
      <c r="U208" s="1"/>
      <c r="W208" s="1"/>
      <c r="X208" s="1"/>
      <c r="Y208" s="1"/>
      <c r="AA208" s="1"/>
    </row>
    <row r="209" spans="2:27" ht="12">
      <c r="B209" s="563"/>
      <c r="C209" s="168"/>
      <c r="D209" s="564" t="s">
        <v>264</v>
      </c>
      <c r="E209" s="168"/>
      <c r="F209" s="168"/>
      <c r="G209" s="168"/>
      <c r="H209" s="168"/>
      <c r="I209" s="168"/>
      <c r="J209" s="242">
        <f>SUM(J196:J208)</f>
        <v>0</v>
      </c>
      <c r="K209" s="1"/>
      <c r="L209" s="1"/>
      <c r="M209" s="1"/>
      <c r="N209" s="1"/>
      <c r="O209" s="1"/>
      <c r="P209" s="1"/>
      <c r="Q209" s="1"/>
      <c r="R209" s="1"/>
      <c r="S209" s="1"/>
      <c r="T209" s="1"/>
      <c r="U209" s="1"/>
      <c r="W209" s="1"/>
      <c r="X209" s="1"/>
      <c r="Y209" s="1"/>
      <c r="AA209" s="1"/>
    </row>
    <row r="210" spans="2:27" ht="12">
      <c r="B210" s="566" t="s">
        <v>265</v>
      </c>
      <c r="C210" s="567"/>
      <c r="D210" s="18"/>
      <c r="E210" s="40"/>
      <c r="F210" s="568" t="s">
        <v>259</v>
      </c>
      <c r="G210" s="44" t="s">
        <v>120</v>
      </c>
      <c r="H210" s="568" t="s">
        <v>122</v>
      </c>
      <c r="I210" s="65"/>
      <c r="J210" s="66" t="s">
        <v>121</v>
      </c>
      <c r="K210" s="1"/>
      <c r="L210" s="1"/>
      <c r="M210" s="1"/>
      <c r="N210" s="1"/>
      <c r="O210" s="1"/>
      <c r="P210" s="1"/>
      <c r="Q210" s="1"/>
      <c r="R210" s="1"/>
      <c r="S210" s="1"/>
      <c r="T210" s="1"/>
      <c r="U210" s="1"/>
      <c r="W210" s="1"/>
      <c r="X210" s="1"/>
      <c r="Y210" s="1"/>
      <c r="AA210" s="1"/>
    </row>
    <row r="211" spans="2:27" ht="12">
      <c r="B211" s="575"/>
      <c r="C211" s="567"/>
      <c r="D211" s="18"/>
      <c r="E211" s="26" t="s">
        <v>134</v>
      </c>
      <c r="F211" s="568" t="s">
        <v>260</v>
      </c>
      <c r="G211" s="27" t="s">
        <v>266</v>
      </c>
      <c r="H211" s="568" t="s">
        <v>199</v>
      </c>
      <c r="I211" s="27" t="s">
        <v>121</v>
      </c>
      <c r="J211" s="66" t="s">
        <v>122</v>
      </c>
      <c r="K211" s="1"/>
      <c r="L211" s="1"/>
      <c r="M211" s="1"/>
      <c r="N211" s="1"/>
      <c r="O211" s="1"/>
      <c r="P211" s="1"/>
      <c r="Q211" s="1"/>
      <c r="R211" s="1"/>
      <c r="S211" s="1"/>
      <c r="T211" s="1"/>
      <c r="U211" s="1"/>
      <c r="W211" s="1"/>
      <c r="X211" s="1"/>
      <c r="Y211" s="1"/>
      <c r="AA211" s="1"/>
    </row>
    <row r="212" spans="2:27" ht="12">
      <c r="B212" s="576" t="s">
        <v>148</v>
      </c>
      <c r="C212" s="571"/>
      <c r="D212" s="19"/>
      <c r="E212" s="31" t="s">
        <v>261</v>
      </c>
      <c r="F212" s="572" t="s">
        <v>267</v>
      </c>
      <c r="G212" s="32" t="s">
        <v>263</v>
      </c>
      <c r="H212" s="572" t="s">
        <v>263</v>
      </c>
      <c r="I212" s="32" t="s">
        <v>120</v>
      </c>
      <c r="J212" s="67" t="s">
        <v>127</v>
      </c>
      <c r="K212" s="1"/>
      <c r="L212" s="1"/>
      <c r="M212" s="1"/>
      <c r="N212" s="1"/>
      <c r="O212" s="1"/>
      <c r="P212" s="1"/>
      <c r="Q212" s="1"/>
      <c r="R212" s="1"/>
      <c r="S212" s="1"/>
      <c r="T212" s="1"/>
      <c r="U212" s="1"/>
      <c r="W212" s="1"/>
      <c r="X212" s="1"/>
      <c r="Y212" s="1"/>
      <c r="AA212" s="1"/>
    </row>
    <row r="213" spans="2:27" ht="12" customHeight="1">
      <c r="B213" s="744"/>
      <c r="C213" s="745"/>
      <c r="D213" s="745"/>
      <c r="E213" s="789">
        <v>0</v>
      </c>
      <c r="F213" s="790">
        <v>0</v>
      </c>
      <c r="G213" s="791">
        <v>0</v>
      </c>
      <c r="H213" s="792">
        <v>0</v>
      </c>
      <c r="I213" s="239">
        <f aca="true" t="shared" si="14" ref="I213:I224">E213*F213*G213</f>
        <v>0</v>
      </c>
      <c r="J213" s="191">
        <f aca="true" t="shared" si="15" ref="J213:J224">E213*F213*H213</f>
        <v>0</v>
      </c>
      <c r="K213" s="1"/>
      <c r="L213" s="1"/>
      <c r="M213" s="1"/>
      <c r="N213" s="1"/>
      <c r="O213" s="1"/>
      <c r="P213" s="1"/>
      <c r="Q213" s="1"/>
      <c r="R213" s="1"/>
      <c r="S213" s="1"/>
      <c r="T213" s="1"/>
      <c r="U213" s="1"/>
      <c r="W213" s="1"/>
      <c r="X213" s="1"/>
      <c r="Y213" s="1"/>
      <c r="AA213" s="1"/>
    </row>
    <row r="214" spans="2:27" ht="12" customHeight="1">
      <c r="B214" s="748"/>
      <c r="C214" s="749"/>
      <c r="D214" s="749"/>
      <c r="E214" s="793">
        <v>0</v>
      </c>
      <c r="F214" s="794">
        <v>0</v>
      </c>
      <c r="G214" s="737">
        <v>0</v>
      </c>
      <c r="H214" s="781">
        <v>0</v>
      </c>
      <c r="I214" s="239">
        <f t="shared" si="14"/>
        <v>0</v>
      </c>
      <c r="J214" s="191">
        <f t="shared" si="15"/>
        <v>0</v>
      </c>
      <c r="K214" s="1"/>
      <c r="L214" s="1"/>
      <c r="M214" s="1"/>
      <c r="N214" s="1"/>
      <c r="O214" s="1"/>
      <c r="P214" s="1"/>
      <c r="Q214" s="1"/>
      <c r="R214" s="1"/>
      <c r="S214" s="1"/>
      <c r="T214" s="1"/>
      <c r="U214" s="1"/>
      <c r="W214" s="1"/>
      <c r="X214" s="1"/>
      <c r="Y214" s="1"/>
      <c r="AA214" s="1"/>
    </row>
    <row r="215" spans="2:27" ht="12" customHeight="1">
      <c r="B215" s="748"/>
      <c r="C215" s="749"/>
      <c r="D215" s="749"/>
      <c r="E215" s="793">
        <v>0</v>
      </c>
      <c r="F215" s="794">
        <v>0</v>
      </c>
      <c r="G215" s="737">
        <v>0</v>
      </c>
      <c r="H215" s="781">
        <v>0</v>
      </c>
      <c r="I215" s="239">
        <f t="shared" si="14"/>
        <v>0</v>
      </c>
      <c r="J215" s="191">
        <f t="shared" si="15"/>
        <v>0</v>
      </c>
      <c r="K215" s="1"/>
      <c r="L215" s="1"/>
      <c r="M215" s="1"/>
      <c r="N215" s="1"/>
      <c r="O215" s="1"/>
      <c r="P215" s="1"/>
      <c r="Q215" s="1"/>
      <c r="R215" s="1"/>
      <c r="S215" s="1"/>
      <c r="T215" s="1"/>
      <c r="U215" s="1"/>
      <c r="W215" s="1"/>
      <c r="X215" s="1"/>
      <c r="Y215" s="1"/>
      <c r="AA215" s="1"/>
    </row>
    <row r="216" spans="2:27" ht="12" customHeight="1">
      <c r="B216" s="748"/>
      <c r="C216" s="749"/>
      <c r="D216" s="749"/>
      <c r="E216" s="793">
        <v>0</v>
      </c>
      <c r="F216" s="794">
        <v>0</v>
      </c>
      <c r="G216" s="737">
        <v>0</v>
      </c>
      <c r="H216" s="781">
        <v>0</v>
      </c>
      <c r="I216" s="239">
        <f t="shared" si="14"/>
        <v>0</v>
      </c>
      <c r="J216" s="191">
        <f t="shared" si="15"/>
        <v>0</v>
      </c>
      <c r="K216" s="1"/>
      <c r="L216" s="1"/>
      <c r="M216" s="1"/>
      <c r="N216" s="1"/>
      <c r="O216" s="1"/>
      <c r="P216" s="1"/>
      <c r="Q216" s="1"/>
      <c r="R216" s="1"/>
      <c r="S216" s="1"/>
      <c r="T216" s="1"/>
      <c r="U216" s="1"/>
      <c r="W216" s="1"/>
      <c r="X216" s="1"/>
      <c r="Y216" s="1"/>
      <c r="AA216" s="1"/>
    </row>
    <row r="217" spans="2:27" ht="12" customHeight="1">
      <c r="B217" s="748"/>
      <c r="C217" s="749"/>
      <c r="D217" s="749"/>
      <c r="E217" s="793">
        <v>0</v>
      </c>
      <c r="F217" s="794">
        <v>0</v>
      </c>
      <c r="G217" s="737">
        <v>0</v>
      </c>
      <c r="H217" s="781">
        <v>0</v>
      </c>
      <c r="I217" s="239">
        <f t="shared" si="14"/>
        <v>0</v>
      </c>
      <c r="J217" s="191">
        <f t="shared" si="15"/>
        <v>0</v>
      </c>
      <c r="K217" s="1"/>
      <c r="L217" s="1"/>
      <c r="M217" s="1"/>
      <c r="N217" s="1"/>
      <c r="O217" s="1"/>
      <c r="P217" s="1"/>
      <c r="Q217" s="1"/>
      <c r="R217" s="1"/>
      <c r="S217" s="1"/>
      <c r="T217" s="1"/>
      <c r="U217" s="1"/>
      <c r="W217" s="1"/>
      <c r="X217" s="1"/>
      <c r="Y217" s="1"/>
      <c r="AA217" s="1"/>
    </row>
    <row r="218" spans="2:27" ht="12" customHeight="1">
      <c r="B218" s="748"/>
      <c r="C218" s="749"/>
      <c r="D218" s="749"/>
      <c r="E218" s="793">
        <v>0</v>
      </c>
      <c r="F218" s="794">
        <v>0</v>
      </c>
      <c r="G218" s="737">
        <v>0</v>
      </c>
      <c r="H218" s="781">
        <v>0</v>
      </c>
      <c r="I218" s="239">
        <f t="shared" si="14"/>
        <v>0</v>
      </c>
      <c r="J218" s="191">
        <f t="shared" si="15"/>
        <v>0</v>
      </c>
      <c r="K218" s="1"/>
      <c r="L218" s="1"/>
      <c r="M218" s="1"/>
      <c r="N218" s="1"/>
      <c r="O218" s="1"/>
      <c r="P218" s="1"/>
      <c r="Q218" s="1"/>
      <c r="R218" s="1"/>
      <c r="S218" s="1"/>
      <c r="T218" s="1"/>
      <c r="U218" s="1"/>
      <c r="W218" s="1"/>
      <c r="X218" s="1"/>
      <c r="Y218" s="1"/>
      <c r="AA218" s="1"/>
    </row>
    <row r="219" spans="2:27" ht="12" customHeight="1">
      <c r="B219" s="748"/>
      <c r="C219" s="749"/>
      <c r="D219" s="749"/>
      <c r="E219" s="793">
        <v>0</v>
      </c>
      <c r="F219" s="794">
        <v>0</v>
      </c>
      <c r="G219" s="737">
        <v>0</v>
      </c>
      <c r="H219" s="781">
        <v>0</v>
      </c>
      <c r="I219" s="239">
        <f t="shared" si="14"/>
        <v>0</v>
      </c>
      <c r="J219" s="191">
        <f t="shared" si="15"/>
        <v>0</v>
      </c>
      <c r="K219" s="1"/>
      <c r="L219" s="1"/>
      <c r="M219" s="1"/>
      <c r="N219" s="1"/>
      <c r="O219" s="1"/>
      <c r="P219" s="1"/>
      <c r="Q219" s="1"/>
      <c r="R219" s="1"/>
      <c r="S219" s="1"/>
      <c r="T219" s="1"/>
      <c r="U219" s="1"/>
      <c r="W219" s="1"/>
      <c r="X219" s="1"/>
      <c r="Y219" s="1"/>
      <c r="AA219" s="1"/>
    </row>
    <row r="220" spans="2:27" ht="12" customHeight="1">
      <c r="B220" s="748"/>
      <c r="C220" s="749"/>
      <c r="D220" s="749"/>
      <c r="E220" s="793">
        <v>0</v>
      </c>
      <c r="F220" s="794">
        <v>0</v>
      </c>
      <c r="G220" s="737">
        <v>0</v>
      </c>
      <c r="H220" s="781">
        <v>0</v>
      </c>
      <c r="I220" s="239">
        <f t="shared" si="14"/>
        <v>0</v>
      </c>
      <c r="J220" s="191">
        <f t="shared" si="15"/>
        <v>0</v>
      </c>
      <c r="K220" s="1"/>
      <c r="L220" s="1"/>
      <c r="M220" s="1"/>
      <c r="N220" s="1"/>
      <c r="O220" s="1"/>
      <c r="P220" s="1"/>
      <c r="Q220" s="1"/>
      <c r="R220" s="1"/>
      <c r="S220" s="1"/>
      <c r="T220" s="1"/>
      <c r="U220" s="1"/>
      <c r="W220" s="1"/>
      <c r="X220" s="1"/>
      <c r="Y220" s="1"/>
      <c r="AA220" s="1"/>
    </row>
    <row r="221" spans="2:27" ht="12" customHeight="1">
      <c r="B221" s="748"/>
      <c r="C221" s="749"/>
      <c r="D221" s="749"/>
      <c r="E221" s="793">
        <v>0</v>
      </c>
      <c r="F221" s="794">
        <v>0</v>
      </c>
      <c r="G221" s="737">
        <v>0</v>
      </c>
      <c r="H221" s="781">
        <v>0</v>
      </c>
      <c r="I221" s="239">
        <f t="shared" si="14"/>
        <v>0</v>
      </c>
      <c r="J221" s="191">
        <f t="shared" si="15"/>
        <v>0</v>
      </c>
      <c r="K221" s="1"/>
      <c r="L221" s="1"/>
      <c r="M221" s="1"/>
      <c r="N221" s="1"/>
      <c r="O221" s="1"/>
      <c r="P221" s="1"/>
      <c r="Q221" s="1"/>
      <c r="R221" s="1"/>
      <c r="S221" s="1"/>
      <c r="T221" s="1"/>
      <c r="U221" s="1"/>
      <c r="W221" s="1"/>
      <c r="X221" s="1"/>
      <c r="Y221" s="1"/>
      <c r="AA221" s="1"/>
    </row>
    <row r="222" spans="2:27" ht="12" customHeight="1">
      <c r="B222" s="748"/>
      <c r="C222" s="749"/>
      <c r="D222" s="749"/>
      <c r="E222" s="793">
        <v>0</v>
      </c>
      <c r="F222" s="794">
        <v>0</v>
      </c>
      <c r="G222" s="737">
        <v>0</v>
      </c>
      <c r="H222" s="781">
        <v>0</v>
      </c>
      <c r="I222" s="239">
        <f t="shared" si="14"/>
        <v>0</v>
      </c>
      <c r="J222" s="191">
        <f t="shared" si="15"/>
        <v>0</v>
      </c>
      <c r="K222" s="1"/>
      <c r="L222" s="1"/>
      <c r="M222" s="1"/>
      <c r="N222" s="1"/>
      <c r="O222" s="1"/>
      <c r="P222" s="1"/>
      <c r="Q222" s="1"/>
      <c r="R222" s="1"/>
      <c r="S222" s="1"/>
      <c r="T222" s="1"/>
      <c r="U222" s="1"/>
      <c r="W222" s="1"/>
      <c r="X222" s="1"/>
      <c r="Y222" s="1"/>
      <c r="AA222" s="1"/>
    </row>
    <row r="223" spans="2:27" ht="12" customHeight="1">
      <c r="B223" s="748"/>
      <c r="C223" s="749"/>
      <c r="D223" s="749"/>
      <c r="E223" s="793">
        <v>0</v>
      </c>
      <c r="F223" s="794">
        <v>0</v>
      </c>
      <c r="G223" s="737">
        <v>0</v>
      </c>
      <c r="H223" s="781">
        <v>0</v>
      </c>
      <c r="I223" s="239">
        <f t="shared" si="14"/>
        <v>0</v>
      </c>
      <c r="J223" s="191">
        <f t="shared" si="15"/>
        <v>0</v>
      </c>
      <c r="K223" s="1"/>
      <c r="L223" s="1"/>
      <c r="M223" s="1"/>
      <c r="N223" s="1"/>
      <c r="O223" s="1"/>
      <c r="P223" s="1"/>
      <c r="Q223" s="1"/>
      <c r="R223" s="1"/>
      <c r="S223" s="1"/>
      <c r="T223" s="1"/>
      <c r="U223" s="1"/>
      <c r="W223" s="1"/>
      <c r="X223" s="1"/>
      <c r="Y223" s="1"/>
      <c r="AA223" s="1"/>
    </row>
    <row r="224" spans="2:27" ht="12" customHeight="1">
      <c r="B224" s="756"/>
      <c r="C224" s="757"/>
      <c r="D224" s="757"/>
      <c r="E224" s="795">
        <v>0</v>
      </c>
      <c r="F224" s="796">
        <v>0</v>
      </c>
      <c r="G224" s="738">
        <v>0</v>
      </c>
      <c r="H224" s="782">
        <v>0</v>
      </c>
      <c r="I224" s="239">
        <f t="shared" si="14"/>
        <v>0</v>
      </c>
      <c r="J224" s="191">
        <f t="shared" si="15"/>
        <v>0</v>
      </c>
      <c r="K224" s="1"/>
      <c r="L224" s="1"/>
      <c r="M224" s="1"/>
      <c r="N224" s="1"/>
      <c r="O224" s="1"/>
      <c r="P224" s="1"/>
      <c r="Q224" s="1"/>
      <c r="R224" s="1"/>
      <c r="S224" s="1"/>
      <c r="T224" s="1"/>
      <c r="U224" s="1"/>
      <c r="W224" s="1"/>
      <c r="X224" s="1"/>
      <c r="Y224" s="1"/>
      <c r="AA224" s="1"/>
    </row>
    <row r="225" spans="2:27" ht="12" customHeight="1">
      <c r="B225" s="23"/>
      <c r="C225" s="1"/>
      <c r="D225" s="3" t="s">
        <v>268</v>
      </c>
      <c r="E225" s="10"/>
      <c r="F225" s="10"/>
      <c r="G225" s="10"/>
      <c r="H225" s="10"/>
      <c r="I225" s="243">
        <f>SUM(I213:I224)</f>
        <v>0</v>
      </c>
      <c r="J225" s="123"/>
      <c r="K225" s="1"/>
      <c r="L225" s="1"/>
      <c r="M225" s="1"/>
      <c r="N225" s="1"/>
      <c r="O225" s="1"/>
      <c r="P225" s="1"/>
      <c r="Q225" s="1"/>
      <c r="R225" s="1"/>
      <c r="S225" s="1"/>
      <c r="T225" s="1"/>
      <c r="U225" s="1"/>
      <c r="W225" s="1"/>
      <c r="X225" s="1"/>
      <c r="Y225" s="1"/>
      <c r="AA225" s="1"/>
    </row>
    <row r="226" spans="2:27" ht="12" customHeight="1" thickBot="1">
      <c r="B226" s="63"/>
      <c r="C226" s="50"/>
      <c r="D226" s="64" t="s">
        <v>269</v>
      </c>
      <c r="E226" s="50"/>
      <c r="F226" s="50"/>
      <c r="G226" s="21"/>
      <c r="H226" s="21"/>
      <c r="I226" s="68"/>
      <c r="J226" s="189">
        <f>SUM(J213:J224)</f>
        <v>0</v>
      </c>
      <c r="K226" s="1"/>
      <c r="L226" s="1"/>
      <c r="M226" s="1"/>
      <c r="N226" s="1"/>
      <c r="O226" s="1"/>
      <c r="P226" s="1"/>
      <c r="Q226" s="1"/>
      <c r="R226" s="1"/>
      <c r="S226" s="1"/>
      <c r="T226" s="1"/>
      <c r="U226" s="1"/>
      <c r="W226" s="1"/>
      <c r="X226" s="1"/>
      <c r="Y226" s="1"/>
      <c r="AA226" s="1"/>
    </row>
    <row r="227" spans="2:27" ht="12" customHeight="1" thickBot="1" thickTop="1">
      <c r="B227" s="164"/>
      <c r="C227" s="164"/>
      <c r="D227" s="164"/>
      <c r="E227" s="164"/>
      <c r="F227" s="164"/>
      <c r="G227" s="164"/>
      <c r="H227" s="164"/>
      <c r="I227" s="164"/>
      <c r="J227" s="164"/>
      <c r="K227" s="1"/>
      <c r="L227" s="1"/>
      <c r="M227" s="1"/>
      <c r="N227" s="1"/>
      <c r="O227" s="1"/>
      <c r="P227" s="1"/>
      <c r="Q227" s="1"/>
      <c r="R227" s="1"/>
      <c r="S227" s="1"/>
      <c r="T227" s="1"/>
      <c r="U227" s="1"/>
      <c r="W227" s="1"/>
      <c r="X227" s="1"/>
      <c r="Y227" s="1"/>
      <c r="AA227" s="1"/>
    </row>
    <row r="228" spans="2:27" ht="15" customHeight="1" thickTop="1">
      <c r="B228" s="528" t="s">
        <v>270</v>
      </c>
      <c r="C228" s="529"/>
      <c r="D228" s="24"/>
      <c r="E228" s="24"/>
      <c r="F228" s="24"/>
      <c r="G228" s="14"/>
      <c r="H228" s="14"/>
      <c r="I228" s="14"/>
      <c r="J228" s="36"/>
      <c r="K228" s="1"/>
      <c r="L228" s="1"/>
      <c r="M228" s="1"/>
      <c r="N228" s="1"/>
      <c r="O228" s="1"/>
      <c r="P228" s="1"/>
      <c r="Q228" s="1"/>
      <c r="R228" s="1"/>
      <c r="S228" s="1"/>
      <c r="T228" s="1"/>
      <c r="U228" s="1"/>
      <c r="W228" s="1"/>
      <c r="X228" s="1"/>
      <c r="Y228" s="1"/>
      <c r="AA228" s="1"/>
    </row>
    <row r="229" spans="2:27" ht="15" customHeight="1">
      <c r="B229" s="42" t="s">
        <v>271</v>
      </c>
      <c r="C229" s="43"/>
      <c r="F229" s="1"/>
      <c r="G229" s="38" t="s">
        <v>117</v>
      </c>
      <c r="H229" s="38" t="s">
        <v>272</v>
      </c>
      <c r="I229" s="38" t="s">
        <v>273</v>
      </c>
      <c r="J229" s="45" t="s">
        <v>121</v>
      </c>
      <c r="K229" s="1"/>
      <c r="L229" s="1"/>
      <c r="M229" s="1"/>
      <c r="N229" s="1"/>
      <c r="O229" s="1"/>
      <c r="P229" s="1"/>
      <c r="Q229" s="1"/>
      <c r="R229" s="1"/>
      <c r="S229" s="1"/>
      <c r="T229" s="1"/>
      <c r="U229" s="1"/>
      <c r="W229" s="1"/>
      <c r="X229" s="1"/>
      <c r="Y229" s="1"/>
      <c r="AA229" s="1"/>
    </row>
    <row r="230" spans="2:27" ht="13.5" customHeight="1">
      <c r="B230" s="46" t="s">
        <v>274</v>
      </c>
      <c r="C230" s="1"/>
      <c r="F230" s="1"/>
      <c r="G230" s="26" t="s">
        <v>134</v>
      </c>
      <c r="H230" s="26" t="s">
        <v>266</v>
      </c>
      <c r="I230" s="26" t="s">
        <v>275</v>
      </c>
      <c r="J230" s="29" t="s">
        <v>122</v>
      </c>
      <c r="K230" s="1"/>
      <c r="L230" s="1"/>
      <c r="M230" s="1"/>
      <c r="N230" s="1"/>
      <c r="O230" s="1"/>
      <c r="P230" s="1"/>
      <c r="Q230" s="1"/>
      <c r="R230" s="1"/>
      <c r="S230" s="1"/>
      <c r="T230" s="1"/>
      <c r="U230" s="1"/>
      <c r="W230" s="1"/>
      <c r="X230" s="1"/>
      <c r="Y230" s="1"/>
      <c r="AA230" s="1"/>
    </row>
    <row r="231" spans="2:27" ht="12" customHeight="1">
      <c r="B231" s="16" t="s">
        <v>148</v>
      </c>
      <c r="C231" s="10"/>
      <c r="D231" s="10"/>
      <c r="E231" s="10"/>
      <c r="F231" s="10"/>
      <c r="G231" s="31" t="s">
        <v>261</v>
      </c>
      <c r="H231" s="31" t="s">
        <v>276</v>
      </c>
      <c r="I231" s="31" t="s">
        <v>277</v>
      </c>
      <c r="J231" s="34" t="s">
        <v>127</v>
      </c>
      <c r="K231" s="1"/>
      <c r="L231" s="1"/>
      <c r="M231" s="1"/>
      <c r="N231" s="1"/>
      <c r="O231" s="1"/>
      <c r="P231" s="1"/>
      <c r="Q231" s="1"/>
      <c r="R231" s="1"/>
      <c r="S231" s="1"/>
      <c r="T231" s="1"/>
      <c r="U231" s="1"/>
      <c r="W231" s="1"/>
      <c r="X231" s="1"/>
      <c r="Y231" s="1"/>
      <c r="AA231" s="1"/>
    </row>
    <row r="232" spans="2:27" ht="12" customHeight="1">
      <c r="B232" s="744" t="s">
        <v>516</v>
      </c>
      <c r="C232" s="745"/>
      <c r="D232" s="745"/>
      <c r="E232" s="745"/>
      <c r="F232" s="745"/>
      <c r="G232" s="789">
        <v>70</v>
      </c>
      <c r="H232" s="790">
        <v>950</v>
      </c>
      <c r="I232" s="792">
        <v>700</v>
      </c>
      <c r="J232" s="191">
        <f aca="true" t="shared" si="16" ref="J232:J244">G232*I232</f>
        <v>49000</v>
      </c>
      <c r="K232" s="1"/>
      <c r="L232" s="1"/>
      <c r="M232" s="1"/>
      <c r="N232" s="1"/>
      <c r="O232" s="1"/>
      <c r="P232" s="1"/>
      <c r="Q232" s="1"/>
      <c r="R232" s="1"/>
      <c r="S232" s="1"/>
      <c r="T232" s="1"/>
      <c r="U232" s="1"/>
      <c r="W232" s="1"/>
      <c r="X232" s="1"/>
      <c r="Y232" s="1"/>
      <c r="AA232" s="1"/>
    </row>
    <row r="233" spans="2:27" ht="12" customHeight="1">
      <c r="B233" s="748" t="s">
        <v>517</v>
      </c>
      <c r="C233" s="749"/>
      <c r="D233" s="749"/>
      <c r="E233" s="749"/>
      <c r="F233" s="749"/>
      <c r="G233" s="793">
        <v>350</v>
      </c>
      <c r="H233" s="794">
        <v>1100</v>
      </c>
      <c r="I233" s="781">
        <v>700</v>
      </c>
      <c r="J233" s="191">
        <f t="shared" si="16"/>
        <v>245000</v>
      </c>
      <c r="K233" s="1"/>
      <c r="L233" s="1"/>
      <c r="M233" s="1"/>
      <c r="N233" s="1"/>
      <c r="O233" s="1"/>
      <c r="P233" s="1"/>
      <c r="Q233" s="1"/>
      <c r="R233" s="1"/>
      <c r="S233" s="1"/>
      <c r="T233" s="1"/>
      <c r="U233" s="1"/>
      <c r="W233" s="1"/>
      <c r="X233" s="1"/>
      <c r="Y233" s="1"/>
      <c r="AA233" s="1"/>
    </row>
    <row r="234" spans="2:27" ht="12" customHeight="1">
      <c r="B234" s="748" t="s">
        <v>600</v>
      </c>
      <c r="C234" s="749"/>
      <c r="D234" s="749"/>
      <c r="E234" s="749"/>
      <c r="F234" s="749"/>
      <c r="G234" s="793">
        <v>10</v>
      </c>
      <c r="H234" s="794">
        <v>950</v>
      </c>
      <c r="I234" s="781">
        <v>500</v>
      </c>
      <c r="J234" s="191">
        <f t="shared" si="16"/>
        <v>5000</v>
      </c>
      <c r="K234" s="1"/>
      <c r="L234" s="1"/>
      <c r="M234" s="1"/>
      <c r="N234" s="1"/>
      <c r="O234" s="1"/>
      <c r="P234" s="1"/>
      <c r="Q234" s="1"/>
      <c r="R234" s="1"/>
      <c r="S234" s="1"/>
      <c r="T234" s="1"/>
      <c r="U234" s="1"/>
      <c r="W234" s="1"/>
      <c r="X234" s="1"/>
      <c r="Y234" s="1"/>
      <c r="AA234" s="1"/>
    </row>
    <row r="235" spans="2:27" ht="12" customHeight="1">
      <c r="B235" s="748"/>
      <c r="C235" s="749"/>
      <c r="D235" s="749"/>
      <c r="E235" s="749"/>
      <c r="F235" s="749"/>
      <c r="G235" s="793">
        <v>0</v>
      </c>
      <c r="H235" s="794">
        <v>0</v>
      </c>
      <c r="I235" s="781">
        <v>0</v>
      </c>
      <c r="J235" s="191">
        <f t="shared" si="16"/>
        <v>0</v>
      </c>
      <c r="K235" s="1"/>
      <c r="L235" s="1"/>
      <c r="M235" s="1"/>
      <c r="N235" s="1"/>
      <c r="O235" s="1"/>
      <c r="P235" s="1"/>
      <c r="Q235" s="1"/>
      <c r="R235" s="1"/>
      <c r="S235" s="1"/>
      <c r="T235" s="1"/>
      <c r="U235" s="1"/>
      <c r="W235" s="1"/>
      <c r="X235" s="1"/>
      <c r="Y235" s="1"/>
      <c r="AA235" s="1"/>
    </row>
    <row r="236" spans="2:27" ht="12">
      <c r="B236" s="748"/>
      <c r="C236" s="749"/>
      <c r="D236" s="749"/>
      <c r="E236" s="749"/>
      <c r="F236" s="749"/>
      <c r="G236" s="793">
        <v>0</v>
      </c>
      <c r="H236" s="794">
        <v>0</v>
      </c>
      <c r="I236" s="781">
        <v>0</v>
      </c>
      <c r="J236" s="191">
        <f t="shared" si="16"/>
        <v>0</v>
      </c>
      <c r="K236" s="1"/>
      <c r="L236" s="1"/>
      <c r="M236" s="1"/>
      <c r="N236" s="1"/>
      <c r="O236" s="1"/>
      <c r="P236" s="1"/>
      <c r="Q236" s="1"/>
      <c r="R236" s="1"/>
      <c r="S236" s="1"/>
      <c r="T236" s="1"/>
      <c r="U236" s="1"/>
      <c r="W236" s="1"/>
      <c r="X236" s="1"/>
      <c r="Y236" s="1"/>
      <c r="AA236" s="1"/>
    </row>
    <row r="237" spans="2:27" ht="12">
      <c r="B237" s="748"/>
      <c r="C237" s="749"/>
      <c r="D237" s="749"/>
      <c r="E237" s="749"/>
      <c r="F237" s="749"/>
      <c r="G237" s="793">
        <v>0</v>
      </c>
      <c r="H237" s="794">
        <v>0</v>
      </c>
      <c r="I237" s="781">
        <v>0</v>
      </c>
      <c r="J237" s="191">
        <f t="shared" si="16"/>
        <v>0</v>
      </c>
      <c r="K237" s="1"/>
      <c r="L237" s="1"/>
      <c r="M237" s="1"/>
      <c r="N237" s="1"/>
      <c r="O237" s="1"/>
      <c r="P237" s="1"/>
      <c r="Q237" s="1"/>
      <c r="R237" s="1"/>
      <c r="S237" s="1"/>
      <c r="T237" s="1"/>
      <c r="U237" s="1"/>
      <c r="W237" s="1"/>
      <c r="X237" s="1"/>
      <c r="Y237" s="1"/>
      <c r="AA237" s="1"/>
    </row>
    <row r="238" spans="2:27" ht="12">
      <c r="B238" s="748"/>
      <c r="C238" s="749"/>
      <c r="D238" s="749"/>
      <c r="E238" s="749"/>
      <c r="F238" s="749"/>
      <c r="G238" s="793">
        <v>0</v>
      </c>
      <c r="H238" s="794">
        <v>0</v>
      </c>
      <c r="I238" s="781">
        <v>0</v>
      </c>
      <c r="J238" s="191">
        <f t="shared" si="16"/>
        <v>0</v>
      </c>
      <c r="K238" s="1"/>
      <c r="L238" s="1"/>
      <c r="M238" s="1"/>
      <c r="N238" s="1"/>
      <c r="O238" s="1"/>
      <c r="P238" s="1"/>
      <c r="Q238" s="1"/>
      <c r="R238" s="1"/>
      <c r="S238" s="1"/>
      <c r="T238" s="1"/>
      <c r="U238" s="1"/>
      <c r="W238" s="1"/>
      <c r="X238" s="1"/>
      <c r="Y238" s="1"/>
      <c r="AA238" s="1"/>
    </row>
    <row r="239" spans="2:27" ht="12">
      <c r="B239" s="748"/>
      <c r="C239" s="749"/>
      <c r="D239" s="749"/>
      <c r="E239" s="749"/>
      <c r="F239" s="749"/>
      <c r="G239" s="793">
        <v>0</v>
      </c>
      <c r="H239" s="794">
        <v>0</v>
      </c>
      <c r="I239" s="781">
        <v>0</v>
      </c>
      <c r="J239" s="191">
        <f t="shared" si="16"/>
        <v>0</v>
      </c>
      <c r="K239" s="1"/>
      <c r="L239" s="1"/>
      <c r="M239" s="1"/>
      <c r="N239" s="1"/>
      <c r="O239" s="1"/>
      <c r="P239" s="1"/>
      <c r="Q239" s="1"/>
      <c r="R239" s="1"/>
      <c r="S239" s="1"/>
      <c r="T239" s="1"/>
      <c r="U239" s="1"/>
      <c r="W239" s="1"/>
      <c r="X239" s="1"/>
      <c r="Y239" s="1"/>
      <c r="AA239" s="1"/>
    </row>
    <row r="240" spans="2:27" ht="12">
      <c r="B240" s="748"/>
      <c r="C240" s="749"/>
      <c r="D240" s="749"/>
      <c r="E240" s="749"/>
      <c r="F240" s="749"/>
      <c r="G240" s="793">
        <v>0</v>
      </c>
      <c r="H240" s="794">
        <v>0</v>
      </c>
      <c r="I240" s="781">
        <v>0</v>
      </c>
      <c r="J240" s="191">
        <f t="shared" si="16"/>
        <v>0</v>
      </c>
      <c r="K240" s="1"/>
      <c r="L240" s="1"/>
      <c r="M240" s="1"/>
      <c r="N240" s="1"/>
      <c r="O240" s="1"/>
      <c r="P240" s="1"/>
      <c r="Q240" s="1"/>
      <c r="R240" s="1"/>
      <c r="S240" s="1"/>
      <c r="T240" s="1"/>
      <c r="U240" s="1"/>
      <c r="W240" s="1"/>
      <c r="X240" s="1"/>
      <c r="Y240" s="1"/>
      <c r="AA240" s="1"/>
    </row>
    <row r="241" spans="2:27" ht="12">
      <c r="B241" s="748"/>
      <c r="C241" s="749"/>
      <c r="D241" s="749"/>
      <c r="E241" s="749"/>
      <c r="F241" s="749"/>
      <c r="G241" s="793">
        <v>0</v>
      </c>
      <c r="H241" s="794">
        <v>0</v>
      </c>
      <c r="I241" s="781">
        <v>0</v>
      </c>
      <c r="J241" s="191">
        <f t="shared" si="16"/>
        <v>0</v>
      </c>
      <c r="K241" s="1"/>
      <c r="L241" s="1"/>
      <c r="M241" s="1"/>
      <c r="N241" s="1"/>
      <c r="O241" s="1"/>
      <c r="P241" s="1"/>
      <c r="Q241" s="1"/>
      <c r="R241" s="1"/>
      <c r="S241" s="1"/>
      <c r="T241" s="1"/>
      <c r="U241" s="1"/>
      <c r="W241" s="1"/>
      <c r="X241" s="1"/>
      <c r="Y241" s="1"/>
      <c r="AA241" s="1"/>
    </row>
    <row r="242" spans="2:27" ht="12">
      <c r="B242" s="748"/>
      <c r="C242" s="749"/>
      <c r="D242" s="749"/>
      <c r="E242" s="749"/>
      <c r="F242" s="749"/>
      <c r="G242" s="793">
        <v>0</v>
      </c>
      <c r="H242" s="794">
        <v>0</v>
      </c>
      <c r="I242" s="781">
        <v>0</v>
      </c>
      <c r="J242" s="191">
        <f t="shared" si="16"/>
        <v>0</v>
      </c>
      <c r="K242" s="1"/>
      <c r="L242" s="1"/>
      <c r="M242" s="1"/>
      <c r="N242" s="1"/>
      <c r="O242" s="1"/>
      <c r="P242" s="1"/>
      <c r="Q242" s="1"/>
      <c r="R242" s="1"/>
      <c r="S242" s="1"/>
      <c r="T242" s="1"/>
      <c r="U242" s="1"/>
      <c r="W242" s="1"/>
      <c r="X242" s="1"/>
      <c r="Y242" s="1"/>
      <c r="AA242" s="1"/>
    </row>
    <row r="243" spans="2:27" ht="12">
      <c r="B243" s="748"/>
      <c r="C243" s="749"/>
      <c r="D243" s="749"/>
      <c r="E243" s="749"/>
      <c r="F243" s="749"/>
      <c r="G243" s="793">
        <v>0</v>
      </c>
      <c r="H243" s="794">
        <v>0</v>
      </c>
      <c r="I243" s="781">
        <v>0</v>
      </c>
      <c r="J243" s="191">
        <f t="shared" si="16"/>
        <v>0</v>
      </c>
      <c r="K243" s="1"/>
      <c r="L243" s="1"/>
      <c r="M243" s="1"/>
      <c r="N243" s="1"/>
      <c r="O243" s="1"/>
      <c r="P243" s="1"/>
      <c r="Q243" s="1"/>
      <c r="R243" s="1"/>
      <c r="S243" s="1"/>
      <c r="T243" s="1"/>
      <c r="U243" s="1"/>
      <c r="W243" s="1"/>
      <c r="X243" s="1"/>
      <c r="Y243" s="1"/>
      <c r="AA243" s="1"/>
    </row>
    <row r="244" spans="2:27" ht="12">
      <c r="B244" s="756"/>
      <c r="C244" s="757"/>
      <c r="D244" s="757"/>
      <c r="E244" s="757"/>
      <c r="F244" s="757"/>
      <c r="G244" s="795">
        <v>0</v>
      </c>
      <c r="H244" s="796">
        <v>0</v>
      </c>
      <c r="I244" s="782">
        <v>0</v>
      </c>
      <c r="J244" s="191">
        <f t="shared" si="16"/>
        <v>0</v>
      </c>
      <c r="K244" s="1"/>
      <c r="L244" s="1"/>
      <c r="M244" s="1"/>
      <c r="N244" s="1"/>
      <c r="O244" s="1"/>
      <c r="P244" s="1"/>
      <c r="Q244" s="1"/>
      <c r="R244" s="1"/>
      <c r="S244" s="1"/>
      <c r="T244" s="1"/>
      <c r="U244" s="1"/>
      <c r="W244" s="1"/>
      <c r="X244" s="1"/>
      <c r="Y244" s="1"/>
      <c r="AA244" s="1"/>
    </row>
    <row r="245" spans="2:27" ht="12">
      <c r="B245" s="563"/>
      <c r="C245" s="564" t="s">
        <v>278</v>
      </c>
      <c r="D245" s="168"/>
      <c r="E245" s="168"/>
      <c r="F245" s="168"/>
      <c r="G245" s="168"/>
      <c r="H245" s="168"/>
      <c r="I245" s="168"/>
      <c r="J245" s="242">
        <f>SUM(J232:J244)</f>
        <v>299000</v>
      </c>
      <c r="K245" s="1"/>
      <c r="L245" s="1"/>
      <c r="M245" s="1"/>
      <c r="N245" s="1"/>
      <c r="O245" s="1"/>
      <c r="P245" s="1"/>
      <c r="Q245" s="1"/>
      <c r="R245" s="1"/>
      <c r="S245" s="1"/>
      <c r="T245" s="1"/>
      <c r="U245" s="1"/>
      <c r="W245" s="1"/>
      <c r="X245" s="1"/>
      <c r="Y245" s="1"/>
      <c r="AA245" s="1"/>
    </row>
    <row r="246" spans="2:27" ht="12">
      <c r="B246" s="566" t="s">
        <v>279</v>
      </c>
      <c r="C246" s="18"/>
      <c r="D246" s="38" t="s">
        <v>117</v>
      </c>
      <c r="E246" s="38" t="s">
        <v>259</v>
      </c>
      <c r="F246" s="38" t="s">
        <v>120</v>
      </c>
      <c r="G246" s="37"/>
      <c r="H246" s="37"/>
      <c r="I246" s="38" t="s">
        <v>122</v>
      </c>
      <c r="J246" s="45" t="s">
        <v>121</v>
      </c>
      <c r="K246" s="1"/>
      <c r="L246" s="1"/>
      <c r="M246" s="1"/>
      <c r="N246" s="1"/>
      <c r="O246" s="1"/>
      <c r="P246" s="1"/>
      <c r="Q246" s="1"/>
      <c r="R246" s="1"/>
      <c r="S246" s="1"/>
      <c r="T246" s="1"/>
      <c r="U246" s="1"/>
      <c r="W246" s="1"/>
      <c r="X246" s="1"/>
      <c r="Y246" s="1"/>
      <c r="AA246" s="1"/>
    </row>
    <row r="247" spans="2:27" ht="12">
      <c r="B247" s="566" t="s">
        <v>280</v>
      </c>
      <c r="C247" s="18"/>
      <c r="D247" s="26" t="s">
        <v>134</v>
      </c>
      <c r="E247" s="26" t="s">
        <v>281</v>
      </c>
      <c r="F247" s="26" t="s">
        <v>266</v>
      </c>
      <c r="G247" s="26" t="s">
        <v>282</v>
      </c>
      <c r="H247" s="26" t="s">
        <v>174</v>
      </c>
      <c r="I247" s="26" t="s">
        <v>283</v>
      </c>
      <c r="J247" s="29" t="s">
        <v>122</v>
      </c>
      <c r="K247" s="1"/>
      <c r="L247" s="1"/>
      <c r="M247" s="1"/>
      <c r="N247" s="1"/>
      <c r="O247" s="1"/>
      <c r="P247" s="1"/>
      <c r="Q247" s="1"/>
      <c r="R247" s="1"/>
      <c r="S247" s="1"/>
      <c r="T247" s="1"/>
      <c r="U247" s="1"/>
      <c r="W247" s="1"/>
      <c r="X247" s="1"/>
      <c r="Y247" s="1"/>
      <c r="AA247" s="1"/>
    </row>
    <row r="248" spans="2:27" ht="12">
      <c r="B248" s="576" t="s">
        <v>148</v>
      </c>
      <c r="C248" s="19"/>
      <c r="D248" s="31" t="s">
        <v>261</v>
      </c>
      <c r="E248" s="31" t="s">
        <v>276</v>
      </c>
      <c r="F248" s="31" t="s">
        <v>276</v>
      </c>
      <c r="G248" s="31" t="s">
        <v>284</v>
      </c>
      <c r="H248" s="31" t="s">
        <v>120</v>
      </c>
      <c r="I248" s="31" t="s">
        <v>276</v>
      </c>
      <c r="J248" s="34" t="s">
        <v>127</v>
      </c>
      <c r="K248" s="1"/>
      <c r="L248" s="1"/>
      <c r="M248" s="1"/>
      <c r="N248" s="1"/>
      <c r="O248" s="1"/>
      <c r="P248" s="1"/>
      <c r="Q248" s="1"/>
      <c r="R248" s="1"/>
      <c r="S248" s="1"/>
      <c r="T248" s="1"/>
      <c r="U248" s="1"/>
      <c r="W248" s="1"/>
      <c r="X248" s="1"/>
      <c r="Y248" s="1"/>
      <c r="AA248" s="1"/>
    </row>
    <row r="249" spans="2:27" ht="12">
      <c r="B249" s="744" t="s">
        <v>519</v>
      </c>
      <c r="C249" s="745"/>
      <c r="D249" s="789">
        <v>10</v>
      </c>
      <c r="E249" s="790">
        <v>1500</v>
      </c>
      <c r="F249" s="791">
        <v>2000</v>
      </c>
      <c r="G249" s="792">
        <v>6667</v>
      </c>
      <c r="H249" s="186">
        <f aca="true" t="shared" si="17" ref="H249:H261">D249*F249</f>
        <v>20000</v>
      </c>
      <c r="I249" s="792">
        <v>2000</v>
      </c>
      <c r="J249" s="191">
        <f aca="true" t="shared" si="18" ref="J249:J261">D249*I249</f>
        <v>20000</v>
      </c>
      <c r="K249" s="1"/>
      <c r="L249" s="1"/>
      <c r="M249" s="1"/>
      <c r="N249" s="1"/>
      <c r="O249" s="1"/>
      <c r="P249" s="1"/>
      <c r="Q249" s="1"/>
      <c r="R249" s="1"/>
      <c r="S249" s="1"/>
      <c r="T249" s="1"/>
      <c r="U249" s="1"/>
      <c r="W249" s="1"/>
      <c r="X249" s="1"/>
      <c r="Y249" s="1"/>
      <c r="AA249" s="1"/>
    </row>
    <row r="250" spans="2:27" ht="12">
      <c r="B250" s="748" t="s">
        <v>519</v>
      </c>
      <c r="C250" s="749"/>
      <c r="D250" s="793">
        <v>4</v>
      </c>
      <c r="E250" s="794">
        <v>1500</v>
      </c>
      <c r="F250" s="737">
        <v>2000</v>
      </c>
      <c r="G250" s="781">
        <v>0</v>
      </c>
      <c r="H250" s="186">
        <f t="shared" si="17"/>
        <v>8000</v>
      </c>
      <c r="I250" s="781">
        <v>2000</v>
      </c>
      <c r="J250" s="191">
        <f t="shared" si="18"/>
        <v>8000</v>
      </c>
      <c r="K250" s="1"/>
      <c r="L250" s="1"/>
      <c r="M250" s="1"/>
      <c r="N250" s="1"/>
      <c r="O250" s="1"/>
      <c r="P250" s="1"/>
      <c r="Q250" s="1"/>
      <c r="R250" s="1"/>
      <c r="S250" s="1"/>
      <c r="T250" s="1"/>
      <c r="U250" s="1"/>
      <c r="W250" s="1"/>
      <c r="X250" s="1"/>
      <c r="Y250" s="1"/>
      <c r="AA250" s="1"/>
    </row>
    <row r="251" spans="2:27" ht="12">
      <c r="B251" s="748" t="s">
        <v>521</v>
      </c>
      <c r="C251" s="749"/>
      <c r="D251" s="793">
        <v>5</v>
      </c>
      <c r="E251" s="794">
        <v>1100</v>
      </c>
      <c r="F251" s="737">
        <v>400</v>
      </c>
      <c r="G251" s="781">
        <v>2000</v>
      </c>
      <c r="H251" s="186">
        <f t="shared" si="17"/>
        <v>2000</v>
      </c>
      <c r="I251" s="781">
        <v>1000</v>
      </c>
      <c r="J251" s="191">
        <f t="shared" si="18"/>
        <v>5000</v>
      </c>
      <c r="K251" s="1"/>
      <c r="L251" s="1"/>
      <c r="M251" s="1"/>
      <c r="N251" s="1"/>
      <c r="O251" s="1"/>
      <c r="P251" s="1"/>
      <c r="Q251" s="1"/>
      <c r="R251" s="1"/>
      <c r="S251" s="1"/>
      <c r="T251" s="1"/>
      <c r="U251" s="1"/>
      <c r="W251" s="1"/>
      <c r="X251" s="1"/>
      <c r="Y251" s="1"/>
      <c r="AA251" s="1"/>
    </row>
    <row r="252" spans="2:27" ht="12.75" customHeight="1">
      <c r="B252" s="748"/>
      <c r="C252" s="749"/>
      <c r="D252" s="793">
        <v>0</v>
      </c>
      <c r="E252" s="794">
        <v>0</v>
      </c>
      <c r="F252" s="737">
        <v>0</v>
      </c>
      <c r="G252" s="781">
        <v>0</v>
      </c>
      <c r="H252" s="186">
        <f t="shared" si="17"/>
        <v>0</v>
      </c>
      <c r="I252" s="781">
        <v>0</v>
      </c>
      <c r="J252" s="191">
        <f t="shared" si="18"/>
        <v>0</v>
      </c>
      <c r="K252" s="1"/>
      <c r="L252" s="1"/>
      <c r="M252" s="1"/>
      <c r="N252" s="1"/>
      <c r="O252" s="1"/>
      <c r="P252" s="1"/>
      <c r="Q252" s="1"/>
      <c r="R252" s="1"/>
      <c r="S252" s="1"/>
      <c r="T252" s="1"/>
      <c r="U252" s="1"/>
      <c r="W252" s="1"/>
      <c r="X252" s="1"/>
      <c r="Y252" s="1"/>
      <c r="AA252" s="1"/>
    </row>
    <row r="253" spans="2:27" ht="12.75" customHeight="1">
      <c r="B253" s="748"/>
      <c r="C253" s="749"/>
      <c r="D253" s="793">
        <v>0</v>
      </c>
      <c r="E253" s="794">
        <v>0</v>
      </c>
      <c r="F253" s="737">
        <v>0</v>
      </c>
      <c r="G253" s="781">
        <v>0</v>
      </c>
      <c r="H253" s="186">
        <f t="shared" si="17"/>
        <v>0</v>
      </c>
      <c r="I253" s="781">
        <v>0</v>
      </c>
      <c r="J253" s="191">
        <f t="shared" si="18"/>
        <v>0</v>
      </c>
      <c r="K253" s="1"/>
      <c r="L253" s="1"/>
      <c r="M253" s="1"/>
      <c r="N253" s="1"/>
      <c r="O253" s="1"/>
      <c r="P253" s="1"/>
      <c r="Q253" s="1"/>
      <c r="R253" s="1"/>
      <c r="S253" s="1"/>
      <c r="T253" s="1"/>
      <c r="U253" s="1"/>
      <c r="W253" s="1"/>
      <c r="X253" s="1"/>
      <c r="Y253" s="1"/>
      <c r="AA253" s="1"/>
    </row>
    <row r="254" spans="2:27" ht="15" customHeight="1">
      <c r="B254" s="748"/>
      <c r="C254" s="749"/>
      <c r="D254" s="793">
        <v>0</v>
      </c>
      <c r="E254" s="794">
        <v>0</v>
      </c>
      <c r="F254" s="737">
        <v>0</v>
      </c>
      <c r="G254" s="781">
        <v>0</v>
      </c>
      <c r="H254" s="186">
        <f t="shared" si="17"/>
        <v>0</v>
      </c>
      <c r="I254" s="781">
        <v>0</v>
      </c>
      <c r="J254" s="191">
        <f t="shared" si="18"/>
        <v>0</v>
      </c>
      <c r="K254" s="1"/>
      <c r="L254" s="1"/>
      <c r="M254" s="1"/>
      <c r="N254" s="1"/>
      <c r="O254" s="1"/>
      <c r="P254" s="1"/>
      <c r="Q254" s="1"/>
      <c r="R254" s="1"/>
      <c r="S254" s="1"/>
      <c r="T254" s="1"/>
      <c r="U254" s="1"/>
      <c r="W254" s="1"/>
      <c r="X254" s="1"/>
      <c r="Y254" s="1"/>
      <c r="AA254" s="1"/>
    </row>
    <row r="255" spans="2:27" ht="12" customHeight="1">
      <c r="B255" s="748"/>
      <c r="C255" s="749"/>
      <c r="D255" s="793">
        <v>0</v>
      </c>
      <c r="E255" s="794">
        <v>0</v>
      </c>
      <c r="F255" s="737">
        <v>0</v>
      </c>
      <c r="G255" s="781">
        <v>0</v>
      </c>
      <c r="H255" s="186">
        <f t="shared" si="17"/>
        <v>0</v>
      </c>
      <c r="I255" s="781">
        <v>0</v>
      </c>
      <c r="J255" s="191">
        <f t="shared" si="18"/>
        <v>0</v>
      </c>
      <c r="K255" s="1"/>
      <c r="L255" s="1"/>
      <c r="M255" s="1"/>
      <c r="N255" s="1"/>
      <c r="O255" s="1"/>
      <c r="P255" s="1"/>
      <c r="Q255" s="1"/>
      <c r="R255" s="1"/>
      <c r="S255" s="1"/>
      <c r="T255" s="1"/>
      <c r="U255" s="1"/>
      <c r="W255" s="1"/>
      <c r="X255" s="1"/>
      <c r="Y255" s="1"/>
      <c r="AA255" s="1"/>
    </row>
    <row r="256" spans="2:27" ht="12" customHeight="1">
      <c r="B256" s="748"/>
      <c r="C256" s="749"/>
      <c r="D256" s="793">
        <v>0</v>
      </c>
      <c r="E256" s="794">
        <v>0</v>
      </c>
      <c r="F256" s="737">
        <v>0</v>
      </c>
      <c r="G256" s="781">
        <v>0</v>
      </c>
      <c r="H256" s="186">
        <f t="shared" si="17"/>
        <v>0</v>
      </c>
      <c r="I256" s="781">
        <v>0</v>
      </c>
      <c r="J256" s="191">
        <f t="shared" si="18"/>
        <v>0</v>
      </c>
      <c r="K256" s="1"/>
      <c r="L256" s="1"/>
      <c r="M256" s="1"/>
      <c r="N256" s="1"/>
      <c r="O256" s="1"/>
      <c r="P256" s="1"/>
      <c r="Q256" s="1"/>
      <c r="R256" s="1"/>
      <c r="S256" s="1"/>
      <c r="T256" s="1"/>
      <c r="U256" s="1"/>
      <c r="W256" s="1"/>
      <c r="X256" s="1"/>
      <c r="Y256" s="1"/>
      <c r="AA256" s="1"/>
    </row>
    <row r="257" spans="2:27" ht="12" customHeight="1">
      <c r="B257" s="748"/>
      <c r="C257" s="749"/>
      <c r="D257" s="793">
        <v>0</v>
      </c>
      <c r="E257" s="794">
        <v>0</v>
      </c>
      <c r="F257" s="737">
        <v>0</v>
      </c>
      <c r="G257" s="781">
        <v>0</v>
      </c>
      <c r="H257" s="186">
        <f t="shared" si="17"/>
        <v>0</v>
      </c>
      <c r="I257" s="781">
        <v>0</v>
      </c>
      <c r="J257" s="191">
        <f t="shared" si="18"/>
        <v>0</v>
      </c>
      <c r="K257" s="1"/>
      <c r="L257" s="1"/>
      <c r="M257" s="1"/>
      <c r="N257" s="1"/>
      <c r="O257" s="1"/>
      <c r="P257" s="1"/>
      <c r="Q257" s="1"/>
      <c r="R257" s="1"/>
      <c r="S257" s="1"/>
      <c r="T257" s="1"/>
      <c r="U257" s="1"/>
      <c r="W257" s="1"/>
      <c r="X257" s="1"/>
      <c r="Y257" s="1"/>
      <c r="AA257" s="1"/>
    </row>
    <row r="258" spans="2:27" ht="12" customHeight="1">
      <c r="B258" s="748"/>
      <c r="C258" s="749"/>
      <c r="D258" s="793">
        <v>0</v>
      </c>
      <c r="E258" s="794">
        <v>0</v>
      </c>
      <c r="F258" s="737">
        <v>0</v>
      </c>
      <c r="G258" s="781">
        <v>0</v>
      </c>
      <c r="H258" s="186">
        <f t="shared" si="17"/>
        <v>0</v>
      </c>
      <c r="I258" s="781">
        <v>0</v>
      </c>
      <c r="J258" s="191">
        <f t="shared" si="18"/>
        <v>0</v>
      </c>
      <c r="K258" s="1"/>
      <c r="L258" s="1"/>
      <c r="M258" s="1"/>
      <c r="N258" s="1"/>
      <c r="O258" s="1"/>
      <c r="P258" s="1"/>
      <c r="Q258" s="1"/>
      <c r="R258" s="1"/>
      <c r="S258" s="1"/>
      <c r="T258" s="1"/>
      <c r="U258" s="1"/>
      <c r="W258" s="1"/>
      <c r="X258" s="1"/>
      <c r="Y258" s="1"/>
      <c r="AA258" s="1"/>
    </row>
    <row r="259" spans="2:27" ht="12" customHeight="1">
      <c r="B259" s="748"/>
      <c r="C259" s="749"/>
      <c r="D259" s="793">
        <v>0</v>
      </c>
      <c r="E259" s="794">
        <v>0</v>
      </c>
      <c r="F259" s="737">
        <v>0</v>
      </c>
      <c r="G259" s="781">
        <v>0</v>
      </c>
      <c r="H259" s="186">
        <f t="shared" si="17"/>
        <v>0</v>
      </c>
      <c r="I259" s="781">
        <v>0</v>
      </c>
      <c r="J259" s="191">
        <f t="shared" si="18"/>
        <v>0</v>
      </c>
      <c r="K259" s="1"/>
      <c r="L259" s="1"/>
      <c r="M259" s="1"/>
      <c r="N259" s="1"/>
      <c r="O259" s="1"/>
      <c r="P259" s="1"/>
      <c r="Q259" s="1"/>
      <c r="R259" s="1"/>
      <c r="S259" s="1"/>
      <c r="T259" s="1"/>
      <c r="U259" s="1"/>
      <c r="W259" s="1"/>
      <c r="X259" s="1"/>
      <c r="Y259" s="1"/>
      <c r="AA259" s="1"/>
    </row>
    <row r="260" spans="2:27" ht="12" customHeight="1">
      <c r="B260" s="748"/>
      <c r="C260" s="749"/>
      <c r="D260" s="793">
        <v>0</v>
      </c>
      <c r="E260" s="794">
        <v>0</v>
      </c>
      <c r="F260" s="737">
        <v>0</v>
      </c>
      <c r="G260" s="781">
        <v>0</v>
      </c>
      <c r="H260" s="186">
        <f t="shared" si="17"/>
        <v>0</v>
      </c>
      <c r="I260" s="781">
        <v>0</v>
      </c>
      <c r="J260" s="191">
        <f t="shared" si="18"/>
        <v>0</v>
      </c>
      <c r="K260" s="1"/>
      <c r="L260" s="1"/>
      <c r="M260" s="1"/>
      <c r="N260" s="1"/>
      <c r="O260" s="1"/>
      <c r="P260" s="1"/>
      <c r="Q260" s="1"/>
      <c r="R260" s="1"/>
      <c r="S260" s="1"/>
      <c r="T260" s="1"/>
      <c r="U260" s="1"/>
      <c r="W260" s="1"/>
      <c r="X260" s="1"/>
      <c r="Y260" s="1"/>
      <c r="AA260" s="1"/>
    </row>
    <row r="261" spans="2:27" ht="12" customHeight="1">
      <c r="B261" s="756"/>
      <c r="C261" s="757"/>
      <c r="D261" s="795">
        <v>0</v>
      </c>
      <c r="E261" s="796">
        <v>0</v>
      </c>
      <c r="F261" s="738">
        <v>0</v>
      </c>
      <c r="G261" s="782">
        <v>0</v>
      </c>
      <c r="H261" s="186">
        <f t="shared" si="17"/>
        <v>0</v>
      </c>
      <c r="I261" s="782">
        <v>0</v>
      </c>
      <c r="J261" s="191">
        <f t="shared" si="18"/>
        <v>0</v>
      </c>
      <c r="K261" s="1"/>
      <c r="L261" s="1"/>
      <c r="M261" s="1"/>
      <c r="N261" s="1"/>
      <c r="O261" s="1"/>
      <c r="P261" s="1"/>
      <c r="Q261" s="1"/>
      <c r="R261" s="1"/>
      <c r="S261" s="1"/>
      <c r="T261" s="1"/>
      <c r="U261" s="1"/>
      <c r="W261" s="1"/>
      <c r="X261" s="1"/>
      <c r="Y261" s="1"/>
      <c r="AA261" s="1"/>
    </row>
    <row r="262" spans="2:27" ht="12" customHeight="1">
      <c r="B262" s="170" t="s">
        <v>285</v>
      </c>
      <c r="C262" s="10"/>
      <c r="D262" s="10"/>
      <c r="E262" s="10"/>
      <c r="F262" s="10"/>
      <c r="G262" s="240">
        <f>SUM(G249:G261)</f>
        <v>8667</v>
      </c>
      <c r="H262" s="240">
        <f>SUM(H249:H261)</f>
        <v>30000</v>
      </c>
      <c r="I262" s="116"/>
      <c r="J262" s="125"/>
      <c r="K262" s="1"/>
      <c r="L262" s="1"/>
      <c r="M262" s="1"/>
      <c r="N262" s="1"/>
      <c r="O262" s="1"/>
      <c r="P262" s="1"/>
      <c r="Q262" s="1"/>
      <c r="R262" s="1"/>
      <c r="S262" s="1"/>
      <c r="T262" s="1"/>
      <c r="U262" s="1"/>
      <c r="W262" s="1"/>
      <c r="X262" s="1"/>
      <c r="Y262" s="1"/>
      <c r="AA262" s="1"/>
    </row>
    <row r="263" spans="2:27" ht="12" customHeight="1" thickBot="1">
      <c r="B263" s="35" t="s">
        <v>286</v>
      </c>
      <c r="C263" s="21"/>
      <c r="D263" s="21"/>
      <c r="E263" s="21"/>
      <c r="F263" s="21"/>
      <c r="G263" s="21"/>
      <c r="H263" s="21"/>
      <c r="I263" s="68"/>
      <c r="J263" s="189">
        <f>SUM(J249:J261)</f>
        <v>33000</v>
      </c>
      <c r="K263" s="1"/>
      <c r="L263" s="1"/>
      <c r="M263" s="1"/>
      <c r="N263" s="1"/>
      <c r="O263" s="1"/>
      <c r="P263" s="1"/>
      <c r="Q263" s="1"/>
      <c r="R263" s="1"/>
      <c r="S263" s="1"/>
      <c r="T263" s="1"/>
      <c r="U263" s="1"/>
      <c r="W263" s="1"/>
      <c r="X263" s="1"/>
      <c r="Y263" s="1"/>
      <c r="AA263" s="1"/>
    </row>
    <row r="264" spans="2:27" ht="12" customHeight="1" thickBot="1" thickTop="1">
      <c r="B264" s="164"/>
      <c r="C264" s="164"/>
      <c r="D264" s="164"/>
      <c r="E264" s="164"/>
      <c r="F264" s="164"/>
      <c r="G264" s="164"/>
      <c r="H264" s="164"/>
      <c r="I264" s="164"/>
      <c r="J264" s="164"/>
      <c r="K264" s="1"/>
      <c r="L264" s="1"/>
      <c r="M264" s="1"/>
      <c r="N264" s="1"/>
      <c r="O264" s="1"/>
      <c r="P264" s="1"/>
      <c r="Q264" s="1"/>
      <c r="R264" s="1"/>
      <c r="S264" s="1"/>
      <c r="T264" s="1"/>
      <c r="U264" s="1"/>
      <c r="W264" s="1"/>
      <c r="X264" s="1"/>
      <c r="Y264" s="1"/>
      <c r="AA264" s="1"/>
    </row>
    <row r="265" spans="2:27" ht="12" customHeight="1" thickTop="1">
      <c r="B265" s="528" t="s">
        <v>287</v>
      </c>
      <c r="C265" s="529"/>
      <c r="D265" s="14"/>
      <c r="E265" s="14"/>
      <c r="F265" s="14"/>
      <c r="G265" s="14"/>
      <c r="H265" s="14"/>
      <c r="I265" s="14"/>
      <c r="J265" s="36"/>
      <c r="K265" s="1"/>
      <c r="L265" s="1"/>
      <c r="M265" s="1"/>
      <c r="N265" s="1"/>
      <c r="O265" s="1"/>
      <c r="P265" s="1"/>
      <c r="Q265" s="1"/>
      <c r="R265" s="1"/>
      <c r="S265" s="1"/>
      <c r="T265" s="1"/>
      <c r="U265" s="1"/>
      <c r="W265" s="1"/>
      <c r="X265" s="1"/>
      <c r="Y265" s="1"/>
      <c r="AA265" s="1"/>
    </row>
    <row r="266" spans="2:27" ht="12" customHeight="1">
      <c r="B266" s="530"/>
      <c r="C266" s="531"/>
      <c r="D266" s="37"/>
      <c r="E266" s="37"/>
      <c r="F266" s="37"/>
      <c r="G266" s="37"/>
      <c r="H266" s="37"/>
      <c r="I266" s="37"/>
      <c r="J266" s="39"/>
      <c r="K266" s="1"/>
      <c r="L266" s="1"/>
      <c r="M266" s="1"/>
      <c r="N266" s="1"/>
      <c r="O266" s="1"/>
      <c r="P266" s="1"/>
      <c r="Q266" s="1"/>
      <c r="R266" s="1"/>
      <c r="S266" s="1"/>
      <c r="T266" s="1"/>
      <c r="U266" s="1"/>
      <c r="W266" s="1"/>
      <c r="X266" s="1"/>
      <c r="Y266" s="1"/>
      <c r="AA266" s="1"/>
    </row>
    <row r="267" spans="2:27" ht="12" customHeight="1">
      <c r="B267" s="69" t="s">
        <v>117</v>
      </c>
      <c r="C267" s="26" t="s">
        <v>208</v>
      </c>
      <c r="D267" s="26" t="s">
        <v>117</v>
      </c>
      <c r="E267" s="26" t="s">
        <v>117</v>
      </c>
      <c r="F267" s="26" t="s">
        <v>120</v>
      </c>
      <c r="G267" s="26" t="s">
        <v>117</v>
      </c>
      <c r="H267" s="26" t="s">
        <v>117</v>
      </c>
      <c r="I267" s="26" t="s">
        <v>117</v>
      </c>
      <c r="J267" s="29" t="s">
        <v>288</v>
      </c>
      <c r="K267" s="1"/>
      <c r="L267" s="1"/>
      <c r="M267" s="1"/>
      <c r="N267" s="1"/>
      <c r="O267" s="1"/>
      <c r="P267" s="1"/>
      <c r="Q267" s="1"/>
      <c r="R267" s="1"/>
      <c r="S267" s="1"/>
      <c r="T267" s="1"/>
      <c r="U267" s="1"/>
      <c r="W267" s="1"/>
      <c r="X267" s="1"/>
      <c r="Y267" s="1"/>
      <c r="AA267" s="1"/>
    </row>
    <row r="268" spans="2:27" ht="12" customHeight="1">
      <c r="B268" s="46" t="s">
        <v>289</v>
      </c>
      <c r="C268" s="26" t="s">
        <v>290</v>
      </c>
      <c r="D268" s="26" t="s">
        <v>143</v>
      </c>
      <c r="E268" s="26" t="s">
        <v>176</v>
      </c>
      <c r="F268" s="26" t="s">
        <v>291</v>
      </c>
      <c r="G268" s="26" t="s">
        <v>292</v>
      </c>
      <c r="H268" s="26" t="s">
        <v>282</v>
      </c>
      <c r="I268" s="26" t="s">
        <v>293</v>
      </c>
      <c r="J268" s="29" t="s">
        <v>122</v>
      </c>
      <c r="K268" s="1"/>
      <c r="L268" s="1"/>
      <c r="M268" s="1"/>
      <c r="N268" s="1"/>
      <c r="O268" s="1"/>
      <c r="P268" s="1"/>
      <c r="Q268" s="1"/>
      <c r="R268" s="1"/>
      <c r="S268" s="1"/>
      <c r="T268" s="1"/>
      <c r="U268" s="1"/>
      <c r="W268" s="1"/>
      <c r="X268" s="1"/>
      <c r="Y268" s="1"/>
      <c r="AA268" s="1"/>
    </row>
    <row r="269" spans="2:27" ht="12" customHeight="1">
      <c r="B269" s="70" t="s">
        <v>294</v>
      </c>
      <c r="C269" s="31" t="s">
        <v>295</v>
      </c>
      <c r="D269" s="31" t="s">
        <v>296</v>
      </c>
      <c r="E269" s="31" t="s">
        <v>297</v>
      </c>
      <c r="F269" s="31" t="s">
        <v>298</v>
      </c>
      <c r="G269" s="31" t="s">
        <v>299</v>
      </c>
      <c r="H269" s="31" t="s">
        <v>299</v>
      </c>
      <c r="I269" s="31" t="s">
        <v>127</v>
      </c>
      <c r="J269" s="34" t="s">
        <v>127</v>
      </c>
      <c r="K269" s="1"/>
      <c r="L269" s="1"/>
      <c r="M269" s="1"/>
      <c r="N269" s="1"/>
      <c r="O269" s="1"/>
      <c r="P269" s="1"/>
      <c r="Q269" s="1"/>
      <c r="R269" s="1"/>
      <c r="S269" s="1"/>
      <c r="T269" s="1"/>
      <c r="U269" s="1"/>
      <c r="W269" s="1"/>
      <c r="X269" s="1"/>
      <c r="Y269" s="1"/>
      <c r="AA269" s="1"/>
    </row>
    <row r="270" spans="2:27" ht="12" customHeight="1">
      <c r="B270" s="772" t="s">
        <v>522</v>
      </c>
      <c r="C270" s="774"/>
      <c r="D270" s="774" t="s">
        <v>523</v>
      </c>
      <c r="E270" s="774">
        <v>100</v>
      </c>
      <c r="F270" s="797">
        <v>110000</v>
      </c>
      <c r="G270" s="797">
        <v>10083</v>
      </c>
      <c r="H270" s="797">
        <v>30243</v>
      </c>
      <c r="I270" s="186">
        <f aca="true" t="shared" si="19" ref="I270:I279">F270-H270</f>
        <v>79757</v>
      </c>
      <c r="J270" s="799">
        <v>85000</v>
      </c>
      <c r="K270" s="1"/>
      <c r="L270" s="1"/>
      <c r="M270" s="1"/>
      <c r="N270" s="1"/>
      <c r="O270" s="1"/>
      <c r="P270" s="1"/>
      <c r="Q270" s="1"/>
      <c r="R270" s="1"/>
      <c r="S270" s="1"/>
      <c r="T270" s="1"/>
      <c r="U270" s="1"/>
      <c r="W270" s="1"/>
      <c r="X270" s="1"/>
      <c r="Y270" s="1"/>
      <c r="AA270" s="1"/>
    </row>
    <row r="271" spans="2:27" ht="12" customHeight="1">
      <c r="B271" s="748" t="s">
        <v>524</v>
      </c>
      <c r="C271" s="750"/>
      <c r="D271" s="750" t="s">
        <v>525</v>
      </c>
      <c r="E271" s="750">
        <v>100</v>
      </c>
      <c r="F271" s="737">
        <v>97000</v>
      </c>
      <c r="G271" s="737">
        <v>4139</v>
      </c>
      <c r="H271" s="737">
        <v>16556</v>
      </c>
      <c r="I271" s="186">
        <f t="shared" si="19"/>
        <v>80444</v>
      </c>
      <c r="J271" s="800">
        <v>75000</v>
      </c>
      <c r="K271" s="1"/>
      <c r="L271" s="1"/>
      <c r="M271" s="1"/>
      <c r="N271" s="1"/>
      <c r="O271" s="1"/>
      <c r="P271" s="1"/>
      <c r="Q271" s="1"/>
      <c r="R271" s="1"/>
      <c r="S271" s="1"/>
      <c r="T271" s="1"/>
      <c r="U271" s="1"/>
      <c r="W271" s="1"/>
      <c r="X271" s="1"/>
      <c r="Y271" s="1"/>
      <c r="AA271" s="1"/>
    </row>
    <row r="272" spans="2:27" ht="12" customHeight="1">
      <c r="B272" s="748" t="s">
        <v>526</v>
      </c>
      <c r="C272" s="750"/>
      <c r="D272" s="750" t="s">
        <v>527</v>
      </c>
      <c r="E272" s="750">
        <v>100</v>
      </c>
      <c r="F272" s="737">
        <v>66000</v>
      </c>
      <c r="G272" s="737">
        <v>1159</v>
      </c>
      <c r="H272" s="737">
        <v>4636</v>
      </c>
      <c r="I272" s="186">
        <f t="shared" si="19"/>
        <v>61364</v>
      </c>
      <c r="J272" s="800">
        <v>60000</v>
      </c>
      <c r="K272" s="1"/>
      <c r="L272" s="1"/>
      <c r="M272" s="1"/>
      <c r="N272" s="1"/>
      <c r="O272" s="1"/>
      <c r="P272" s="1"/>
      <c r="Q272" s="1"/>
      <c r="R272" s="1"/>
      <c r="S272" s="1"/>
      <c r="T272" s="1"/>
      <c r="U272" s="1"/>
      <c r="W272" s="1"/>
      <c r="X272" s="1"/>
      <c r="Y272" s="1"/>
      <c r="AA272" s="1"/>
    </row>
    <row r="273" spans="2:27" ht="12" customHeight="1">
      <c r="B273" s="748" t="s">
        <v>528</v>
      </c>
      <c r="C273" s="750"/>
      <c r="D273" s="750" t="s">
        <v>529</v>
      </c>
      <c r="E273" s="750">
        <v>100</v>
      </c>
      <c r="F273" s="737">
        <v>41000</v>
      </c>
      <c r="G273" s="737">
        <v>1303</v>
      </c>
      <c r="H273" s="737">
        <v>2606</v>
      </c>
      <c r="I273" s="186">
        <f t="shared" si="19"/>
        <v>38394</v>
      </c>
      <c r="J273" s="800">
        <v>35000</v>
      </c>
      <c r="K273" s="1"/>
      <c r="L273" s="1"/>
      <c r="M273" s="1"/>
      <c r="N273" s="1"/>
      <c r="O273" s="1"/>
      <c r="P273" s="1"/>
      <c r="Q273" s="1"/>
      <c r="R273" s="1"/>
      <c r="S273" s="1"/>
      <c r="T273" s="1"/>
      <c r="U273" s="1"/>
      <c r="W273" s="1"/>
      <c r="X273" s="1"/>
      <c r="Y273" s="1"/>
      <c r="AA273" s="1"/>
    </row>
    <row r="274" spans="2:27" ht="12" customHeight="1">
      <c r="B274" s="748" t="s">
        <v>530</v>
      </c>
      <c r="C274" s="750"/>
      <c r="D274" s="750" t="s">
        <v>531</v>
      </c>
      <c r="E274" s="750">
        <v>100</v>
      </c>
      <c r="F274" s="737">
        <v>19000</v>
      </c>
      <c r="G274" s="737">
        <v>760</v>
      </c>
      <c r="H274" s="737">
        <v>7600</v>
      </c>
      <c r="I274" s="186">
        <f t="shared" si="19"/>
        <v>11400</v>
      </c>
      <c r="J274" s="800">
        <v>5000</v>
      </c>
      <c r="K274" s="1"/>
      <c r="L274" s="1"/>
      <c r="M274" s="1"/>
      <c r="N274" s="1"/>
      <c r="O274" s="1"/>
      <c r="P274" s="1"/>
      <c r="Q274" s="1"/>
      <c r="R274" s="1"/>
      <c r="S274" s="1"/>
      <c r="T274" s="1"/>
      <c r="U274" s="1"/>
      <c r="W274" s="1"/>
      <c r="X274" s="1"/>
      <c r="Y274" s="1"/>
      <c r="AA274" s="1"/>
    </row>
    <row r="275" spans="2:27" ht="12" customHeight="1">
      <c r="B275" s="748" t="s">
        <v>532</v>
      </c>
      <c r="C275" s="750"/>
      <c r="D275" s="750" t="s">
        <v>533</v>
      </c>
      <c r="E275" s="750">
        <v>100</v>
      </c>
      <c r="F275" s="737">
        <v>22000</v>
      </c>
      <c r="G275" s="737">
        <v>873</v>
      </c>
      <c r="H275" s="737">
        <v>5238</v>
      </c>
      <c r="I275" s="186">
        <f t="shared" si="19"/>
        <v>16762</v>
      </c>
      <c r="J275" s="800">
        <v>15000</v>
      </c>
      <c r="K275" s="1"/>
      <c r="L275" s="1"/>
      <c r="M275" s="1"/>
      <c r="N275" s="1"/>
      <c r="O275" s="1"/>
      <c r="P275" s="1"/>
      <c r="Q275" s="1"/>
      <c r="R275" s="1"/>
      <c r="S275" s="1"/>
      <c r="T275" s="1"/>
      <c r="U275" s="1"/>
      <c r="W275" s="1"/>
      <c r="X275" s="1"/>
      <c r="Y275" s="1"/>
      <c r="AA275" s="1"/>
    </row>
    <row r="276" spans="2:27" ht="12" customHeight="1">
      <c r="B276" s="748" t="s">
        <v>534</v>
      </c>
      <c r="C276" s="750"/>
      <c r="D276" s="750" t="s">
        <v>535</v>
      </c>
      <c r="E276" s="750">
        <v>100</v>
      </c>
      <c r="F276" s="737">
        <v>30000</v>
      </c>
      <c r="G276" s="737">
        <v>1000</v>
      </c>
      <c r="H276" s="737">
        <v>2000</v>
      </c>
      <c r="I276" s="186">
        <f t="shared" si="19"/>
        <v>28000</v>
      </c>
      <c r="J276" s="800">
        <v>25000</v>
      </c>
      <c r="K276" s="1"/>
      <c r="L276" s="1"/>
      <c r="M276" s="1"/>
      <c r="N276" s="1"/>
      <c r="O276" s="1"/>
      <c r="P276" s="1"/>
      <c r="Q276" s="1"/>
      <c r="R276" s="1"/>
      <c r="S276" s="1"/>
      <c r="T276" s="1"/>
      <c r="U276" s="1"/>
      <c r="W276" s="1"/>
      <c r="X276" s="1"/>
      <c r="Y276" s="1"/>
      <c r="AA276" s="1"/>
    </row>
    <row r="277" spans="2:27" ht="12" customHeight="1">
      <c r="B277" s="748"/>
      <c r="C277" s="750"/>
      <c r="D277" s="750"/>
      <c r="E277" s="750"/>
      <c r="F277" s="737"/>
      <c r="G277" s="737"/>
      <c r="H277" s="737"/>
      <c r="I277" s="186">
        <f t="shared" si="19"/>
        <v>0</v>
      </c>
      <c r="J277" s="800"/>
      <c r="K277" s="1"/>
      <c r="L277" s="1"/>
      <c r="M277" s="1"/>
      <c r="N277" s="1"/>
      <c r="O277" s="1"/>
      <c r="P277" s="1"/>
      <c r="Q277" s="1"/>
      <c r="R277" s="1"/>
      <c r="S277" s="1"/>
      <c r="T277" s="1"/>
      <c r="U277" s="1"/>
      <c r="W277" s="1"/>
      <c r="X277" s="1"/>
      <c r="Y277" s="1"/>
      <c r="AA277" s="1"/>
    </row>
    <row r="278" spans="2:27" ht="12" customHeight="1">
      <c r="B278" s="748"/>
      <c r="C278" s="750"/>
      <c r="D278" s="750"/>
      <c r="E278" s="750"/>
      <c r="F278" s="737"/>
      <c r="G278" s="737"/>
      <c r="H278" s="737"/>
      <c r="I278" s="186">
        <f t="shared" si="19"/>
        <v>0</v>
      </c>
      <c r="J278" s="800"/>
      <c r="K278" s="1"/>
      <c r="L278" s="1"/>
      <c r="M278" s="1"/>
      <c r="N278" s="1"/>
      <c r="O278" s="1"/>
      <c r="P278" s="1"/>
      <c r="Q278" s="1"/>
      <c r="R278" s="1"/>
      <c r="S278" s="1"/>
      <c r="T278" s="1"/>
      <c r="U278" s="1"/>
      <c r="W278" s="1"/>
      <c r="X278" s="1"/>
      <c r="Y278" s="1"/>
      <c r="AA278" s="1"/>
    </row>
    <row r="279" spans="2:27" ht="12" customHeight="1">
      <c r="B279" s="752"/>
      <c r="C279" s="754"/>
      <c r="D279" s="754"/>
      <c r="E279" s="754"/>
      <c r="F279" s="798"/>
      <c r="G279" s="798"/>
      <c r="H279" s="798"/>
      <c r="I279" s="186">
        <f t="shared" si="19"/>
        <v>0</v>
      </c>
      <c r="J279" s="801"/>
      <c r="K279" s="1"/>
      <c r="L279" s="1"/>
      <c r="M279" s="1"/>
      <c r="N279" s="1"/>
      <c r="O279" s="1"/>
      <c r="P279" s="1"/>
      <c r="Q279" s="1"/>
      <c r="R279" s="1"/>
      <c r="S279" s="1"/>
      <c r="T279" s="1"/>
      <c r="U279" s="1"/>
      <c r="W279" s="1"/>
      <c r="X279" s="1"/>
      <c r="Y279" s="1"/>
      <c r="AA279" s="1"/>
    </row>
    <row r="280" spans="2:27" ht="12" customHeight="1">
      <c r="B280" s="160"/>
      <c r="C280" s="93"/>
      <c r="D280" s="93"/>
      <c r="E280" s="93"/>
      <c r="F280" s="93"/>
      <c r="G280" s="93"/>
      <c r="H280" s="93"/>
      <c r="I280" s="93"/>
      <c r="J280" s="119"/>
      <c r="K280" s="1"/>
      <c r="L280" s="1"/>
      <c r="M280" s="1"/>
      <c r="N280" s="1"/>
      <c r="O280" s="1"/>
      <c r="P280" s="1"/>
      <c r="Q280" s="1"/>
      <c r="R280" s="1"/>
      <c r="S280" s="1"/>
      <c r="T280" s="1"/>
      <c r="U280" s="1"/>
      <c r="W280" s="1"/>
      <c r="X280" s="1"/>
      <c r="Y280" s="1"/>
      <c r="AA280" s="1"/>
    </row>
    <row r="281" spans="2:27" ht="12" customHeight="1">
      <c r="B281" s="23"/>
      <c r="C281" s="26" t="s">
        <v>208</v>
      </c>
      <c r="D281" s="26" t="s">
        <v>117</v>
      </c>
      <c r="E281" s="26" t="s">
        <v>117</v>
      </c>
      <c r="F281" s="26" t="s">
        <v>120</v>
      </c>
      <c r="G281" s="26" t="s">
        <v>117</v>
      </c>
      <c r="H281" s="26" t="s">
        <v>117</v>
      </c>
      <c r="I281" s="26" t="s">
        <v>117</v>
      </c>
      <c r="J281" s="29" t="s">
        <v>288</v>
      </c>
      <c r="K281" s="1"/>
      <c r="L281" s="1"/>
      <c r="M281" s="1"/>
      <c r="N281" s="1"/>
      <c r="O281" s="1"/>
      <c r="P281" s="1"/>
      <c r="Q281" s="1"/>
      <c r="R281" s="1"/>
      <c r="S281" s="1"/>
      <c r="T281" s="1"/>
      <c r="U281" s="1"/>
      <c r="W281" s="1"/>
      <c r="X281" s="1"/>
      <c r="Y281" s="1"/>
      <c r="AA281" s="1"/>
    </row>
    <row r="282" spans="2:27" ht="12" customHeight="1">
      <c r="B282" s="23"/>
      <c r="C282" s="26" t="s">
        <v>290</v>
      </c>
      <c r="D282" s="26" t="s">
        <v>143</v>
      </c>
      <c r="E282" s="26" t="s">
        <v>176</v>
      </c>
      <c r="F282" s="26" t="s">
        <v>291</v>
      </c>
      <c r="G282" s="26" t="s">
        <v>292</v>
      </c>
      <c r="H282" s="26" t="s">
        <v>282</v>
      </c>
      <c r="I282" s="26" t="s">
        <v>293</v>
      </c>
      <c r="J282" s="29" t="s">
        <v>122</v>
      </c>
      <c r="K282" s="1"/>
      <c r="L282" s="1"/>
      <c r="M282" s="1"/>
      <c r="N282" s="1"/>
      <c r="O282" s="1"/>
      <c r="P282" s="1"/>
      <c r="Q282" s="1"/>
      <c r="R282" s="1"/>
      <c r="S282" s="1"/>
      <c r="T282" s="1"/>
      <c r="U282" s="1"/>
      <c r="W282" s="1"/>
      <c r="X282" s="1"/>
      <c r="Y282" s="1"/>
      <c r="AA282" s="1"/>
    </row>
    <row r="283" spans="2:27" ht="12" customHeight="1">
      <c r="B283" s="16" t="s">
        <v>300</v>
      </c>
      <c r="C283" s="31" t="s">
        <v>295</v>
      </c>
      <c r="D283" s="31" t="s">
        <v>296</v>
      </c>
      <c r="E283" s="31" t="s">
        <v>297</v>
      </c>
      <c r="F283" s="31" t="s">
        <v>298</v>
      </c>
      <c r="G283" s="31" t="s">
        <v>299</v>
      </c>
      <c r="H283" s="31" t="s">
        <v>299</v>
      </c>
      <c r="I283" s="31" t="s">
        <v>127</v>
      </c>
      <c r="J283" s="34" t="s">
        <v>127</v>
      </c>
      <c r="K283" s="1"/>
      <c r="L283" s="1"/>
      <c r="M283" s="1"/>
      <c r="N283" s="1"/>
      <c r="O283" s="1"/>
      <c r="P283" s="1"/>
      <c r="Q283" s="1"/>
      <c r="R283" s="1"/>
      <c r="S283" s="1"/>
      <c r="T283" s="1"/>
      <c r="U283" s="1"/>
      <c r="W283" s="1"/>
      <c r="X283" s="1"/>
      <c r="Y283" s="1"/>
      <c r="AA283" s="1"/>
    </row>
    <row r="284" spans="2:27" ht="12" customHeight="1">
      <c r="B284" s="772" t="s">
        <v>536</v>
      </c>
      <c r="C284" s="802"/>
      <c r="D284" s="774" t="s">
        <v>543</v>
      </c>
      <c r="E284" s="774">
        <v>100</v>
      </c>
      <c r="F284" s="797">
        <v>16000</v>
      </c>
      <c r="G284" s="797">
        <v>2640</v>
      </c>
      <c r="H284" s="797">
        <v>5280</v>
      </c>
      <c r="I284" s="186">
        <f aca="true" t="shared" si="20" ref="I284:I297">F284-H284</f>
        <v>10720</v>
      </c>
      <c r="J284" s="799">
        <v>10000</v>
      </c>
      <c r="K284" s="1"/>
      <c r="L284" s="1"/>
      <c r="M284" s="1"/>
      <c r="N284" s="1"/>
      <c r="O284" s="1"/>
      <c r="P284" s="1"/>
      <c r="Q284" s="1"/>
      <c r="R284" s="1"/>
      <c r="S284" s="1"/>
      <c r="T284" s="1"/>
      <c r="U284" s="1"/>
      <c r="W284" s="1"/>
      <c r="X284" s="1"/>
      <c r="Y284" s="1"/>
      <c r="AA284" s="1"/>
    </row>
    <row r="285" spans="2:27" ht="12" customHeight="1">
      <c r="B285" s="748" t="s">
        <v>537</v>
      </c>
      <c r="C285" s="803"/>
      <c r="D285" s="750" t="s">
        <v>543</v>
      </c>
      <c r="E285" s="750">
        <v>100</v>
      </c>
      <c r="F285" s="737">
        <v>2500</v>
      </c>
      <c r="G285" s="737">
        <v>309</v>
      </c>
      <c r="H285" s="737">
        <v>618</v>
      </c>
      <c r="I285" s="186">
        <f t="shared" si="20"/>
        <v>1882</v>
      </c>
      <c r="J285" s="800">
        <v>2000</v>
      </c>
      <c r="K285" s="1"/>
      <c r="L285" s="1"/>
      <c r="M285" s="1"/>
      <c r="N285" s="1"/>
      <c r="O285" s="1"/>
      <c r="P285" s="1"/>
      <c r="Q285" s="1"/>
      <c r="R285" s="1"/>
      <c r="S285" s="1"/>
      <c r="T285" s="1"/>
      <c r="U285" s="1"/>
      <c r="W285" s="1"/>
      <c r="X285" s="1"/>
      <c r="Y285" s="1"/>
      <c r="AA285" s="1"/>
    </row>
    <row r="286" spans="2:27" ht="12" customHeight="1">
      <c r="B286" s="748" t="s">
        <v>538</v>
      </c>
      <c r="C286" s="803"/>
      <c r="D286" s="750" t="s">
        <v>544</v>
      </c>
      <c r="E286" s="750">
        <v>100</v>
      </c>
      <c r="F286" s="737">
        <v>16000</v>
      </c>
      <c r="G286" s="737">
        <v>660</v>
      </c>
      <c r="H286" s="737">
        <v>1980</v>
      </c>
      <c r="I286" s="186">
        <f t="shared" si="20"/>
        <v>14020</v>
      </c>
      <c r="J286" s="800">
        <v>12000</v>
      </c>
      <c r="K286" s="1"/>
      <c r="L286" s="1"/>
      <c r="M286" s="1"/>
      <c r="N286" s="1"/>
      <c r="O286" s="1"/>
      <c r="P286" s="1"/>
      <c r="Q286" s="1"/>
      <c r="R286" s="1"/>
      <c r="S286" s="1"/>
      <c r="T286" s="1"/>
      <c r="U286" s="1"/>
      <c r="W286" s="1"/>
      <c r="X286" s="1"/>
      <c r="Y286" s="1"/>
      <c r="AA286" s="1"/>
    </row>
    <row r="287" spans="2:27" ht="12" customHeight="1">
      <c r="B287" s="748" t="s">
        <v>539</v>
      </c>
      <c r="C287" s="803"/>
      <c r="D287" s="750" t="s">
        <v>525</v>
      </c>
      <c r="E287" s="750">
        <v>100</v>
      </c>
      <c r="F287" s="737">
        <v>27000</v>
      </c>
      <c r="G287" s="737">
        <v>3536</v>
      </c>
      <c r="H287" s="737">
        <v>14144</v>
      </c>
      <c r="I287" s="186">
        <f t="shared" si="20"/>
        <v>12856</v>
      </c>
      <c r="J287" s="800">
        <v>14000</v>
      </c>
      <c r="K287" s="1"/>
      <c r="L287" s="1"/>
      <c r="M287" s="1"/>
      <c r="N287" s="1"/>
      <c r="O287" s="1"/>
      <c r="P287" s="1"/>
      <c r="Q287" s="1"/>
      <c r="R287" s="1"/>
      <c r="S287" s="1"/>
      <c r="T287" s="1"/>
      <c r="U287" s="1"/>
      <c r="W287" s="1"/>
      <c r="X287" s="1"/>
      <c r="Y287" s="1"/>
      <c r="AA287" s="1"/>
    </row>
    <row r="288" spans="2:27" ht="12" customHeight="1">
      <c r="B288" s="748" t="s">
        <v>540</v>
      </c>
      <c r="C288" s="803"/>
      <c r="D288" s="750" t="s">
        <v>545</v>
      </c>
      <c r="E288" s="750">
        <v>100</v>
      </c>
      <c r="F288" s="737">
        <v>9500</v>
      </c>
      <c r="G288" s="737">
        <v>467</v>
      </c>
      <c r="H288" s="737">
        <v>934</v>
      </c>
      <c r="I288" s="186">
        <f t="shared" si="20"/>
        <v>8566</v>
      </c>
      <c r="J288" s="800">
        <v>6000</v>
      </c>
      <c r="K288" s="1"/>
      <c r="L288" s="1"/>
      <c r="M288" s="1"/>
      <c r="N288" s="1"/>
      <c r="O288" s="1"/>
      <c r="P288" s="1"/>
      <c r="Q288" s="1"/>
      <c r="R288" s="1"/>
      <c r="S288" s="1"/>
      <c r="T288" s="1"/>
      <c r="U288" s="1"/>
      <c r="W288" s="1"/>
      <c r="X288" s="1"/>
      <c r="Y288" s="1"/>
      <c r="AA288" s="1"/>
    </row>
    <row r="289" spans="2:27" ht="12" customHeight="1">
      <c r="B289" s="748" t="s">
        <v>541</v>
      </c>
      <c r="C289" s="803"/>
      <c r="D289" s="750" t="s">
        <v>533</v>
      </c>
      <c r="E289" s="750">
        <v>100</v>
      </c>
      <c r="F289" s="737">
        <v>5500</v>
      </c>
      <c r="G289" s="737">
        <v>727</v>
      </c>
      <c r="H289" s="737">
        <v>4362</v>
      </c>
      <c r="I289" s="186">
        <f t="shared" si="20"/>
        <v>1138</v>
      </c>
      <c r="J289" s="800">
        <v>1000</v>
      </c>
      <c r="K289" s="1"/>
      <c r="L289" s="1"/>
      <c r="M289" s="1"/>
      <c r="N289" s="1"/>
      <c r="O289" s="1"/>
      <c r="P289" s="1"/>
      <c r="Q289" s="1"/>
      <c r="R289" s="1"/>
      <c r="S289" s="1"/>
      <c r="T289" s="1"/>
      <c r="U289" s="1"/>
      <c r="W289" s="1"/>
      <c r="X289" s="1"/>
      <c r="Y289" s="1"/>
      <c r="AA289" s="1"/>
    </row>
    <row r="290" spans="2:27" ht="12" customHeight="1">
      <c r="B290" s="748" t="s">
        <v>542</v>
      </c>
      <c r="C290" s="803"/>
      <c r="D290" s="750" t="s">
        <v>543</v>
      </c>
      <c r="E290" s="750">
        <v>100</v>
      </c>
      <c r="F290" s="737">
        <v>2750</v>
      </c>
      <c r="G290" s="737">
        <v>103</v>
      </c>
      <c r="H290" s="737">
        <v>206</v>
      </c>
      <c r="I290" s="186">
        <f t="shared" si="20"/>
        <v>2544</v>
      </c>
      <c r="J290" s="800">
        <v>2000</v>
      </c>
      <c r="K290" s="1"/>
      <c r="L290" s="1"/>
      <c r="M290" s="1"/>
      <c r="N290" s="1"/>
      <c r="O290" s="1"/>
      <c r="P290" s="1"/>
      <c r="Q290" s="1"/>
      <c r="R290" s="1"/>
      <c r="S290" s="1"/>
      <c r="T290" s="1"/>
      <c r="U290" s="1"/>
      <c r="W290" s="1"/>
      <c r="X290" s="1"/>
      <c r="Y290" s="1"/>
      <c r="AA290" s="1"/>
    </row>
    <row r="291" spans="2:27" ht="12" customHeight="1">
      <c r="B291" s="748"/>
      <c r="C291" s="803"/>
      <c r="D291" s="750"/>
      <c r="E291" s="750"/>
      <c r="F291" s="737"/>
      <c r="G291" s="737"/>
      <c r="H291" s="737"/>
      <c r="I291" s="186">
        <f t="shared" si="20"/>
        <v>0</v>
      </c>
      <c r="J291" s="800"/>
      <c r="K291" s="1"/>
      <c r="L291" s="1"/>
      <c r="M291" s="1"/>
      <c r="N291" s="1"/>
      <c r="O291" s="1"/>
      <c r="P291" s="1"/>
      <c r="Q291" s="1"/>
      <c r="R291" s="1"/>
      <c r="S291" s="1"/>
      <c r="T291" s="1"/>
      <c r="U291" s="1"/>
      <c r="W291" s="1"/>
      <c r="X291" s="1"/>
      <c r="Y291" s="1"/>
      <c r="AA291" s="1"/>
    </row>
    <row r="292" spans="2:27" ht="12" customHeight="1">
      <c r="B292" s="748"/>
      <c r="C292" s="803"/>
      <c r="D292" s="750"/>
      <c r="E292" s="750"/>
      <c r="F292" s="737"/>
      <c r="G292" s="737"/>
      <c r="H292" s="737"/>
      <c r="I292" s="186">
        <f t="shared" si="20"/>
        <v>0</v>
      </c>
      <c r="J292" s="800"/>
      <c r="K292" s="1"/>
      <c r="L292" s="1"/>
      <c r="M292" s="1"/>
      <c r="N292" s="1"/>
      <c r="O292" s="1"/>
      <c r="P292" s="1"/>
      <c r="Q292" s="1"/>
      <c r="R292" s="1"/>
      <c r="S292" s="1"/>
      <c r="T292" s="1"/>
      <c r="U292" s="1"/>
      <c r="W292" s="1"/>
      <c r="X292" s="1"/>
      <c r="Y292" s="1"/>
      <c r="AA292" s="1"/>
    </row>
    <row r="293" spans="2:27" ht="12" customHeight="1">
      <c r="B293" s="748"/>
      <c r="C293" s="803"/>
      <c r="D293" s="750"/>
      <c r="E293" s="750"/>
      <c r="F293" s="737"/>
      <c r="G293" s="737"/>
      <c r="H293" s="737"/>
      <c r="I293" s="186">
        <f t="shared" si="20"/>
        <v>0</v>
      </c>
      <c r="J293" s="800"/>
      <c r="K293" s="1"/>
      <c r="L293" s="1"/>
      <c r="M293" s="1"/>
      <c r="N293" s="1"/>
      <c r="O293" s="1"/>
      <c r="P293" s="1"/>
      <c r="Q293" s="1"/>
      <c r="R293" s="1"/>
      <c r="S293" s="1"/>
      <c r="T293" s="1"/>
      <c r="U293" s="1"/>
      <c r="W293" s="1"/>
      <c r="X293" s="1"/>
      <c r="Y293" s="1"/>
      <c r="AA293" s="1"/>
    </row>
    <row r="294" spans="2:27" ht="12" customHeight="1">
      <c r="B294" s="748"/>
      <c r="C294" s="803"/>
      <c r="D294" s="750"/>
      <c r="E294" s="750"/>
      <c r="F294" s="737"/>
      <c r="G294" s="737"/>
      <c r="H294" s="737"/>
      <c r="I294" s="186">
        <f t="shared" si="20"/>
        <v>0</v>
      </c>
      <c r="J294" s="800"/>
      <c r="K294" s="1"/>
      <c r="L294" s="1"/>
      <c r="M294" s="1"/>
      <c r="N294" s="1"/>
      <c r="O294" s="1"/>
      <c r="P294" s="1"/>
      <c r="Q294" s="1"/>
      <c r="R294" s="1"/>
      <c r="S294" s="1"/>
      <c r="T294" s="1"/>
      <c r="U294" s="1"/>
      <c r="W294" s="1"/>
      <c r="X294" s="1"/>
      <c r="Y294" s="1"/>
      <c r="AA294" s="1"/>
    </row>
    <row r="295" spans="2:27" ht="12" customHeight="1">
      <c r="B295" s="748"/>
      <c r="C295" s="803"/>
      <c r="D295" s="750"/>
      <c r="E295" s="750"/>
      <c r="F295" s="737"/>
      <c r="G295" s="737"/>
      <c r="H295" s="737"/>
      <c r="I295" s="186">
        <f t="shared" si="20"/>
        <v>0</v>
      </c>
      <c r="J295" s="800"/>
      <c r="K295" s="1"/>
      <c r="L295" s="1"/>
      <c r="M295" s="1"/>
      <c r="N295" s="1"/>
      <c r="O295" s="1"/>
      <c r="P295" s="1"/>
      <c r="Q295" s="1"/>
      <c r="R295" s="1"/>
      <c r="S295" s="1"/>
      <c r="T295" s="1"/>
      <c r="U295" s="1"/>
      <c r="W295" s="1"/>
      <c r="X295" s="1"/>
      <c r="Y295" s="1"/>
      <c r="AA295" s="1"/>
    </row>
    <row r="296" spans="2:27" ht="12" customHeight="1">
      <c r="B296" s="748"/>
      <c r="C296" s="803"/>
      <c r="D296" s="750"/>
      <c r="E296" s="750"/>
      <c r="F296" s="737"/>
      <c r="G296" s="737"/>
      <c r="H296" s="737"/>
      <c r="I296" s="186">
        <f t="shared" si="20"/>
        <v>0</v>
      </c>
      <c r="J296" s="800"/>
      <c r="K296" s="1"/>
      <c r="L296" s="1"/>
      <c r="M296" s="1"/>
      <c r="N296" s="1"/>
      <c r="O296" s="1"/>
      <c r="P296" s="1"/>
      <c r="Q296" s="1"/>
      <c r="R296" s="1"/>
      <c r="S296" s="1"/>
      <c r="T296" s="1"/>
      <c r="U296" s="1"/>
      <c r="W296" s="1"/>
      <c r="X296" s="1"/>
      <c r="Y296" s="1"/>
      <c r="AA296" s="1"/>
    </row>
    <row r="297" spans="2:27" ht="12" customHeight="1">
      <c r="B297" s="752"/>
      <c r="C297" s="804"/>
      <c r="D297" s="754"/>
      <c r="E297" s="754"/>
      <c r="F297" s="798"/>
      <c r="G297" s="798"/>
      <c r="H297" s="798"/>
      <c r="I297" s="186">
        <f t="shared" si="20"/>
        <v>0</v>
      </c>
      <c r="J297" s="801"/>
      <c r="K297" s="1"/>
      <c r="L297" s="1"/>
      <c r="M297" s="1"/>
      <c r="N297" s="1"/>
      <c r="O297" s="1"/>
      <c r="P297" s="1"/>
      <c r="Q297" s="1"/>
      <c r="R297" s="1"/>
      <c r="S297" s="1"/>
      <c r="T297" s="1"/>
      <c r="U297" s="1"/>
      <c r="W297" s="1"/>
      <c r="X297" s="1"/>
      <c r="Y297" s="1"/>
      <c r="AA297" s="1"/>
    </row>
    <row r="298" spans="2:27" ht="12" customHeight="1">
      <c r="B298" s="160"/>
      <c r="C298" s="93"/>
      <c r="D298" s="93"/>
      <c r="E298" s="93"/>
      <c r="F298" s="93"/>
      <c r="G298" s="93"/>
      <c r="H298" s="93"/>
      <c r="I298" s="93"/>
      <c r="J298" s="119"/>
      <c r="K298" s="1"/>
      <c r="L298" s="1"/>
      <c r="M298" s="1"/>
      <c r="N298" s="1"/>
      <c r="O298" s="1"/>
      <c r="P298" s="1"/>
      <c r="Q298" s="1"/>
      <c r="R298" s="1"/>
      <c r="S298" s="1"/>
      <c r="T298" s="1"/>
      <c r="U298" s="1"/>
      <c r="W298" s="1"/>
      <c r="X298" s="1"/>
      <c r="Y298" s="1"/>
      <c r="AA298" s="1"/>
    </row>
    <row r="299" spans="2:27" ht="12" customHeight="1">
      <c r="B299" s="23"/>
      <c r="C299" s="26" t="s">
        <v>208</v>
      </c>
      <c r="D299" s="26" t="s">
        <v>117</v>
      </c>
      <c r="E299" s="26" t="s">
        <v>117</v>
      </c>
      <c r="F299" s="26" t="s">
        <v>120</v>
      </c>
      <c r="G299" s="26" t="s">
        <v>117</v>
      </c>
      <c r="H299" s="26" t="s">
        <v>117</v>
      </c>
      <c r="I299" s="26" t="s">
        <v>117</v>
      </c>
      <c r="J299" s="29" t="s">
        <v>288</v>
      </c>
      <c r="K299" s="1"/>
      <c r="L299" s="1"/>
      <c r="M299" s="1"/>
      <c r="N299" s="1"/>
      <c r="O299" s="1"/>
      <c r="P299" s="1"/>
      <c r="Q299" s="1"/>
      <c r="R299" s="1"/>
      <c r="S299" s="1"/>
      <c r="T299" s="1"/>
      <c r="U299" s="1"/>
      <c r="W299" s="1"/>
      <c r="X299" s="1"/>
      <c r="Y299" s="1"/>
      <c r="AA299" s="1"/>
    </row>
    <row r="300" spans="2:27" ht="12" customHeight="1">
      <c r="B300" s="46" t="s">
        <v>301</v>
      </c>
      <c r="C300" s="26" t="s">
        <v>290</v>
      </c>
      <c r="D300" s="26" t="s">
        <v>143</v>
      </c>
      <c r="E300" s="26" t="s">
        <v>176</v>
      </c>
      <c r="F300" s="26" t="s">
        <v>291</v>
      </c>
      <c r="G300" s="26" t="s">
        <v>292</v>
      </c>
      <c r="H300" s="26" t="s">
        <v>282</v>
      </c>
      <c r="I300" s="26" t="s">
        <v>293</v>
      </c>
      <c r="J300" s="29" t="s">
        <v>122</v>
      </c>
      <c r="K300" s="1"/>
      <c r="L300" s="1"/>
      <c r="M300" s="1"/>
      <c r="N300" s="1"/>
      <c r="O300" s="1"/>
      <c r="P300" s="1"/>
      <c r="Q300" s="1"/>
      <c r="R300" s="1"/>
      <c r="S300" s="1"/>
      <c r="T300" s="1"/>
      <c r="U300" s="1"/>
      <c r="W300" s="1"/>
      <c r="X300" s="1"/>
      <c r="Y300" s="1"/>
      <c r="AA300" s="1"/>
    </row>
    <row r="301" spans="2:27" ht="12" customHeight="1">
      <c r="B301" s="16" t="s">
        <v>302</v>
      </c>
      <c r="C301" s="31" t="s">
        <v>295</v>
      </c>
      <c r="D301" s="31" t="s">
        <v>296</v>
      </c>
      <c r="E301" s="31" t="s">
        <v>297</v>
      </c>
      <c r="F301" s="31" t="s">
        <v>298</v>
      </c>
      <c r="G301" s="31" t="s">
        <v>299</v>
      </c>
      <c r="H301" s="31" t="s">
        <v>299</v>
      </c>
      <c r="I301" s="31" t="s">
        <v>127</v>
      </c>
      <c r="J301" s="34" t="s">
        <v>127</v>
      </c>
      <c r="K301" s="1"/>
      <c r="L301" s="1"/>
      <c r="M301" s="1"/>
      <c r="N301" s="1"/>
      <c r="O301" s="1"/>
      <c r="P301" s="1"/>
      <c r="Q301" s="1"/>
      <c r="R301" s="1"/>
      <c r="S301" s="1"/>
      <c r="T301" s="1"/>
      <c r="U301" s="1"/>
      <c r="W301" s="1"/>
      <c r="X301" s="1"/>
      <c r="Y301" s="1"/>
      <c r="AA301" s="1"/>
    </row>
    <row r="302" spans="2:27" ht="12" customHeight="1">
      <c r="B302" s="772" t="s">
        <v>546</v>
      </c>
      <c r="C302" s="774"/>
      <c r="D302" s="774" t="s">
        <v>529</v>
      </c>
      <c r="E302" s="774">
        <v>100</v>
      </c>
      <c r="F302" s="797">
        <v>20000</v>
      </c>
      <c r="G302" s="797">
        <v>2160</v>
      </c>
      <c r="H302" s="797">
        <v>4320</v>
      </c>
      <c r="I302" s="186">
        <f aca="true" t="shared" si="21" ref="I302:I310">F302-H302</f>
        <v>15680</v>
      </c>
      <c r="J302" s="799">
        <v>15000</v>
      </c>
      <c r="K302" s="1"/>
      <c r="L302" s="1"/>
      <c r="M302" s="1"/>
      <c r="N302" s="1"/>
      <c r="O302" s="1"/>
      <c r="P302" s="1"/>
      <c r="Q302" s="1"/>
      <c r="R302" s="1"/>
      <c r="S302" s="1"/>
      <c r="T302" s="1"/>
      <c r="U302" s="1"/>
      <c r="W302" s="1"/>
      <c r="X302" s="1"/>
      <c r="Y302" s="1"/>
      <c r="AA302" s="1"/>
    </row>
    <row r="303" spans="2:27" ht="12" customHeight="1">
      <c r="B303" s="748" t="s">
        <v>547</v>
      </c>
      <c r="C303" s="750"/>
      <c r="D303" s="750" t="s">
        <v>550</v>
      </c>
      <c r="E303" s="750">
        <v>100</v>
      </c>
      <c r="F303" s="737">
        <v>14000</v>
      </c>
      <c r="G303" s="737">
        <v>952</v>
      </c>
      <c r="H303" s="737">
        <v>4760</v>
      </c>
      <c r="I303" s="186">
        <f t="shared" si="21"/>
        <v>9240</v>
      </c>
      <c r="J303" s="800">
        <v>9000</v>
      </c>
      <c r="K303" s="1"/>
      <c r="L303" s="1"/>
      <c r="M303" s="1"/>
      <c r="N303" s="1"/>
      <c r="O303" s="1"/>
      <c r="P303" s="1"/>
      <c r="Q303" s="1"/>
      <c r="R303" s="1"/>
      <c r="S303" s="1"/>
      <c r="T303" s="1"/>
      <c r="U303" s="1"/>
      <c r="W303" s="1"/>
      <c r="X303" s="1"/>
      <c r="Y303" s="1"/>
      <c r="AA303" s="1"/>
    </row>
    <row r="304" spans="2:27" ht="12" customHeight="1">
      <c r="B304" s="748" t="s">
        <v>548</v>
      </c>
      <c r="C304" s="750"/>
      <c r="D304" s="750" t="s">
        <v>551</v>
      </c>
      <c r="E304" s="750">
        <v>100</v>
      </c>
      <c r="F304" s="737">
        <v>14000</v>
      </c>
      <c r="G304" s="737">
        <v>3360</v>
      </c>
      <c r="H304" s="737">
        <v>8400</v>
      </c>
      <c r="I304" s="186">
        <f t="shared" si="21"/>
        <v>5600</v>
      </c>
      <c r="J304" s="800">
        <v>7000</v>
      </c>
      <c r="K304" s="1"/>
      <c r="L304" s="1"/>
      <c r="M304" s="1"/>
      <c r="N304" s="1"/>
      <c r="O304" s="1"/>
      <c r="P304" s="1"/>
      <c r="Q304" s="1"/>
      <c r="R304" s="1"/>
      <c r="S304" s="1"/>
      <c r="T304" s="1"/>
      <c r="U304" s="1"/>
      <c r="W304" s="1"/>
      <c r="X304" s="1"/>
      <c r="Y304" s="1"/>
      <c r="AA304" s="1"/>
    </row>
    <row r="305" spans="2:27" ht="12" customHeight="1">
      <c r="B305" s="748" t="s">
        <v>548</v>
      </c>
      <c r="C305" s="750"/>
      <c r="D305" s="750" t="s">
        <v>551</v>
      </c>
      <c r="E305" s="750">
        <v>100</v>
      </c>
      <c r="F305" s="737">
        <v>14000</v>
      </c>
      <c r="G305" s="737">
        <v>3360</v>
      </c>
      <c r="H305" s="737">
        <v>8400</v>
      </c>
      <c r="I305" s="186">
        <f t="shared" si="21"/>
        <v>5600</v>
      </c>
      <c r="J305" s="800">
        <v>7000</v>
      </c>
      <c r="K305" s="1"/>
      <c r="L305" s="1"/>
      <c r="M305" s="1"/>
      <c r="N305" s="1"/>
      <c r="O305" s="1"/>
      <c r="P305" s="1"/>
      <c r="Q305" s="1"/>
      <c r="R305" s="1"/>
      <c r="S305" s="1"/>
      <c r="T305" s="1"/>
      <c r="U305" s="1"/>
      <c r="W305" s="1"/>
      <c r="X305" s="1"/>
      <c r="Y305" s="1"/>
      <c r="AA305" s="1"/>
    </row>
    <row r="306" spans="2:27" ht="12" customHeight="1">
      <c r="B306" s="748" t="s">
        <v>549</v>
      </c>
      <c r="C306" s="750"/>
      <c r="D306" s="750" t="s">
        <v>535</v>
      </c>
      <c r="E306" s="750">
        <v>100</v>
      </c>
      <c r="F306" s="737">
        <v>10000</v>
      </c>
      <c r="G306" s="737">
        <v>1600</v>
      </c>
      <c r="H306" s="737">
        <v>3200</v>
      </c>
      <c r="I306" s="186">
        <f t="shared" si="21"/>
        <v>6800</v>
      </c>
      <c r="J306" s="800">
        <v>6000</v>
      </c>
      <c r="K306" s="1"/>
      <c r="L306" s="1"/>
      <c r="M306" s="1"/>
      <c r="N306" s="1"/>
      <c r="O306" s="1"/>
      <c r="P306" s="1"/>
      <c r="Q306" s="1"/>
      <c r="R306" s="1"/>
      <c r="S306" s="1"/>
      <c r="T306" s="1"/>
      <c r="U306" s="1"/>
      <c r="W306" s="1"/>
      <c r="X306" s="1"/>
      <c r="Y306" s="1"/>
      <c r="AA306" s="1"/>
    </row>
    <row r="307" spans="2:27" ht="12" customHeight="1">
      <c r="B307" s="748"/>
      <c r="C307" s="750"/>
      <c r="D307" s="750"/>
      <c r="E307" s="750"/>
      <c r="F307" s="737"/>
      <c r="G307" s="737"/>
      <c r="H307" s="737"/>
      <c r="I307" s="186">
        <f t="shared" si="21"/>
        <v>0</v>
      </c>
      <c r="J307" s="800"/>
      <c r="K307" s="1"/>
      <c r="L307" s="1"/>
      <c r="M307" s="1"/>
      <c r="N307" s="1"/>
      <c r="O307" s="1"/>
      <c r="P307" s="1"/>
      <c r="Q307" s="1"/>
      <c r="R307" s="1"/>
      <c r="S307" s="1"/>
      <c r="T307" s="1"/>
      <c r="U307" s="1"/>
      <c r="W307" s="1"/>
      <c r="X307" s="1"/>
      <c r="Y307" s="1"/>
      <c r="AA307" s="1"/>
    </row>
    <row r="308" spans="2:27" ht="12" customHeight="1">
      <c r="B308" s="748"/>
      <c r="C308" s="750"/>
      <c r="D308" s="750"/>
      <c r="E308" s="750"/>
      <c r="F308" s="737"/>
      <c r="G308" s="737"/>
      <c r="H308" s="737"/>
      <c r="I308" s="186">
        <f t="shared" si="21"/>
        <v>0</v>
      </c>
      <c r="J308" s="800"/>
      <c r="K308" s="1"/>
      <c r="L308" s="1"/>
      <c r="M308" s="1"/>
      <c r="N308" s="1"/>
      <c r="O308" s="1"/>
      <c r="P308" s="1"/>
      <c r="Q308" s="1"/>
      <c r="R308" s="1"/>
      <c r="S308" s="1"/>
      <c r="T308" s="1"/>
      <c r="U308" s="1"/>
      <c r="W308" s="1"/>
      <c r="X308" s="1"/>
      <c r="Y308" s="1"/>
      <c r="AA308" s="1"/>
    </row>
    <row r="309" spans="2:27" ht="12" customHeight="1">
      <c r="B309" s="748"/>
      <c r="C309" s="750"/>
      <c r="D309" s="750"/>
      <c r="E309" s="750"/>
      <c r="F309" s="737"/>
      <c r="G309" s="737"/>
      <c r="H309" s="737"/>
      <c r="I309" s="186">
        <f t="shared" si="21"/>
        <v>0</v>
      </c>
      <c r="J309" s="800"/>
      <c r="K309" s="1"/>
      <c r="L309" s="1"/>
      <c r="M309" s="1"/>
      <c r="N309" s="1"/>
      <c r="O309" s="1"/>
      <c r="P309" s="1"/>
      <c r="Q309" s="1"/>
      <c r="R309" s="1"/>
      <c r="S309" s="1"/>
      <c r="T309" s="1"/>
      <c r="U309" s="1"/>
      <c r="W309" s="1"/>
      <c r="X309" s="1"/>
      <c r="Y309" s="1"/>
      <c r="AA309" s="1"/>
    </row>
    <row r="310" spans="2:27" ht="12" customHeight="1">
      <c r="B310" s="752"/>
      <c r="C310" s="754"/>
      <c r="D310" s="754"/>
      <c r="E310" s="754"/>
      <c r="F310" s="798"/>
      <c r="G310" s="798"/>
      <c r="H310" s="798"/>
      <c r="I310" s="186">
        <f t="shared" si="21"/>
        <v>0</v>
      </c>
      <c r="J310" s="801"/>
      <c r="K310" s="1"/>
      <c r="L310" s="1"/>
      <c r="M310" s="1"/>
      <c r="N310" s="1"/>
      <c r="O310" s="1"/>
      <c r="P310" s="1"/>
      <c r="Q310" s="1"/>
      <c r="R310" s="1"/>
      <c r="S310" s="1"/>
      <c r="T310" s="1"/>
      <c r="U310" s="1"/>
      <c r="W310" s="1"/>
      <c r="X310" s="1"/>
      <c r="Y310" s="1"/>
      <c r="AA310" s="1"/>
    </row>
    <row r="311" spans="2:27" ht="12" customHeight="1">
      <c r="B311" s="160"/>
      <c r="C311" s="93"/>
      <c r="D311" s="93"/>
      <c r="E311" s="93"/>
      <c r="F311" s="93"/>
      <c r="G311" s="93"/>
      <c r="H311" s="93"/>
      <c r="I311" s="93"/>
      <c r="J311" s="119"/>
      <c r="K311" s="1"/>
      <c r="L311" s="1"/>
      <c r="M311" s="1"/>
      <c r="N311" s="1"/>
      <c r="O311" s="1"/>
      <c r="P311" s="1"/>
      <c r="Q311" s="1"/>
      <c r="R311" s="1"/>
      <c r="S311" s="1"/>
      <c r="T311" s="1"/>
      <c r="U311" s="1"/>
      <c r="W311" s="1"/>
      <c r="X311" s="1"/>
      <c r="Y311" s="1"/>
      <c r="AA311" s="1"/>
    </row>
    <row r="312" spans="2:27" ht="12" customHeight="1">
      <c r="B312" s="23"/>
      <c r="C312" s="26" t="s">
        <v>208</v>
      </c>
      <c r="D312" s="26" t="s">
        <v>117</v>
      </c>
      <c r="E312" s="26" t="s">
        <v>117</v>
      </c>
      <c r="F312" s="26" t="s">
        <v>120</v>
      </c>
      <c r="G312" s="26" t="s">
        <v>117</v>
      </c>
      <c r="H312" s="26" t="s">
        <v>117</v>
      </c>
      <c r="I312" s="26" t="s">
        <v>117</v>
      </c>
      <c r="J312" s="29" t="s">
        <v>288</v>
      </c>
      <c r="K312" s="1"/>
      <c r="L312" s="1"/>
      <c r="M312" s="1"/>
      <c r="N312" s="1"/>
      <c r="O312" s="1"/>
      <c r="P312" s="1"/>
      <c r="Q312" s="1"/>
      <c r="R312" s="1"/>
      <c r="S312" s="1"/>
      <c r="T312" s="1"/>
      <c r="U312" s="1"/>
      <c r="W312" s="1"/>
      <c r="X312" s="1"/>
      <c r="Y312" s="1"/>
      <c r="AA312" s="1"/>
    </row>
    <row r="313" spans="2:27" ht="12" customHeight="1">
      <c r="B313" s="23"/>
      <c r="C313" s="26" t="s">
        <v>290</v>
      </c>
      <c r="D313" s="26" t="s">
        <v>143</v>
      </c>
      <c r="E313" s="26" t="s">
        <v>176</v>
      </c>
      <c r="F313" s="26" t="s">
        <v>291</v>
      </c>
      <c r="G313" s="26" t="s">
        <v>292</v>
      </c>
      <c r="H313" s="26" t="s">
        <v>282</v>
      </c>
      <c r="I313" s="26" t="s">
        <v>293</v>
      </c>
      <c r="J313" s="29" t="s">
        <v>122</v>
      </c>
      <c r="K313" s="1"/>
      <c r="L313" s="1"/>
      <c r="M313" s="1"/>
      <c r="N313" s="1"/>
      <c r="O313" s="1"/>
      <c r="P313" s="1"/>
      <c r="Q313" s="1"/>
      <c r="R313" s="1"/>
      <c r="S313" s="1"/>
      <c r="T313" s="1"/>
      <c r="U313" s="1"/>
      <c r="W313" s="1"/>
      <c r="X313" s="1"/>
      <c r="Y313" s="1"/>
      <c r="AA313" s="1"/>
    </row>
    <row r="314" spans="2:27" ht="12" customHeight="1">
      <c r="B314" s="16" t="s">
        <v>303</v>
      </c>
      <c r="C314" s="31" t="s">
        <v>295</v>
      </c>
      <c r="D314" s="31" t="s">
        <v>296</v>
      </c>
      <c r="E314" s="31" t="s">
        <v>297</v>
      </c>
      <c r="F314" s="31" t="s">
        <v>298</v>
      </c>
      <c r="G314" s="31" t="s">
        <v>299</v>
      </c>
      <c r="H314" s="31" t="s">
        <v>299</v>
      </c>
      <c r="I314" s="31" t="s">
        <v>127</v>
      </c>
      <c r="J314" s="34" t="s">
        <v>127</v>
      </c>
      <c r="K314" s="1"/>
      <c r="L314" s="1"/>
      <c r="M314" s="1"/>
      <c r="N314" s="1"/>
      <c r="O314" s="1"/>
      <c r="P314" s="1"/>
      <c r="Q314" s="1"/>
      <c r="R314" s="1"/>
      <c r="S314" s="1"/>
      <c r="T314" s="1"/>
      <c r="U314" s="1"/>
      <c r="W314" s="1"/>
      <c r="X314" s="1"/>
      <c r="Y314" s="1"/>
      <c r="AA314" s="1"/>
    </row>
    <row r="315" spans="2:27" ht="12" customHeight="1">
      <c r="B315" s="772" t="s">
        <v>601</v>
      </c>
      <c r="C315" s="774"/>
      <c r="D315" s="774" t="s">
        <v>602</v>
      </c>
      <c r="E315" s="774">
        <v>100</v>
      </c>
      <c r="F315" s="797">
        <v>15000</v>
      </c>
      <c r="G315" s="797">
        <v>1500</v>
      </c>
      <c r="H315" s="797">
        <v>7500</v>
      </c>
      <c r="I315" s="186">
        <f aca="true" t="shared" si="22" ref="I315:I321">F315-H315</f>
        <v>7500</v>
      </c>
      <c r="J315" s="799">
        <v>9000</v>
      </c>
      <c r="K315" s="1"/>
      <c r="L315" s="1"/>
      <c r="M315" s="1"/>
      <c r="N315" s="1"/>
      <c r="O315" s="1"/>
      <c r="P315" s="1"/>
      <c r="Q315" s="1"/>
      <c r="R315" s="1"/>
      <c r="S315" s="1"/>
      <c r="T315" s="1"/>
      <c r="U315" s="1"/>
      <c r="W315" s="1"/>
      <c r="X315" s="1"/>
      <c r="Y315" s="1"/>
      <c r="AA315" s="1"/>
    </row>
    <row r="316" spans="2:27" ht="12" customHeight="1">
      <c r="B316" s="748"/>
      <c r="C316" s="750"/>
      <c r="D316" s="750"/>
      <c r="E316" s="750"/>
      <c r="F316" s="737"/>
      <c r="G316" s="737"/>
      <c r="H316" s="737"/>
      <c r="I316" s="186">
        <f t="shared" si="22"/>
        <v>0</v>
      </c>
      <c r="J316" s="800"/>
      <c r="K316" s="1"/>
      <c r="L316" s="1"/>
      <c r="M316" s="1"/>
      <c r="N316" s="1"/>
      <c r="O316" s="1"/>
      <c r="P316" s="1"/>
      <c r="Q316" s="1"/>
      <c r="R316" s="1"/>
      <c r="S316" s="1"/>
      <c r="T316" s="1"/>
      <c r="U316" s="1"/>
      <c r="W316" s="1"/>
      <c r="X316" s="1"/>
      <c r="Y316" s="1"/>
      <c r="AA316" s="1"/>
    </row>
    <row r="317" spans="2:27" ht="12" customHeight="1">
      <c r="B317" s="748"/>
      <c r="C317" s="750"/>
      <c r="D317" s="750"/>
      <c r="E317" s="750"/>
      <c r="F317" s="737"/>
      <c r="G317" s="737"/>
      <c r="H317" s="781"/>
      <c r="I317" s="186">
        <f t="shared" si="22"/>
        <v>0</v>
      </c>
      <c r="J317" s="800"/>
      <c r="K317" s="1"/>
      <c r="L317" s="1"/>
      <c r="M317" s="1"/>
      <c r="N317" s="1"/>
      <c r="O317" s="1"/>
      <c r="P317" s="1"/>
      <c r="Q317" s="1"/>
      <c r="R317" s="1"/>
      <c r="S317" s="1"/>
      <c r="T317" s="1"/>
      <c r="U317" s="1"/>
      <c r="W317" s="1"/>
      <c r="X317" s="1"/>
      <c r="Y317" s="1"/>
      <c r="AA317" s="1"/>
    </row>
    <row r="318" spans="2:27" ht="12" customHeight="1">
      <c r="B318" s="748"/>
      <c r="C318" s="750"/>
      <c r="D318" s="750"/>
      <c r="E318" s="750"/>
      <c r="F318" s="737"/>
      <c r="G318" s="737"/>
      <c r="H318" s="737"/>
      <c r="I318" s="186">
        <f t="shared" si="22"/>
        <v>0</v>
      </c>
      <c r="J318" s="800"/>
      <c r="K318" s="1"/>
      <c r="L318" s="1"/>
      <c r="M318" s="1"/>
      <c r="N318" s="1"/>
      <c r="O318" s="1"/>
      <c r="P318" s="1"/>
      <c r="Q318" s="1"/>
      <c r="R318" s="1"/>
      <c r="S318" s="1"/>
      <c r="T318" s="1"/>
      <c r="U318" s="1"/>
      <c r="W318" s="1"/>
      <c r="X318" s="1"/>
      <c r="Y318" s="1"/>
      <c r="AA318" s="1"/>
    </row>
    <row r="319" spans="2:27" ht="12" customHeight="1">
      <c r="B319" s="748"/>
      <c r="C319" s="750"/>
      <c r="D319" s="750"/>
      <c r="E319" s="750"/>
      <c r="F319" s="737"/>
      <c r="G319" s="737"/>
      <c r="H319" s="737"/>
      <c r="I319" s="186">
        <f t="shared" si="22"/>
        <v>0</v>
      </c>
      <c r="J319" s="800"/>
      <c r="K319" s="1"/>
      <c r="L319" s="1"/>
      <c r="M319" s="1"/>
      <c r="N319" s="1"/>
      <c r="O319" s="1"/>
      <c r="P319" s="1"/>
      <c r="Q319" s="1"/>
      <c r="R319" s="1"/>
      <c r="S319" s="1"/>
      <c r="T319" s="1"/>
      <c r="U319" s="1"/>
      <c r="W319" s="1"/>
      <c r="X319" s="1"/>
      <c r="Y319" s="1"/>
      <c r="AA319" s="1"/>
    </row>
    <row r="320" spans="2:27" ht="12" customHeight="1">
      <c r="B320" s="748"/>
      <c r="C320" s="750"/>
      <c r="D320" s="750"/>
      <c r="E320" s="750"/>
      <c r="F320" s="737"/>
      <c r="G320" s="737"/>
      <c r="H320" s="737"/>
      <c r="I320" s="186">
        <f t="shared" si="22"/>
        <v>0</v>
      </c>
      <c r="J320" s="800"/>
      <c r="K320" s="1"/>
      <c r="L320" s="1"/>
      <c r="M320" s="1"/>
      <c r="N320" s="1"/>
      <c r="O320" s="1"/>
      <c r="P320" s="1"/>
      <c r="Q320" s="1"/>
      <c r="R320" s="1"/>
      <c r="S320" s="1"/>
      <c r="T320" s="1"/>
      <c r="U320" s="1"/>
      <c r="W320" s="1"/>
      <c r="X320" s="1"/>
      <c r="Y320" s="1"/>
      <c r="AA320" s="1"/>
    </row>
    <row r="321" spans="2:27" ht="12" customHeight="1">
      <c r="B321" s="756"/>
      <c r="C321" s="758"/>
      <c r="D321" s="758"/>
      <c r="E321" s="758"/>
      <c r="F321" s="738"/>
      <c r="G321" s="798"/>
      <c r="H321" s="798"/>
      <c r="I321" s="186">
        <f t="shared" si="22"/>
        <v>0</v>
      </c>
      <c r="J321" s="801"/>
      <c r="K321" s="1"/>
      <c r="L321" s="1"/>
      <c r="M321" s="1"/>
      <c r="N321" s="1"/>
      <c r="O321" s="1"/>
      <c r="P321" s="1"/>
      <c r="Q321" s="1"/>
      <c r="R321" s="1"/>
      <c r="S321" s="1"/>
      <c r="T321" s="1"/>
      <c r="U321" s="1"/>
      <c r="W321" s="1"/>
      <c r="X321" s="1"/>
      <c r="Y321" s="1"/>
      <c r="AA321" s="1"/>
    </row>
    <row r="322" spans="2:27" ht="12" customHeight="1">
      <c r="B322" s="49"/>
      <c r="C322" s="9" t="s">
        <v>304</v>
      </c>
      <c r="D322" s="10"/>
      <c r="E322" s="48"/>
      <c r="F322" s="187">
        <f>SUM(F270:F321)</f>
        <v>551250</v>
      </c>
      <c r="G322" s="93"/>
      <c r="H322" s="93"/>
      <c r="I322" s="93"/>
      <c r="J322" s="119"/>
      <c r="K322" s="1"/>
      <c r="L322" s="1"/>
      <c r="M322" s="1"/>
      <c r="N322" s="1"/>
      <c r="O322" s="1"/>
      <c r="P322" s="1"/>
      <c r="Q322" s="1"/>
      <c r="R322" s="1"/>
      <c r="S322" s="1"/>
      <c r="T322" s="1"/>
      <c r="U322" s="1"/>
      <c r="W322" s="1"/>
      <c r="X322" s="1"/>
      <c r="Y322" s="1"/>
      <c r="AA322" s="1"/>
    </row>
    <row r="323" spans="2:27" ht="12" customHeight="1">
      <c r="B323" s="49"/>
      <c r="C323" s="9" t="s">
        <v>305</v>
      </c>
      <c r="D323" s="10"/>
      <c r="E323" s="10"/>
      <c r="F323" s="48"/>
      <c r="G323" s="187">
        <f>SUM(G270:G321)</f>
        <v>40691</v>
      </c>
      <c r="H323" s="93"/>
      <c r="I323" s="93"/>
      <c r="J323" s="119"/>
      <c r="K323" s="1"/>
      <c r="L323" s="1"/>
      <c r="M323" s="1"/>
      <c r="N323" s="1"/>
      <c r="O323" s="1"/>
      <c r="P323" s="1"/>
      <c r="Q323" s="1"/>
      <c r="R323" s="1"/>
      <c r="S323" s="1"/>
      <c r="T323" s="1"/>
      <c r="U323" s="1"/>
      <c r="W323" s="1"/>
      <c r="X323" s="1"/>
      <c r="Y323" s="1"/>
      <c r="AA323" s="1"/>
    </row>
    <row r="324" spans="2:27" ht="12" customHeight="1">
      <c r="B324" s="49"/>
      <c r="C324" s="9" t="s">
        <v>306</v>
      </c>
      <c r="D324" s="10"/>
      <c r="E324" s="10"/>
      <c r="F324" s="10"/>
      <c r="G324" s="48"/>
      <c r="H324" s="187">
        <f>SUM(H270:H321)</f>
        <v>132983</v>
      </c>
      <c r="I324" s="93"/>
      <c r="J324" s="119"/>
      <c r="K324" s="1"/>
      <c r="L324" s="1"/>
      <c r="M324" s="1"/>
      <c r="N324" s="1"/>
      <c r="O324" s="1"/>
      <c r="P324" s="1"/>
      <c r="Q324" s="1"/>
      <c r="R324" s="1"/>
      <c r="S324" s="1"/>
      <c r="T324" s="1"/>
      <c r="U324" s="1"/>
      <c r="W324" s="1"/>
      <c r="X324" s="1"/>
      <c r="Y324" s="1"/>
      <c r="AA324" s="1"/>
    </row>
    <row r="325" spans="2:27" ht="12" customHeight="1">
      <c r="B325" s="49"/>
      <c r="C325" s="9" t="s">
        <v>307</v>
      </c>
      <c r="D325" s="10"/>
      <c r="E325" s="10"/>
      <c r="F325" s="10"/>
      <c r="G325" s="10"/>
      <c r="H325" s="48"/>
      <c r="I325" s="187">
        <f>SUM(I270:I321)</f>
        <v>418267</v>
      </c>
      <c r="J325" s="119"/>
      <c r="K325" s="1"/>
      <c r="L325" s="1"/>
      <c r="M325" s="1"/>
      <c r="N325" s="1"/>
      <c r="O325" s="1"/>
      <c r="P325" s="1"/>
      <c r="Q325" s="1"/>
      <c r="R325" s="1"/>
      <c r="S325" s="1"/>
      <c r="T325" s="1"/>
      <c r="U325" s="1"/>
      <c r="W325" s="1"/>
      <c r="X325" s="1"/>
      <c r="Y325" s="1"/>
      <c r="AA325" s="1"/>
    </row>
    <row r="326" spans="2:27" ht="12" customHeight="1" thickBot="1">
      <c r="B326" s="20"/>
      <c r="C326" s="22" t="s">
        <v>308</v>
      </c>
      <c r="D326" s="21"/>
      <c r="E326" s="21"/>
      <c r="F326" s="21"/>
      <c r="G326" s="21"/>
      <c r="H326" s="21"/>
      <c r="I326" s="188"/>
      <c r="J326" s="189">
        <f>SUM(J270:J321)</f>
        <v>400000</v>
      </c>
      <c r="K326" s="1"/>
      <c r="L326" s="1"/>
      <c r="M326" s="1"/>
      <c r="N326" s="1"/>
      <c r="O326" s="1"/>
      <c r="P326" s="1"/>
      <c r="Q326" s="1"/>
      <c r="R326" s="1"/>
      <c r="S326" s="1"/>
      <c r="T326" s="1"/>
      <c r="U326" s="1"/>
      <c r="W326" s="1"/>
      <c r="X326" s="1"/>
      <c r="Y326" s="1"/>
      <c r="AA326" s="1"/>
    </row>
    <row r="327" spans="2:27" ht="12" customHeight="1" thickBot="1" thickTop="1">
      <c r="B327" s="164"/>
      <c r="C327" s="164"/>
      <c r="D327" s="164"/>
      <c r="E327" s="164"/>
      <c r="F327" s="164"/>
      <c r="G327" s="164"/>
      <c r="H327" s="164"/>
      <c r="I327" s="164"/>
      <c r="J327" s="164"/>
      <c r="K327" s="1"/>
      <c r="L327" s="1"/>
      <c r="M327" s="1"/>
      <c r="N327" s="1"/>
      <c r="O327" s="1"/>
      <c r="P327" s="1"/>
      <c r="Q327" s="1"/>
      <c r="R327" s="1"/>
      <c r="S327" s="1"/>
      <c r="T327" s="1"/>
      <c r="U327" s="1"/>
      <c r="W327" s="1"/>
      <c r="X327" s="1"/>
      <c r="Y327" s="1"/>
      <c r="AA327" s="1"/>
    </row>
    <row r="328" spans="2:27" ht="12" customHeight="1" thickTop="1">
      <c r="B328" s="528" t="s">
        <v>309</v>
      </c>
      <c r="C328" s="529"/>
      <c r="D328" s="529"/>
      <c r="E328" s="14"/>
      <c r="F328" s="14"/>
      <c r="G328" s="14"/>
      <c r="H328" s="14"/>
      <c r="I328" s="14"/>
      <c r="J328" s="36"/>
      <c r="K328" s="1"/>
      <c r="L328" s="1"/>
      <c r="M328" s="1"/>
      <c r="N328" s="1"/>
      <c r="O328" s="1"/>
      <c r="P328" s="1"/>
      <c r="Q328" s="1"/>
      <c r="R328" s="1"/>
      <c r="S328" s="1"/>
      <c r="T328" s="1"/>
      <c r="U328" s="1"/>
      <c r="W328" s="1"/>
      <c r="X328" s="1"/>
      <c r="Y328" s="1"/>
      <c r="AA328" s="1"/>
    </row>
    <row r="329" spans="2:27" ht="12" customHeight="1">
      <c r="B329" s="42" t="s">
        <v>297</v>
      </c>
      <c r="C329" s="38" t="s">
        <v>117</v>
      </c>
      <c r="D329" s="38" t="s">
        <v>117</v>
      </c>
      <c r="E329" s="38" t="s">
        <v>117</v>
      </c>
      <c r="F329" s="38" t="s">
        <v>117</v>
      </c>
      <c r="G329" s="38" t="s">
        <v>117</v>
      </c>
      <c r="H329" s="38" t="s">
        <v>117</v>
      </c>
      <c r="I329" s="38" t="s">
        <v>117</v>
      </c>
      <c r="J329" s="45" t="s">
        <v>288</v>
      </c>
      <c r="K329" s="1"/>
      <c r="L329" s="1"/>
      <c r="M329" s="1"/>
      <c r="N329" s="1"/>
      <c r="O329" s="1"/>
      <c r="P329" s="1"/>
      <c r="Q329" s="1"/>
      <c r="R329" s="1"/>
      <c r="S329" s="1"/>
      <c r="T329" s="1"/>
      <c r="U329" s="1"/>
      <c r="W329" s="1"/>
      <c r="X329" s="1"/>
      <c r="Y329" s="1"/>
      <c r="AA329" s="1"/>
    </row>
    <row r="330" spans="2:27" ht="12" customHeight="1">
      <c r="B330" s="46" t="s">
        <v>310</v>
      </c>
      <c r="C330" s="26" t="s">
        <v>176</v>
      </c>
      <c r="D330" s="26" t="s">
        <v>143</v>
      </c>
      <c r="E330" s="26" t="s">
        <v>117</v>
      </c>
      <c r="F330" s="26" t="s">
        <v>311</v>
      </c>
      <c r="G330" s="26" t="s">
        <v>292</v>
      </c>
      <c r="H330" s="26" t="s">
        <v>282</v>
      </c>
      <c r="I330" s="26" t="s">
        <v>293</v>
      </c>
      <c r="J330" s="29" t="s">
        <v>122</v>
      </c>
      <c r="K330" s="1"/>
      <c r="L330" s="1"/>
      <c r="M330" s="1"/>
      <c r="N330" s="1"/>
      <c r="O330" s="1"/>
      <c r="P330" s="1"/>
      <c r="Q330" s="1"/>
      <c r="R330" s="1"/>
      <c r="S330" s="1"/>
      <c r="T330" s="1"/>
      <c r="U330" s="1"/>
      <c r="W330" s="1"/>
      <c r="X330" s="1"/>
      <c r="Y330" s="1"/>
      <c r="AA330" s="1"/>
    </row>
    <row r="331" spans="2:27" ht="12" customHeight="1">
      <c r="B331" s="16" t="s">
        <v>312</v>
      </c>
      <c r="C331" s="31" t="s">
        <v>297</v>
      </c>
      <c r="D331" s="31" t="s">
        <v>313</v>
      </c>
      <c r="E331" s="31" t="s">
        <v>137</v>
      </c>
      <c r="F331" s="31" t="s">
        <v>298</v>
      </c>
      <c r="G331" s="31" t="s">
        <v>284</v>
      </c>
      <c r="H331" s="31" t="s">
        <v>284</v>
      </c>
      <c r="I331" s="31" t="s">
        <v>127</v>
      </c>
      <c r="J331" s="34" t="s">
        <v>127</v>
      </c>
      <c r="K331" s="1"/>
      <c r="L331" s="1"/>
      <c r="M331" s="1"/>
      <c r="N331" s="1"/>
      <c r="O331" s="1"/>
      <c r="P331" s="1"/>
      <c r="Q331" s="1"/>
      <c r="R331" s="1"/>
      <c r="S331" s="1"/>
      <c r="T331" s="1"/>
      <c r="U331" s="1"/>
      <c r="W331" s="1"/>
      <c r="X331" s="1"/>
      <c r="Y331" s="1"/>
      <c r="AA331" s="1"/>
    </row>
    <row r="332" spans="2:27" ht="12" customHeight="1">
      <c r="B332" s="772" t="s">
        <v>553</v>
      </c>
      <c r="C332" s="774">
        <v>100</v>
      </c>
      <c r="D332" s="774" t="s">
        <v>554</v>
      </c>
      <c r="E332" s="774">
        <v>5000</v>
      </c>
      <c r="F332" s="805">
        <v>180000</v>
      </c>
      <c r="G332" s="805"/>
      <c r="H332" s="805"/>
      <c r="I332" s="190">
        <f aca="true" t="shared" si="23" ref="I332:I342">F332-H332</f>
        <v>180000</v>
      </c>
      <c r="J332" s="807">
        <v>375000</v>
      </c>
      <c r="K332" s="1"/>
      <c r="L332" s="1"/>
      <c r="M332" s="1"/>
      <c r="N332" s="1"/>
      <c r="O332" s="1"/>
      <c r="P332" s="1"/>
      <c r="Q332" s="1"/>
      <c r="R332" s="1"/>
      <c r="S332" s="1"/>
      <c r="T332" s="1"/>
      <c r="U332" s="1"/>
      <c r="W332" s="1"/>
      <c r="X332" s="1"/>
      <c r="Y332" s="1"/>
      <c r="AA332" s="1"/>
    </row>
    <row r="333" spans="2:27" ht="12" customHeight="1">
      <c r="B333" s="748" t="s">
        <v>555</v>
      </c>
      <c r="C333" s="750">
        <v>100</v>
      </c>
      <c r="D333" s="750" t="s">
        <v>556</v>
      </c>
      <c r="E333" s="750">
        <v>3500</v>
      </c>
      <c r="F333" s="793">
        <v>315000</v>
      </c>
      <c r="G333" s="793"/>
      <c r="H333" s="793"/>
      <c r="I333" s="190">
        <f t="shared" si="23"/>
        <v>315000</v>
      </c>
      <c r="J333" s="808">
        <v>1050000</v>
      </c>
      <c r="K333" s="1"/>
      <c r="L333" s="1"/>
      <c r="M333" s="1"/>
      <c r="N333" s="1"/>
      <c r="O333" s="1"/>
      <c r="P333" s="1"/>
      <c r="Q333" s="1"/>
      <c r="R333" s="1"/>
      <c r="S333" s="1"/>
      <c r="T333" s="1"/>
      <c r="U333" s="1"/>
      <c r="W333" s="1"/>
      <c r="X333" s="1"/>
      <c r="Y333" s="1"/>
      <c r="AA333" s="1"/>
    </row>
    <row r="334" spans="2:27" ht="12" customHeight="1">
      <c r="B334" s="748" t="s">
        <v>557</v>
      </c>
      <c r="C334" s="750">
        <v>100</v>
      </c>
      <c r="D334" s="750" t="s">
        <v>556</v>
      </c>
      <c r="E334" s="750">
        <v>500</v>
      </c>
      <c r="F334" s="793">
        <v>18000</v>
      </c>
      <c r="G334" s="793"/>
      <c r="H334" s="793"/>
      <c r="I334" s="190">
        <f t="shared" si="23"/>
        <v>18000</v>
      </c>
      <c r="J334" s="808">
        <v>162500</v>
      </c>
      <c r="K334" s="1"/>
      <c r="L334" s="1"/>
      <c r="M334" s="1"/>
      <c r="N334" s="1"/>
      <c r="O334" s="1"/>
      <c r="P334" s="1"/>
      <c r="Q334" s="1"/>
      <c r="R334" s="1"/>
      <c r="S334" s="1"/>
      <c r="T334" s="1"/>
      <c r="U334" s="1"/>
      <c r="W334" s="1"/>
      <c r="X334" s="1"/>
      <c r="Y334" s="1"/>
      <c r="AA334" s="1"/>
    </row>
    <row r="335" spans="2:27" ht="12" customHeight="1">
      <c r="B335" s="748" t="s">
        <v>558</v>
      </c>
      <c r="C335" s="750">
        <v>100</v>
      </c>
      <c r="D335" s="750" t="s">
        <v>559</v>
      </c>
      <c r="E335" s="750">
        <v>500</v>
      </c>
      <c r="F335" s="793">
        <v>135000</v>
      </c>
      <c r="G335" s="793"/>
      <c r="H335" s="793"/>
      <c r="I335" s="190">
        <f t="shared" si="23"/>
        <v>135000</v>
      </c>
      <c r="J335" s="808">
        <v>150000</v>
      </c>
      <c r="K335" s="1"/>
      <c r="L335" s="1"/>
      <c r="M335" s="1"/>
      <c r="N335" s="1"/>
      <c r="O335" s="1"/>
      <c r="P335" s="1"/>
      <c r="Q335" s="1"/>
      <c r="R335" s="1"/>
      <c r="S335" s="1"/>
      <c r="T335" s="1"/>
      <c r="U335" s="1"/>
      <c r="W335" s="1"/>
      <c r="X335" s="1"/>
      <c r="Y335" s="1"/>
      <c r="AA335" s="1"/>
    </row>
    <row r="336" spans="2:27" ht="12" customHeight="1">
      <c r="B336" s="748"/>
      <c r="C336" s="750"/>
      <c r="D336" s="750"/>
      <c r="E336" s="750"/>
      <c r="F336" s="793"/>
      <c r="G336" s="793"/>
      <c r="H336" s="793"/>
      <c r="I336" s="190">
        <f t="shared" si="23"/>
        <v>0</v>
      </c>
      <c r="J336" s="808"/>
      <c r="K336" s="1"/>
      <c r="L336" s="1"/>
      <c r="M336" s="1"/>
      <c r="N336" s="1"/>
      <c r="O336" s="1"/>
      <c r="P336" s="1"/>
      <c r="Q336" s="1"/>
      <c r="R336" s="1"/>
      <c r="S336" s="1"/>
      <c r="T336" s="1"/>
      <c r="U336" s="1"/>
      <c r="W336" s="1"/>
      <c r="X336" s="1"/>
      <c r="Y336" s="1"/>
      <c r="AA336" s="1"/>
    </row>
    <row r="337" spans="2:27" ht="12" customHeight="1">
      <c r="B337" s="748"/>
      <c r="C337" s="750"/>
      <c r="D337" s="750"/>
      <c r="E337" s="750"/>
      <c r="F337" s="793"/>
      <c r="G337" s="793"/>
      <c r="H337" s="793"/>
      <c r="I337" s="190">
        <f t="shared" si="23"/>
        <v>0</v>
      </c>
      <c r="J337" s="808"/>
      <c r="K337" s="1"/>
      <c r="L337" s="1"/>
      <c r="M337" s="1"/>
      <c r="N337" s="1"/>
      <c r="O337" s="1"/>
      <c r="P337" s="1"/>
      <c r="Q337" s="1"/>
      <c r="R337" s="1"/>
      <c r="S337" s="1"/>
      <c r="T337" s="1"/>
      <c r="U337" s="1"/>
      <c r="W337" s="1"/>
      <c r="X337" s="1"/>
      <c r="Y337" s="1"/>
      <c r="AA337" s="1"/>
    </row>
    <row r="338" spans="2:27" ht="12" customHeight="1">
      <c r="B338" s="748"/>
      <c r="C338" s="750"/>
      <c r="D338" s="750"/>
      <c r="E338" s="750"/>
      <c r="F338" s="793"/>
      <c r="G338" s="793"/>
      <c r="H338" s="793"/>
      <c r="I338" s="190">
        <f t="shared" si="23"/>
        <v>0</v>
      </c>
      <c r="J338" s="808"/>
      <c r="K338" s="1"/>
      <c r="L338" s="1"/>
      <c r="M338" s="1"/>
      <c r="N338" s="1"/>
      <c r="O338" s="1"/>
      <c r="P338" s="1"/>
      <c r="Q338" s="1"/>
      <c r="R338" s="1"/>
      <c r="S338" s="1"/>
      <c r="T338" s="1"/>
      <c r="U338" s="1"/>
      <c r="W338" s="1"/>
      <c r="X338" s="1"/>
      <c r="Y338" s="1"/>
      <c r="AA338" s="1"/>
    </row>
    <row r="339" spans="2:27" ht="12" customHeight="1">
      <c r="B339" s="748"/>
      <c r="C339" s="750"/>
      <c r="D339" s="750"/>
      <c r="E339" s="750"/>
      <c r="F339" s="793"/>
      <c r="G339" s="793"/>
      <c r="H339" s="793"/>
      <c r="I339" s="190">
        <f t="shared" si="23"/>
        <v>0</v>
      </c>
      <c r="J339" s="808"/>
      <c r="K339" s="1"/>
      <c r="L339" s="1"/>
      <c r="M339" s="1"/>
      <c r="N339" s="1"/>
      <c r="O339" s="1"/>
      <c r="P339" s="1"/>
      <c r="Q339" s="1"/>
      <c r="R339" s="1"/>
      <c r="S339" s="1"/>
      <c r="T339" s="1"/>
      <c r="U339" s="1"/>
      <c r="W339" s="1"/>
      <c r="X339" s="1"/>
      <c r="Y339" s="1"/>
      <c r="AA339" s="1"/>
    </row>
    <row r="340" spans="2:27" ht="12" customHeight="1">
      <c r="B340" s="748"/>
      <c r="C340" s="750"/>
      <c r="D340" s="750"/>
      <c r="E340" s="750"/>
      <c r="F340" s="793"/>
      <c r="G340" s="793"/>
      <c r="H340" s="793"/>
      <c r="I340" s="190">
        <f t="shared" si="23"/>
        <v>0</v>
      </c>
      <c r="J340" s="808"/>
      <c r="K340" s="1"/>
      <c r="L340" s="1"/>
      <c r="M340" s="1"/>
      <c r="N340" s="1"/>
      <c r="O340" s="1"/>
      <c r="P340" s="1"/>
      <c r="Q340" s="1"/>
      <c r="R340" s="1"/>
      <c r="S340" s="1"/>
      <c r="T340" s="1"/>
      <c r="U340" s="1"/>
      <c r="W340" s="1"/>
      <c r="X340" s="1"/>
      <c r="Y340" s="1"/>
      <c r="AA340" s="1"/>
    </row>
    <row r="341" spans="2:27" ht="12" customHeight="1">
      <c r="B341" s="748"/>
      <c r="C341" s="750"/>
      <c r="D341" s="750"/>
      <c r="E341" s="750"/>
      <c r="F341" s="793"/>
      <c r="G341" s="793"/>
      <c r="H341" s="793"/>
      <c r="I341" s="190">
        <f t="shared" si="23"/>
        <v>0</v>
      </c>
      <c r="J341" s="808"/>
      <c r="K341" s="1"/>
      <c r="L341" s="1"/>
      <c r="M341" s="1"/>
      <c r="N341" s="1"/>
      <c r="O341" s="1"/>
      <c r="P341" s="1"/>
      <c r="Q341" s="1"/>
      <c r="R341" s="1"/>
      <c r="S341" s="1"/>
      <c r="T341" s="1"/>
      <c r="U341" s="1"/>
      <c r="W341" s="1"/>
      <c r="X341" s="1"/>
      <c r="Y341" s="1"/>
      <c r="AA341" s="1"/>
    </row>
    <row r="342" spans="2:27" ht="12" customHeight="1">
      <c r="B342" s="752"/>
      <c r="C342" s="754"/>
      <c r="D342" s="754"/>
      <c r="E342" s="754"/>
      <c r="F342" s="806"/>
      <c r="G342" s="806"/>
      <c r="H342" s="806"/>
      <c r="I342" s="190">
        <f t="shared" si="23"/>
        <v>0</v>
      </c>
      <c r="J342" s="809"/>
      <c r="K342" s="1"/>
      <c r="L342" s="1"/>
      <c r="M342" s="1"/>
      <c r="N342" s="1"/>
      <c r="O342" s="1"/>
      <c r="P342" s="1"/>
      <c r="Q342" s="1"/>
      <c r="R342" s="1"/>
      <c r="S342" s="1"/>
      <c r="T342" s="1"/>
      <c r="U342" s="1"/>
      <c r="W342" s="1"/>
      <c r="X342" s="1"/>
      <c r="Y342" s="1"/>
      <c r="AA342" s="1"/>
    </row>
    <row r="343" spans="2:27" ht="12" customHeight="1">
      <c r="B343" s="160"/>
      <c r="C343" s="93"/>
      <c r="D343" s="93"/>
      <c r="E343" s="93"/>
      <c r="F343" s="93"/>
      <c r="G343" s="93"/>
      <c r="H343" s="93"/>
      <c r="I343" s="93"/>
      <c r="J343" s="119"/>
      <c r="K343" s="1"/>
      <c r="L343" s="1"/>
      <c r="M343" s="1"/>
      <c r="N343" s="1"/>
      <c r="O343" s="1"/>
      <c r="P343" s="1"/>
      <c r="Q343" s="1"/>
      <c r="R343" s="1"/>
      <c r="S343" s="1"/>
      <c r="T343" s="1"/>
      <c r="U343" s="1"/>
      <c r="W343" s="1"/>
      <c r="X343" s="1"/>
      <c r="Y343" s="1"/>
      <c r="AA343" s="1"/>
    </row>
    <row r="344" spans="2:27" ht="12" customHeight="1">
      <c r="B344" s="23"/>
      <c r="C344" s="26" t="s">
        <v>176</v>
      </c>
      <c r="D344" s="26" t="s">
        <v>143</v>
      </c>
      <c r="E344" s="26" t="s">
        <v>117</v>
      </c>
      <c r="F344" s="26" t="s">
        <v>311</v>
      </c>
      <c r="G344" s="26" t="s">
        <v>292</v>
      </c>
      <c r="H344" s="26" t="s">
        <v>282</v>
      </c>
      <c r="I344" s="26" t="s">
        <v>293</v>
      </c>
      <c r="J344" s="29" t="s">
        <v>122</v>
      </c>
      <c r="K344" s="1"/>
      <c r="L344" s="1"/>
      <c r="M344" s="1"/>
      <c r="N344" s="1"/>
      <c r="O344" s="1"/>
      <c r="P344" s="1"/>
      <c r="Q344" s="1"/>
      <c r="R344" s="1"/>
      <c r="S344" s="1"/>
      <c r="T344" s="1"/>
      <c r="U344" s="1"/>
      <c r="W344" s="1"/>
      <c r="X344" s="1"/>
      <c r="Y344" s="1"/>
      <c r="AA344" s="1"/>
    </row>
    <row r="345" spans="2:27" ht="12" customHeight="1">
      <c r="B345" s="16" t="s">
        <v>314</v>
      </c>
      <c r="C345" s="31" t="s">
        <v>297</v>
      </c>
      <c r="D345" s="31" t="s">
        <v>313</v>
      </c>
      <c r="E345" s="31" t="s">
        <v>137</v>
      </c>
      <c r="F345" s="31" t="s">
        <v>298</v>
      </c>
      <c r="G345" s="31" t="s">
        <v>284</v>
      </c>
      <c r="H345" s="31" t="s">
        <v>284</v>
      </c>
      <c r="I345" s="31" t="s">
        <v>127</v>
      </c>
      <c r="J345" s="34" t="s">
        <v>127</v>
      </c>
      <c r="K345" s="1"/>
      <c r="L345" s="1"/>
      <c r="M345" s="1"/>
      <c r="N345" s="1"/>
      <c r="O345" s="1"/>
      <c r="P345" s="1"/>
      <c r="Q345" s="1"/>
      <c r="R345" s="1"/>
      <c r="S345" s="1"/>
      <c r="T345" s="1"/>
      <c r="U345" s="1"/>
      <c r="W345" s="1"/>
      <c r="X345" s="1"/>
      <c r="Y345" s="1"/>
      <c r="AA345" s="1"/>
    </row>
    <row r="346" spans="2:27" ht="12" customHeight="1">
      <c r="B346" s="772" t="s">
        <v>560</v>
      </c>
      <c r="C346" s="774">
        <v>100</v>
      </c>
      <c r="D346" s="774" t="s">
        <v>561</v>
      </c>
      <c r="E346" s="774"/>
      <c r="F346" s="805">
        <v>18000</v>
      </c>
      <c r="G346" s="805">
        <v>900</v>
      </c>
      <c r="H346" s="805">
        <v>9900</v>
      </c>
      <c r="I346" s="190">
        <f aca="true" t="shared" si="24" ref="I346:I356">F346-H346</f>
        <v>8100</v>
      </c>
      <c r="J346" s="807"/>
      <c r="K346" s="1"/>
      <c r="L346" s="1"/>
      <c r="M346" s="1"/>
      <c r="N346" s="1"/>
      <c r="O346" s="1"/>
      <c r="P346" s="1"/>
      <c r="Q346" s="1"/>
      <c r="R346" s="1"/>
      <c r="S346" s="1"/>
      <c r="T346" s="1"/>
      <c r="U346" s="1"/>
      <c r="W346" s="1"/>
      <c r="X346" s="1"/>
      <c r="Y346" s="1"/>
      <c r="AA346" s="1"/>
    </row>
    <row r="347" spans="2:27" ht="12" customHeight="1">
      <c r="B347" s="748" t="s">
        <v>562</v>
      </c>
      <c r="C347" s="750">
        <v>100</v>
      </c>
      <c r="D347" s="750" t="s">
        <v>563</v>
      </c>
      <c r="E347" s="750"/>
      <c r="F347" s="793">
        <v>25000</v>
      </c>
      <c r="G347" s="793">
        <v>1250</v>
      </c>
      <c r="H347" s="793">
        <v>8750</v>
      </c>
      <c r="I347" s="190">
        <f t="shared" si="24"/>
        <v>16250</v>
      </c>
      <c r="J347" s="808"/>
      <c r="K347" s="1"/>
      <c r="L347" s="1"/>
      <c r="M347" s="1"/>
      <c r="N347" s="1"/>
      <c r="O347" s="1"/>
      <c r="P347" s="1"/>
      <c r="Q347" s="1"/>
      <c r="R347" s="1"/>
      <c r="S347" s="1"/>
      <c r="T347" s="1"/>
      <c r="U347" s="1"/>
      <c r="W347" s="1"/>
      <c r="X347" s="1"/>
      <c r="Y347" s="1"/>
      <c r="AA347" s="1"/>
    </row>
    <row r="348" spans="2:27" ht="12" customHeight="1">
      <c r="B348" s="748" t="s">
        <v>564</v>
      </c>
      <c r="C348" s="750">
        <v>100</v>
      </c>
      <c r="D348" s="750" t="s">
        <v>565</v>
      </c>
      <c r="E348" s="750"/>
      <c r="F348" s="793">
        <v>20000</v>
      </c>
      <c r="G348" s="793">
        <v>1000</v>
      </c>
      <c r="H348" s="793">
        <v>5000</v>
      </c>
      <c r="I348" s="190">
        <f t="shared" si="24"/>
        <v>15000</v>
      </c>
      <c r="J348" s="808"/>
      <c r="K348" s="1"/>
      <c r="L348" s="1"/>
      <c r="M348" s="1"/>
      <c r="N348" s="1"/>
      <c r="O348" s="1"/>
      <c r="P348" s="1"/>
      <c r="Q348" s="1"/>
      <c r="R348" s="1"/>
      <c r="S348" s="1"/>
      <c r="T348" s="1"/>
      <c r="U348" s="1"/>
      <c r="W348" s="1"/>
      <c r="X348" s="1"/>
      <c r="Y348" s="1"/>
      <c r="AA348" s="1"/>
    </row>
    <row r="349" spans="2:27" ht="12" customHeight="1">
      <c r="B349" s="748" t="s">
        <v>566</v>
      </c>
      <c r="C349" s="750">
        <v>100</v>
      </c>
      <c r="D349" s="750" t="s">
        <v>535</v>
      </c>
      <c r="E349" s="750"/>
      <c r="F349" s="793">
        <v>4000</v>
      </c>
      <c r="G349" s="793">
        <v>200</v>
      </c>
      <c r="H349" s="793">
        <v>400</v>
      </c>
      <c r="I349" s="190">
        <f t="shared" si="24"/>
        <v>3600</v>
      </c>
      <c r="J349" s="808"/>
      <c r="K349" s="1"/>
      <c r="L349" s="1"/>
      <c r="M349" s="1"/>
      <c r="N349" s="1"/>
      <c r="O349" s="1"/>
      <c r="P349" s="1"/>
      <c r="Q349" s="1"/>
      <c r="R349" s="1"/>
      <c r="S349" s="1"/>
      <c r="T349" s="1"/>
      <c r="U349" s="1"/>
      <c r="W349" s="1"/>
      <c r="X349" s="1"/>
      <c r="Y349" s="1"/>
      <c r="AA349" s="1"/>
    </row>
    <row r="350" spans="2:27" ht="12" customHeight="1">
      <c r="B350" s="748" t="s">
        <v>567</v>
      </c>
      <c r="C350" s="750">
        <v>100</v>
      </c>
      <c r="D350" s="750" t="s">
        <v>568</v>
      </c>
      <c r="E350" s="750"/>
      <c r="F350" s="793">
        <v>20000</v>
      </c>
      <c r="G350" s="793">
        <v>1000</v>
      </c>
      <c r="H350" s="793">
        <v>15000</v>
      </c>
      <c r="I350" s="190">
        <f t="shared" si="24"/>
        <v>5000</v>
      </c>
      <c r="J350" s="808"/>
      <c r="K350" s="1"/>
      <c r="L350" s="1"/>
      <c r="M350" s="1"/>
      <c r="N350" s="1"/>
      <c r="O350" s="1"/>
      <c r="P350" s="1"/>
      <c r="Q350" s="1"/>
      <c r="R350" s="1"/>
      <c r="S350" s="1"/>
      <c r="T350" s="1"/>
      <c r="U350" s="1"/>
      <c r="W350" s="1"/>
      <c r="X350" s="1"/>
      <c r="Y350" s="1"/>
      <c r="AA350" s="1"/>
    </row>
    <row r="351" spans="2:27" ht="12" customHeight="1">
      <c r="B351" s="748"/>
      <c r="C351" s="750"/>
      <c r="D351" s="750"/>
      <c r="E351" s="750"/>
      <c r="F351" s="793"/>
      <c r="G351" s="793"/>
      <c r="H351" s="793"/>
      <c r="I351" s="190">
        <f t="shared" si="24"/>
        <v>0</v>
      </c>
      <c r="J351" s="808"/>
      <c r="K351" s="1"/>
      <c r="L351" s="1"/>
      <c r="M351" s="1"/>
      <c r="N351" s="1"/>
      <c r="O351" s="1"/>
      <c r="P351" s="1"/>
      <c r="Q351" s="1"/>
      <c r="R351" s="1"/>
      <c r="S351" s="1"/>
      <c r="T351" s="1"/>
      <c r="U351" s="1"/>
      <c r="W351" s="1"/>
      <c r="X351" s="1"/>
      <c r="Y351" s="1"/>
      <c r="AA351" s="1"/>
    </row>
    <row r="352" spans="2:27" ht="12" customHeight="1">
      <c r="B352" s="748" t="s">
        <v>603</v>
      </c>
      <c r="C352" s="750">
        <v>100</v>
      </c>
      <c r="D352" s="750"/>
      <c r="E352" s="750"/>
      <c r="F352" s="793"/>
      <c r="G352" s="793"/>
      <c r="H352" s="793"/>
      <c r="I352" s="190">
        <f t="shared" si="24"/>
        <v>0</v>
      </c>
      <c r="J352" s="808">
        <v>150000</v>
      </c>
      <c r="K352" s="1"/>
      <c r="L352" s="1"/>
      <c r="M352" s="1"/>
      <c r="N352" s="1"/>
      <c r="O352" s="1"/>
      <c r="P352" s="1"/>
      <c r="Q352" s="1"/>
      <c r="R352" s="1"/>
      <c r="S352" s="1"/>
      <c r="T352" s="1"/>
      <c r="U352" s="1"/>
      <c r="W352" s="1"/>
      <c r="X352" s="1"/>
      <c r="Y352" s="1"/>
      <c r="AA352" s="1"/>
    </row>
    <row r="353" spans="2:27" ht="12" customHeight="1">
      <c r="B353" s="748"/>
      <c r="C353" s="750"/>
      <c r="D353" s="750"/>
      <c r="E353" s="750"/>
      <c r="F353" s="793"/>
      <c r="G353" s="793"/>
      <c r="H353" s="793"/>
      <c r="I353" s="190">
        <f t="shared" si="24"/>
        <v>0</v>
      </c>
      <c r="J353" s="808"/>
      <c r="K353" s="1"/>
      <c r="L353" s="1"/>
      <c r="M353" s="1"/>
      <c r="N353" s="1"/>
      <c r="O353" s="1"/>
      <c r="P353" s="1"/>
      <c r="Q353" s="1"/>
      <c r="R353" s="1"/>
      <c r="S353" s="1"/>
      <c r="T353" s="1"/>
      <c r="U353" s="1"/>
      <c r="W353" s="1"/>
      <c r="X353" s="1"/>
      <c r="Y353" s="1"/>
      <c r="AA353" s="1"/>
    </row>
    <row r="354" spans="2:27" ht="12" customHeight="1">
      <c r="B354" s="748"/>
      <c r="C354" s="750"/>
      <c r="D354" s="750"/>
      <c r="E354" s="750"/>
      <c r="F354" s="793"/>
      <c r="G354" s="793"/>
      <c r="H354" s="793"/>
      <c r="I354" s="190">
        <f t="shared" si="24"/>
        <v>0</v>
      </c>
      <c r="J354" s="808"/>
      <c r="K354" s="1"/>
      <c r="L354" s="1"/>
      <c r="M354" s="1"/>
      <c r="N354" s="1"/>
      <c r="O354" s="1"/>
      <c r="P354" s="1"/>
      <c r="Q354" s="1"/>
      <c r="R354" s="1"/>
      <c r="S354" s="1"/>
      <c r="T354" s="1"/>
      <c r="U354" s="1"/>
      <c r="W354" s="1"/>
      <c r="X354" s="1"/>
      <c r="Y354" s="1"/>
      <c r="AA354" s="1"/>
    </row>
    <row r="355" spans="2:27" ht="12" customHeight="1">
      <c r="B355" s="748"/>
      <c r="C355" s="750"/>
      <c r="D355" s="750"/>
      <c r="E355" s="750"/>
      <c r="F355" s="793"/>
      <c r="G355" s="793"/>
      <c r="H355" s="793"/>
      <c r="I355" s="190">
        <f t="shared" si="24"/>
        <v>0</v>
      </c>
      <c r="J355" s="808"/>
      <c r="K355" s="1"/>
      <c r="L355" s="1"/>
      <c r="M355" s="1"/>
      <c r="N355" s="1"/>
      <c r="O355" s="1"/>
      <c r="P355" s="1"/>
      <c r="Q355" s="1"/>
      <c r="R355" s="1"/>
      <c r="S355" s="1"/>
      <c r="T355" s="1"/>
      <c r="U355" s="1"/>
      <c r="W355" s="1"/>
      <c r="X355" s="1"/>
      <c r="Y355" s="1"/>
      <c r="AA355" s="1"/>
    </row>
    <row r="356" spans="2:27" ht="12" customHeight="1">
      <c r="B356" s="752"/>
      <c r="C356" s="754"/>
      <c r="D356" s="754"/>
      <c r="E356" s="754"/>
      <c r="F356" s="806"/>
      <c r="G356" s="806"/>
      <c r="H356" s="806"/>
      <c r="I356" s="190">
        <f t="shared" si="24"/>
        <v>0</v>
      </c>
      <c r="J356" s="809"/>
      <c r="K356" s="1"/>
      <c r="L356" s="1"/>
      <c r="M356" s="1"/>
      <c r="N356" s="1"/>
      <c r="O356" s="1"/>
      <c r="P356" s="1"/>
      <c r="Q356" s="1"/>
      <c r="R356" s="1"/>
      <c r="S356" s="1"/>
      <c r="T356" s="1"/>
      <c r="U356" s="1"/>
      <c r="W356" s="1"/>
      <c r="X356" s="1"/>
      <c r="Y356" s="1"/>
      <c r="AA356" s="1"/>
    </row>
    <row r="357" spans="2:27" ht="12" customHeight="1">
      <c r="B357" s="160"/>
      <c r="C357" s="93"/>
      <c r="D357" s="93"/>
      <c r="E357" s="93"/>
      <c r="F357" s="93"/>
      <c r="G357" s="93"/>
      <c r="H357" s="93"/>
      <c r="I357" s="93"/>
      <c r="J357" s="119"/>
      <c r="K357" s="1"/>
      <c r="L357" s="1"/>
      <c r="M357" s="1"/>
      <c r="N357" s="1"/>
      <c r="O357" s="1"/>
      <c r="P357" s="1"/>
      <c r="Q357" s="1"/>
      <c r="R357" s="1"/>
      <c r="S357" s="1"/>
      <c r="T357" s="1"/>
      <c r="U357" s="1"/>
      <c r="W357" s="1"/>
      <c r="X357" s="1"/>
      <c r="Y357" s="1"/>
      <c r="AA357" s="1"/>
    </row>
    <row r="358" spans="2:27" ht="12" customHeight="1">
      <c r="B358" s="23"/>
      <c r="C358" s="26" t="s">
        <v>176</v>
      </c>
      <c r="D358" s="26" t="s">
        <v>143</v>
      </c>
      <c r="E358" s="26" t="s">
        <v>117</v>
      </c>
      <c r="F358" s="26" t="s">
        <v>311</v>
      </c>
      <c r="G358" s="26" t="s">
        <v>292</v>
      </c>
      <c r="H358" s="26" t="s">
        <v>282</v>
      </c>
      <c r="I358" s="26" t="s">
        <v>293</v>
      </c>
      <c r="J358" s="29" t="s">
        <v>122</v>
      </c>
      <c r="K358" s="1"/>
      <c r="L358" s="1"/>
      <c r="M358" s="1"/>
      <c r="N358" s="1"/>
      <c r="O358" s="1"/>
      <c r="P358" s="1"/>
      <c r="Q358" s="1"/>
      <c r="R358" s="1"/>
      <c r="S358" s="1"/>
      <c r="T358" s="1"/>
      <c r="U358" s="1"/>
      <c r="W358" s="1"/>
      <c r="X358" s="1"/>
      <c r="Y358" s="1"/>
      <c r="AA358" s="1"/>
    </row>
    <row r="359" spans="2:27" ht="12" customHeight="1">
      <c r="B359" s="16" t="s">
        <v>315</v>
      </c>
      <c r="C359" s="31" t="s">
        <v>297</v>
      </c>
      <c r="D359" s="31" t="s">
        <v>313</v>
      </c>
      <c r="E359" s="31" t="s">
        <v>137</v>
      </c>
      <c r="F359" s="31" t="s">
        <v>298</v>
      </c>
      <c r="G359" s="31" t="s">
        <v>284</v>
      </c>
      <c r="H359" s="31" t="s">
        <v>284</v>
      </c>
      <c r="I359" s="31" t="s">
        <v>127</v>
      </c>
      <c r="J359" s="34" t="s">
        <v>127</v>
      </c>
      <c r="K359" s="1"/>
      <c r="L359" s="1"/>
      <c r="M359" s="1"/>
      <c r="N359" s="1"/>
      <c r="O359" s="1"/>
      <c r="P359" s="1"/>
      <c r="Q359" s="1"/>
      <c r="R359" s="1"/>
      <c r="S359" s="1"/>
      <c r="T359" s="1"/>
      <c r="U359" s="1"/>
      <c r="W359" s="1"/>
      <c r="X359" s="1"/>
      <c r="Y359" s="1"/>
      <c r="AA359" s="1"/>
    </row>
    <row r="360" spans="2:27" ht="12" customHeight="1">
      <c r="B360" s="772" t="s">
        <v>553</v>
      </c>
      <c r="C360" s="774">
        <v>100</v>
      </c>
      <c r="D360" s="774">
        <v>1965</v>
      </c>
      <c r="E360" s="774"/>
      <c r="F360" s="805">
        <v>20000</v>
      </c>
      <c r="G360" s="805">
        <v>666</v>
      </c>
      <c r="H360" s="805">
        <v>18008</v>
      </c>
      <c r="I360" s="190">
        <f aca="true" t="shared" si="25" ref="I360:I367">F360-H360</f>
        <v>1992</v>
      </c>
      <c r="J360" s="807"/>
      <c r="K360" s="1"/>
      <c r="L360" s="1"/>
      <c r="M360" s="1"/>
      <c r="N360" s="1"/>
      <c r="O360" s="1"/>
      <c r="P360" s="1"/>
      <c r="Q360" s="1"/>
      <c r="R360" s="1"/>
      <c r="S360" s="1"/>
      <c r="T360" s="1"/>
      <c r="U360" s="1"/>
      <c r="W360" s="1"/>
      <c r="X360" s="1"/>
      <c r="Y360" s="1"/>
      <c r="AA360" s="1"/>
    </row>
    <row r="361" spans="2:27" ht="12" customHeight="1">
      <c r="B361" s="748" t="s">
        <v>555</v>
      </c>
      <c r="C361" s="750">
        <v>100</v>
      </c>
      <c r="D361" s="750">
        <v>1965</v>
      </c>
      <c r="E361" s="750"/>
      <c r="F361" s="793">
        <v>35000</v>
      </c>
      <c r="G361" s="793">
        <v>1167</v>
      </c>
      <c r="H361" s="793">
        <v>31509</v>
      </c>
      <c r="I361" s="190">
        <f t="shared" si="25"/>
        <v>3491</v>
      </c>
      <c r="J361" s="808"/>
      <c r="K361" s="1"/>
      <c r="L361" s="1"/>
      <c r="M361" s="1"/>
      <c r="N361" s="1"/>
      <c r="O361" s="1"/>
      <c r="P361" s="1"/>
      <c r="Q361" s="1"/>
      <c r="R361" s="1"/>
      <c r="S361" s="1"/>
      <c r="T361" s="1"/>
      <c r="U361" s="1"/>
      <c r="W361" s="1"/>
      <c r="X361" s="1"/>
      <c r="Y361" s="1"/>
      <c r="AA361" s="1"/>
    </row>
    <row r="362" spans="2:27" ht="12" customHeight="1">
      <c r="B362" s="748" t="s">
        <v>557</v>
      </c>
      <c r="C362" s="750">
        <v>100</v>
      </c>
      <c r="D362" s="750">
        <v>1965</v>
      </c>
      <c r="E362" s="750"/>
      <c r="F362" s="793">
        <v>2000</v>
      </c>
      <c r="G362" s="793">
        <v>67</v>
      </c>
      <c r="H362" s="793">
        <v>1809</v>
      </c>
      <c r="I362" s="190">
        <f t="shared" si="25"/>
        <v>191</v>
      </c>
      <c r="J362" s="808"/>
      <c r="K362" s="1"/>
      <c r="L362" s="1"/>
      <c r="M362" s="1"/>
      <c r="N362" s="1"/>
      <c r="O362" s="1"/>
      <c r="P362" s="1"/>
      <c r="Q362" s="1"/>
      <c r="R362" s="1"/>
      <c r="S362" s="1"/>
      <c r="T362" s="1"/>
      <c r="U362" s="1"/>
      <c r="W362" s="1"/>
      <c r="X362" s="1"/>
      <c r="Y362" s="1"/>
      <c r="AA362" s="1"/>
    </row>
    <row r="363" spans="2:27" ht="12" customHeight="1">
      <c r="B363" s="748" t="s">
        <v>558</v>
      </c>
      <c r="C363" s="750">
        <v>100</v>
      </c>
      <c r="D363" s="750">
        <v>1980</v>
      </c>
      <c r="E363" s="750"/>
      <c r="F363" s="793">
        <v>15000</v>
      </c>
      <c r="G363" s="793">
        <v>500</v>
      </c>
      <c r="H363" s="793">
        <v>6000</v>
      </c>
      <c r="I363" s="190">
        <f t="shared" si="25"/>
        <v>9000</v>
      </c>
      <c r="J363" s="808"/>
      <c r="K363" s="1"/>
      <c r="L363" s="1"/>
      <c r="M363" s="1"/>
      <c r="N363" s="1"/>
      <c r="O363" s="1"/>
      <c r="P363" s="1"/>
      <c r="Q363" s="1"/>
      <c r="R363" s="1"/>
      <c r="S363" s="1"/>
      <c r="T363" s="1"/>
      <c r="U363" s="1"/>
      <c r="W363" s="1"/>
      <c r="X363" s="1"/>
      <c r="Y363" s="1"/>
      <c r="AA363" s="1"/>
    </row>
    <row r="364" spans="2:27" ht="12" customHeight="1">
      <c r="B364" s="748"/>
      <c r="C364" s="750"/>
      <c r="D364" s="750"/>
      <c r="E364" s="750"/>
      <c r="F364" s="793"/>
      <c r="G364" s="793"/>
      <c r="H364" s="793"/>
      <c r="I364" s="190">
        <f t="shared" si="25"/>
        <v>0</v>
      </c>
      <c r="J364" s="808"/>
      <c r="K364" s="1"/>
      <c r="L364" s="1"/>
      <c r="M364" s="1"/>
      <c r="N364" s="1"/>
      <c r="O364" s="1"/>
      <c r="P364" s="1"/>
      <c r="Q364" s="1"/>
      <c r="R364" s="1"/>
      <c r="S364" s="1"/>
      <c r="T364" s="1"/>
      <c r="U364" s="1"/>
      <c r="W364" s="1"/>
      <c r="X364" s="1"/>
      <c r="Y364" s="1"/>
      <c r="AA364" s="1"/>
    </row>
    <row r="365" spans="2:27" ht="12" customHeight="1">
      <c r="B365" s="748"/>
      <c r="C365" s="750"/>
      <c r="D365" s="750"/>
      <c r="E365" s="750"/>
      <c r="F365" s="793"/>
      <c r="G365" s="793"/>
      <c r="H365" s="793"/>
      <c r="I365" s="190">
        <f t="shared" si="25"/>
        <v>0</v>
      </c>
      <c r="J365" s="808"/>
      <c r="K365" s="1"/>
      <c r="L365" s="1"/>
      <c r="M365" s="1"/>
      <c r="N365" s="1"/>
      <c r="O365" s="1"/>
      <c r="P365" s="1"/>
      <c r="Q365" s="1"/>
      <c r="R365" s="1"/>
      <c r="S365" s="1"/>
      <c r="T365" s="1"/>
      <c r="U365" s="1"/>
      <c r="W365" s="1"/>
      <c r="X365" s="1"/>
      <c r="Y365" s="1"/>
      <c r="AA365" s="1"/>
    </row>
    <row r="366" spans="2:27" ht="12.75" customHeight="1">
      <c r="B366" s="748"/>
      <c r="C366" s="750"/>
      <c r="D366" s="750"/>
      <c r="E366" s="750"/>
      <c r="F366" s="793"/>
      <c r="G366" s="793"/>
      <c r="H366" s="793"/>
      <c r="I366" s="190">
        <f t="shared" si="25"/>
        <v>0</v>
      </c>
      <c r="J366" s="808"/>
      <c r="K366" s="1"/>
      <c r="L366" s="1"/>
      <c r="M366" s="1"/>
      <c r="N366" s="1"/>
      <c r="O366" s="1"/>
      <c r="P366" s="1"/>
      <c r="Q366" s="1"/>
      <c r="R366" s="1"/>
      <c r="S366" s="1"/>
      <c r="T366" s="1"/>
      <c r="U366" s="1"/>
      <c r="W366" s="1"/>
      <c r="X366" s="1"/>
      <c r="Y366" s="1"/>
      <c r="AA366" s="1"/>
    </row>
    <row r="367" spans="2:27" ht="12.75" customHeight="1">
      <c r="B367" s="752"/>
      <c r="C367" s="754"/>
      <c r="D367" s="754"/>
      <c r="E367" s="754"/>
      <c r="F367" s="806"/>
      <c r="G367" s="806"/>
      <c r="H367" s="806"/>
      <c r="I367" s="190">
        <f t="shared" si="25"/>
        <v>0</v>
      </c>
      <c r="J367" s="809"/>
      <c r="K367" s="1"/>
      <c r="L367" s="1"/>
      <c r="M367" s="1"/>
      <c r="N367" s="1"/>
      <c r="O367" s="1"/>
      <c r="P367" s="1"/>
      <c r="Q367" s="1"/>
      <c r="R367" s="1"/>
      <c r="S367" s="1"/>
      <c r="T367" s="1"/>
      <c r="U367" s="1"/>
      <c r="W367" s="1"/>
      <c r="X367" s="1"/>
      <c r="Y367" s="1"/>
      <c r="AA367" s="1"/>
    </row>
    <row r="368" spans="2:27" ht="12" customHeight="1">
      <c r="B368" s="71" t="s">
        <v>316</v>
      </c>
      <c r="C368" s="12"/>
      <c r="D368" s="93"/>
      <c r="E368" s="93"/>
      <c r="F368" s="93"/>
      <c r="G368" s="93"/>
      <c r="H368" s="93"/>
      <c r="I368" s="93"/>
      <c r="J368" s="119"/>
      <c r="K368" s="1"/>
      <c r="L368" s="1"/>
      <c r="M368" s="1"/>
      <c r="N368" s="1"/>
      <c r="O368" s="1"/>
      <c r="P368" s="1"/>
      <c r="Q368" s="1"/>
      <c r="R368" s="1"/>
      <c r="S368" s="1"/>
      <c r="T368" s="1"/>
      <c r="U368" s="1"/>
      <c r="W368" s="1"/>
      <c r="X368" s="1"/>
      <c r="Y368" s="1"/>
      <c r="AA368" s="1"/>
    </row>
    <row r="369" spans="2:27" ht="12" customHeight="1">
      <c r="B369" s="772" t="s">
        <v>570</v>
      </c>
      <c r="C369" s="774"/>
      <c r="D369" s="774"/>
      <c r="E369" s="774"/>
      <c r="F369" s="774">
        <v>55000</v>
      </c>
      <c r="G369" s="774"/>
      <c r="H369" s="774"/>
      <c r="I369" s="105">
        <f>F369-H369</f>
        <v>55000</v>
      </c>
      <c r="J369" s="810"/>
      <c r="K369" s="1"/>
      <c r="L369" s="1"/>
      <c r="M369" s="1"/>
      <c r="N369" s="1"/>
      <c r="O369" s="1"/>
      <c r="P369" s="1"/>
      <c r="Q369" s="1"/>
      <c r="R369" s="1"/>
      <c r="S369" s="1"/>
      <c r="T369" s="1"/>
      <c r="U369" s="1"/>
      <c r="W369" s="1"/>
      <c r="X369" s="1"/>
      <c r="Y369" s="1"/>
      <c r="AA369" s="1"/>
    </row>
    <row r="370" spans="2:27" ht="12" customHeight="1">
      <c r="B370" s="748"/>
      <c r="C370" s="750"/>
      <c r="D370" s="750"/>
      <c r="E370" s="750"/>
      <c r="F370" s="750"/>
      <c r="G370" s="750"/>
      <c r="H370" s="750"/>
      <c r="I370" s="105">
        <f>F370-H370</f>
        <v>0</v>
      </c>
      <c r="J370" s="763"/>
      <c r="K370" s="1"/>
      <c r="L370" s="1"/>
      <c r="M370" s="1"/>
      <c r="N370" s="1"/>
      <c r="O370" s="1"/>
      <c r="P370" s="1"/>
      <c r="Q370" s="1"/>
      <c r="R370" s="1"/>
      <c r="S370" s="1"/>
      <c r="T370" s="1"/>
      <c r="U370" s="1"/>
      <c r="W370" s="1"/>
      <c r="X370" s="1"/>
      <c r="Y370" s="1"/>
      <c r="AA370" s="1"/>
    </row>
    <row r="371" spans="2:27" ht="12" customHeight="1">
      <c r="B371" s="756"/>
      <c r="C371" s="758"/>
      <c r="D371" s="758"/>
      <c r="E371" s="758"/>
      <c r="F371" s="754"/>
      <c r="G371" s="754"/>
      <c r="H371" s="754"/>
      <c r="I371" s="105">
        <f>F371-H371</f>
        <v>0</v>
      </c>
      <c r="J371" s="811"/>
      <c r="K371" s="1"/>
      <c r="L371" s="1"/>
      <c r="M371" s="1"/>
      <c r="N371" s="1"/>
      <c r="O371" s="1"/>
      <c r="P371" s="1"/>
      <c r="Q371" s="1"/>
      <c r="R371" s="1"/>
      <c r="S371" s="1"/>
      <c r="T371" s="1"/>
      <c r="U371" s="1"/>
      <c r="W371" s="1"/>
      <c r="X371" s="1"/>
      <c r="Y371" s="1"/>
      <c r="AA371" s="1"/>
    </row>
    <row r="372" spans="2:27" ht="12" customHeight="1">
      <c r="B372" s="49"/>
      <c r="C372" s="9" t="s">
        <v>317</v>
      </c>
      <c r="D372" s="48"/>
      <c r="E372" s="187">
        <f>SUM(E332:E371)</f>
        <v>9500</v>
      </c>
      <c r="F372" s="93"/>
      <c r="G372" s="93"/>
      <c r="H372" s="93"/>
      <c r="I372" s="93"/>
      <c r="J372" s="119"/>
      <c r="K372" s="1"/>
      <c r="L372" s="1"/>
      <c r="M372" s="1"/>
      <c r="N372" s="1"/>
      <c r="O372" s="1"/>
      <c r="P372" s="1"/>
      <c r="Q372" s="1"/>
      <c r="R372" s="1"/>
      <c r="S372" s="1"/>
      <c r="T372" s="1"/>
      <c r="U372" s="1"/>
      <c r="W372" s="1"/>
      <c r="X372" s="1"/>
      <c r="Y372" s="1"/>
      <c r="AA372" s="1"/>
    </row>
    <row r="373" spans="2:27" ht="12" customHeight="1">
      <c r="B373" s="49"/>
      <c r="C373" s="9" t="s">
        <v>304</v>
      </c>
      <c r="D373" s="10"/>
      <c r="E373" s="48"/>
      <c r="F373" s="187">
        <f>SUM(F332:F372)</f>
        <v>862000</v>
      </c>
      <c r="G373" s="93"/>
      <c r="H373" s="93"/>
      <c r="I373" s="93"/>
      <c r="J373" s="119"/>
      <c r="K373" s="1"/>
      <c r="L373" s="1"/>
      <c r="M373" s="1"/>
      <c r="N373" s="1"/>
      <c r="O373" s="1"/>
      <c r="P373" s="1"/>
      <c r="Q373" s="1"/>
      <c r="R373" s="1"/>
      <c r="S373" s="1"/>
      <c r="T373" s="1"/>
      <c r="U373" s="1"/>
      <c r="W373" s="1"/>
      <c r="X373" s="1"/>
      <c r="Y373" s="1"/>
      <c r="AA373" s="1"/>
    </row>
    <row r="374" spans="2:27" ht="12" customHeight="1">
      <c r="B374" s="49"/>
      <c r="C374" s="9" t="s">
        <v>305</v>
      </c>
      <c r="D374" s="10"/>
      <c r="E374" s="10"/>
      <c r="F374" s="48"/>
      <c r="G374" s="187">
        <f>SUM(G332:G372)</f>
        <v>6750</v>
      </c>
      <c r="H374" s="93"/>
      <c r="I374" s="93"/>
      <c r="J374" s="119"/>
      <c r="K374" s="1"/>
      <c r="L374" s="1"/>
      <c r="M374" s="1"/>
      <c r="N374" s="1"/>
      <c r="O374" s="1"/>
      <c r="P374" s="1"/>
      <c r="Q374" s="1"/>
      <c r="R374" s="1"/>
      <c r="S374" s="1"/>
      <c r="T374" s="1"/>
      <c r="U374" s="1"/>
      <c r="W374" s="1"/>
      <c r="X374" s="1"/>
      <c r="Y374" s="1"/>
      <c r="AA374" s="1"/>
    </row>
    <row r="375" spans="2:27" ht="12" customHeight="1">
      <c r="B375" s="49"/>
      <c r="C375" s="9" t="s">
        <v>318</v>
      </c>
      <c r="D375" s="10"/>
      <c r="E375" s="10"/>
      <c r="F375" s="10"/>
      <c r="G375" s="48"/>
      <c r="H375" s="187">
        <f>SUM(H332:H372)</f>
        <v>96376</v>
      </c>
      <c r="I375" s="93"/>
      <c r="J375" s="119"/>
      <c r="K375" s="1"/>
      <c r="L375" s="1"/>
      <c r="M375" s="1"/>
      <c r="N375" s="1"/>
      <c r="O375" s="1"/>
      <c r="P375" s="1"/>
      <c r="Q375" s="1"/>
      <c r="R375" s="1"/>
      <c r="S375" s="1"/>
      <c r="T375" s="1"/>
      <c r="U375" s="1"/>
      <c r="W375" s="1"/>
      <c r="X375" s="1"/>
      <c r="Y375" s="1"/>
      <c r="AA375" s="1"/>
    </row>
    <row r="376" spans="2:27" ht="12" customHeight="1">
      <c r="B376" s="49"/>
      <c r="C376" s="9" t="s">
        <v>319</v>
      </c>
      <c r="D376" s="10"/>
      <c r="E376" s="10"/>
      <c r="F376" s="10"/>
      <c r="G376" s="10"/>
      <c r="H376" s="48"/>
      <c r="I376" s="187">
        <f>SUM(I332:I372)</f>
        <v>765624</v>
      </c>
      <c r="J376" s="119"/>
      <c r="K376" s="1"/>
      <c r="L376" s="1"/>
      <c r="M376" s="1"/>
      <c r="N376" s="1"/>
      <c r="O376" s="1"/>
      <c r="P376" s="1"/>
      <c r="Q376" s="1"/>
      <c r="R376" s="1"/>
      <c r="S376" s="1"/>
      <c r="T376" s="1"/>
      <c r="U376" s="1"/>
      <c r="W376" s="1"/>
      <c r="X376" s="1"/>
      <c r="Y376" s="1"/>
      <c r="AA376" s="1"/>
    </row>
    <row r="377" spans="2:27" ht="15" customHeight="1" thickBot="1">
      <c r="B377" s="20"/>
      <c r="C377" s="22" t="s">
        <v>320</v>
      </c>
      <c r="D377" s="21"/>
      <c r="E377" s="21"/>
      <c r="F377" s="21"/>
      <c r="G377" s="21"/>
      <c r="H377" s="21"/>
      <c r="I377" s="68"/>
      <c r="J377" s="189">
        <f>SUM(J332:J372)</f>
        <v>1887500</v>
      </c>
      <c r="K377" s="1"/>
      <c r="L377" s="1"/>
      <c r="M377" s="1"/>
      <c r="N377" s="1"/>
      <c r="O377" s="1"/>
      <c r="P377" s="1"/>
      <c r="Q377" s="1"/>
      <c r="R377" s="1"/>
      <c r="S377" s="1"/>
      <c r="T377" s="1"/>
      <c r="U377" s="1"/>
      <c r="W377" s="1"/>
      <c r="X377" s="1"/>
      <c r="Y377" s="1"/>
      <c r="AA377" s="1"/>
    </row>
    <row r="378" spans="2:27" ht="13.5" customHeight="1" thickTop="1">
      <c r="B378" s="46" t="s">
        <v>321</v>
      </c>
      <c r="C378" s="1"/>
      <c r="D378" s="1"/>
      <c r="E378" s="72"/>
      <c r="F378" s="1"/>
      <c r="G378" s="40"/>
      <c r="H378" s="40"/>
      <c r="I378" s="26" t="s">
        <v>110</v>
      </c>
      <c r="J378" s="29" t="s">
        <v>145</v>
      </c>
      <c r="K378" s="1"/>
      <c r="L378" s="1"/>
      <c r="M378" s="1"/>
      <c r="N378" s="1"/>
      <c r="O378" s="1"/>
      <c r="P378" s="1"/>
      <c r="Q378" s="1"/>
      <c r="R378" s="1"/>
      <c r="S378" s="1"/>
      <c r="T378" s="1"/>
      <c r="U378" s="1"/>
      <c r="W378" s="1"/>
      <c r="X378" s="1"/>
      <c r="Y378" s="1"/>
      <c r="AA378" s="1"/>
    </row>
    <row r="379" spans="2:27" ht="12.75" customHeight="1">
      <c r="B379" s="46" t="s">
        <v>322</v>
      </c>
      <c r="C379" s="1"/>
      <c r="D379" s="1"/>
      <c r="E379" s="26" t="s">
        <v>323</v>
      </c>
      <c r="F379" s="555"/>
      <c r="G379" s="40"/>
      <c r="H379" s="27" t="s">
        <v>292</v>
      </c>
      <c r="I379" s="27" t="s">
        <v>324</v>
      </c>
      <c r="J379" s="29" t="s">
        <v>325</v>
      </c>
      <c r="K379" s="1"/>
      <c r="L379" s="1"/>
      <c r="M379" s="1"/>
      <c r="N379" s="1"/>
      <c r="O379" s="1"/>
      <c r="P379" s="1"/>
      <c r="Q379" s="1"/>
      <c r="R379" s="1"/>
      <c r="S379" s="1"/>
      <c r="T379" s="1"/>
      <c r="U379" s="1"/>
      <c r="W379" s="1"/>
      <c r="X379" s="1"/>
      <c r="Y379" s="1"/>
      <c r="AA379" s="1"/>
    </row>
    <row r="380" spans="2:27" ht="15" customHeight="1">
      <c r="B380" s="23"/>
      <c r="C380" s="1"/>
      <c r="D380" s="1"/>
      <c r="E380" s="26" t="s">
        <v>177</v>
      </c>
      <c r="F380" s="26" t="s">
        <v>143</v>
      </c>
      <c r="G380" s="40"/>
      <c r="H380" s="27" t="s">
        <v>326</v>
      </c>
      <c r="I380" s="27" t="s">
        <v>327</v>
      </c>
      <c r="J380" s="29" t="s">
        <v>328</v>
      </c>
      <c r="K380" s="1"/>
      <c r="L380" s="1"/>
      <c r="M380" s="1"/>
      <c r="N380" s="1"/>
      <c r="O380" s="1"/>
      <c r="P380" s="1"/>
      <c r="Q380" s="1"/>
      <c r="R380" s="1"/>
      <c r="S380" s="1"/>
      <c r="T380" s="1"/>
      <c r="U380" s="1"/>
      <c r="W380" s="1"/>
      <c r="X380" s="1"/>
      <c r="Y380" s="1"/>
      <c r="AA380" s="1"/>
    </row>
    <row r="381" spans="2:27" ht="12" customHeight="1">
      <c r="B381" s="16" t="s">
        <v>329</v>
      </c>
      <c r="C381" s="10"/>
      <c r="D381" s="10"/>
      <c r="E381" s="31" t="s">
        <v>328</v>
      </c>
      <c r="F381" s="31" t="s">
        <v>330</v>
      </c>
      <c r="G381" s="31" t="s">
        <v>137</v>
      </c>
      <c r="H381" s="32" t="s">
        <v>331</v>
      </c>
      <c r="I381" s="32" t="s">
        <v>149</v>
      </c>
      <c r="J381" s="34" t="s">
        <v>332</v>
      </c>
      <c r="K381" s="1"/>
      <c r="L381" s="1"/>
      <c r="M381" s="1"/>
      <c r="N381" s="1"/>
      <c r="O381" s="1"/>
      <c r="P381" s="1"/>
      <c r="Q381" s="1"/>
      <c r="R381" s="1"/>
      <c r="S381" s="1"/>
      <c r="T381" s="1"/>
      <c r="U381" s="1"/>
      <c r="W381" s="1"/>
      <c r="X381" s="1"/>
      <c r="Y381" s="1"/>
      <c r="AA381" s="1"/>
    </row>
    <row r="382" spans="2:27" ht="12" customHeight="1">
      <c r="B382" s="744" t="s">
        <v>571</v>
      </c>
      <c r="C382" s="812"/>
      <c r="D382" s="812"/>
      <c r="E382" s="746" t="s">
        <v>604</v>
      </c>
      <c r="F382" s="746" t="s">
        <v>605</v>
      </c>
      <c r="G382" s="791">
        <v>3750</v>
      </c>
      <c r="H382" s="792">
        <v>12000</v>
      </c>
      <c r="I382" s="792">
        <v>2000</v>
      </c>
      <c r="J382" s="191">
        <f aca="true" t="shared" si="26" ref="J382:J390">I382</f>
        <v>2000</v>
      </c>
      <c r="K382" s="1"/>
      <c r="L382" s="1"/>
      <c r="M382" s="1"/>
      <c r="N382" s="1"/>
      <c r="O382" s="1"/>
      <c r="P382" s="1"/>
      <c r="Q382" s="1"/>
      <c r="R382" s="1"/>
      <c r="S382" s="1"/>
      <c r="T382" s="1"/>
      <c r="U382" s="1"/>
      <c r="W382" s="1"/>
      <c r="X382" s="1"/>
      <c r="Y382" s="1"/>
      <c r="AA382" s="1"/>
    </row>
    <row r="383" spans="2:27" ht="12">
      <c r="B383" s="748"/>
      <c r="C383" s="749"/>
      <c r="D383" s="749"/>
      <c r="E383" s="751"/>
      <c r="F383" s="749"/>
      <c r="G383" s="737"/>
      <c r="H383" s="781"/>
      <c r="I383" s="781"/>
      <c r="J383" s="191">
        <f t="shared" si="26"/>
        <v>0</v>
      </c>
      <c r="K383" s="1"/>
      <c r="L383" s="1"/>
      <c r="M383" s="1"/>
      <c r="N383" s="1"/>
      <c r="O383" s="1"/>
      <c r="P383" s="1"/>
      <c r="Q383" s="1"/>
      <c r="R383" s="1"/>
      <c r="S383" s="1"/>
      <c r="T383" s="1"/>
      <c r="U383" s="1"/>
      <c r="W383" s="1"/>
      <c r="X383" s="1"/>
      <c r="Y383" s="1"/>
      <c r="AA383" s="1"/>
    </row>
    <row r="384" spans="2:27" ht="12">
      <c r="B384" s="748"/>
      <c r="C384" s="749"/>
      <c r="D384" s="749"/>
      <c r="E384" s="751"/>
      <c r="F384" s="749"/>
      <c r="G384" s="737"/>
      <c r="H384" s="781"/>
      <c r="I384" s="781"/>
      <c r="J384" s="191">
        <f t="shared" si="26"/>
        <v>0</v>
      </c>
      <c r="K384" s="1"/>
      <c r="L384" s="1"/>
      <c r="M384" s="1"/>
      <c r="N384" s="1"/>
      <c r="O384" s="1"/>
      <c r="P384" s="1"/>
      <c r="Q384" s="1"/>
      <c r="R384" s="1"/>
      <c r="S384" s="1"/>
      <c r="T384" s="1"/>
      <c r="U384" s="1"/>
      <c r="W384" s="1"/>
      <c r="X384" s="1"/>
      <c r="Y384" s="1"/>
      <c r="AA384" s="1"/>
    </row>
    <row r="385" spans="2:27" ht="12">
      <c r="B385" s="748"/>
      <c r="C385" s="749"/>
      <c r="D385" s="749"/>
      <c r="E385" s="751"/>
      <c r="F385" s="749"/>
      <c r="G385" s="737"/>
      <c r="H385" s="781"/>
      <c r="I385" s="781"/>
      <c r="J385" s="191">
        <f t="shared" si="26"/>
        <v>0</v>
      </c>
      <c r="K385" s="1"/>
      <c r="L385" s="1"/>
      <c r="M385" s="1"/>
      <c r="N385" s="1"/>
      <c r="O385" s="1"/>
      <c r="P385" s="1"/>
      <c r="Q385" s="1"/>
      <c r="R385" s="1"/>
      <c r="S385" s="1"/>
      <c r="T385" s="1"/>
      <c r="U385" s="1"/>
      <c r="W385" s="1"/>
      <c r="X385" s="1"/>
      <c r="Y385" s="1"/>
      <c r="AA385" s="1"/>
    </row>
    <row r="386" spans="2:27" ht="12" customHeight="1">
      <c r="B386" s="748"/>
      <c r="C386" s="749"/>
      <c r="D386" s="749"/>
      <c r="E386" s="751"/>
      <c r="F386" s="749"/>
      <c r="G386" s="737"/>
      <c r="H386" s="781"/>
      <c r="I386" s="781"/>
      <c r="J386" s="191">
        <f t="shared" si="26"/>
        <v>0</v>
      </c>
      <c r="K386" s="1"/>
      <c r="L386" s="1"/>
      <c r="M386" s="1"/>
      <c r="N386" s="1"/>
      <c r="O386" s="1"/>
      <c r="P386" s="1"/>
      <c r="Q386" s="1"/>
      <c r="R386" s="1"/>
      <c r="S386" s="1"/>
      <c r="T386" s="1"/>
      <c r="U386" s="1"/>
      <c r="W386" s="1"/>
      <c r="X386" s="1"/>
      <c r="Y386" s="1"/>
      <c r="AA386" s="1"/>
    </row>
    <row r="387" spans="2:27" ht="12" customHeight="1">
      <c r="B387" s="748"/>
      <c r="C387" s="749"/>
      <c r="D387" s="749"/>
      <c r="E387" s="751"/>
      <c r="F387" s="749"/>
      <c r="G387" s="737"/>
      <c r="H387" s="781"/>
      <c r="I387" s="781"/>
      <c r="J387" s="191">
        <f t="shared" si="26"/>
        <v>0</v>
      </c>
      <c r="K387" s="1"/>
      <c r="L387" s="1"/>
      <c r="M387" s="1"/>
      <c r="N387" s="1"/>
      <c r="O387" s="1"/>
      <c r="P387" s="1"/>
      <c r="Q387" s="1"/>
      <c r="R387" s="1"/>
      <c r="S387" s="1"/>
      <c r="T387" s="1"/>
      <c r="U387" s="1"/>
      <c r="W387" s="1"/>
      <c r="X387" s="1"/>
      <c r="Y387" s="1"/>
      <c r="AA387" s="1"/>
    </row>
    <row r="388" spans="2:27" ht="12" customHeight="1">
      <c r="B388" s="748"/>
      <c r="C388" s="749"/>
      <c r="D388" s="749"/>
      <c r="E388" s="751"/>
      <c r="F388" s="749"/>
      <c r="G388" s="737"/>
      <c r="H388" s="781"/>
      <c r="I388" s="781"/>
      <c r="J388" s="191">
        <f t="shared" si="26"/>
        <v>0</v>
      </c>
      <c r="K388" s="1"/>
      <c r="L388" s="1"/>
      <c r="M388" s="1"/>
      <c r="N388" s="1"/>
      <c r="O388" s="1"/>
      <c r="P388" s="1"/>
      <c r="Q388" s="1"/>
      <c r="R388" s="1"/>
      <c r="S388" s="1"/>
      <c r="T388" s="1"/>
      <c r="U388" s="1"/>
      <c r="W388" s="1"/>
      <c r="X388" s="1"/>
      <c r="Y388" s="1"/>
      <c r="AA388" s="1"/>
    </row>
    <row r="389" spans="2:27" ht="12" customHeight="1">
      <c r="B389" s="748"/>
      <c r="C389" s="749"/>
      <c r="D389" s="749"/>
      <c r="E389" s="751"/>
      <c r="F389" s="749"/>
      <c r="G389" s="737"/>
      <c r="H389" s="781"/>
      <c r="I389" s="781"/>
      <c r="J389" s="191">
        <f t="shared" si="26"/>
        <v>0</v>
      </c>
      <c r="K389" s="1"/>
      <c r="L389" s="1"/>
      <c r="M389" s="1"/>
      <c r="N389" s="1"/>
      <c r="O389" s="1"/>
      <c r="P389" s="1"/>
      <c r="Q389" s="1"/>
      <c r="R389" s="1"/>
      <c r="S389" s="1"/>
      <c r="T389" s="1"/>
      <c r="U389" s="1"/>
      <c r="W389" s="1"/>
      <c r="X389" s="1"/>
      <c r="Y389" s="1"/>
      <c r="AA389" s="1"/>
    </row>
    <row r="390" spans="2:27" ht="12" customHeight="1">
      <c r="B390" s="756"/>
      <c r="C390" s="757"/>
      <c r="D390" s="757"/>
      <c r="E390" s="759"/>
      <c r="F390" s="757"/>
      <c r="G390" s="738"/>
      <c r="H390" s="782"/>
      <c r="I390" s="782"/>
      <c r="J390" s="192">
        <f t="shared" si="26"/>
        <v>0</v>
      </c>
      <c r="K390" s="1"/>
      <c r="L390" s="1"/>
      <c r="M390" s="1"/>
      <c r="N390" s="1"/>
      <c r="O390" s="1"/>
      <c r="P390" s="1"/>
      <c r="Q390" s="1"/>
      <c r="R390" s="1"/>
      <c r="S390" s="1"/>
      <c r="T390" s="1"/>
      <c r="U390" s="1"/>
      <c r="W390" s="1"/>
      <c r="X390" s="1"/>
      <c r="Y390" s="1"/>
      <c r="AA390" s="1"/>
    </row>
    <row r="391" spans="2:27" ht="12">
      <c r="B391" s="49"/>
      <c r="C391" s="9" t="s">
        <v>333</v>
      </c>
      <c r="D391" s="10"/>
      <c r="E391" s="10"/>
      <c r="F391" s="10"/>
      <c r="G391" s="193">
        <f>SUM(G382:G390)</f>
        <v>3750</v>
      </c>
      <c r="H391" s="126"/>
      <c r="I391" s="127"/>
      <c r="J391" s="119"/>
      <c r="K391" s="1"/>
      <c r="L391" s="1"/>
      <c r="M391" s="1"/>
      <c r="N391" s="1"/>
      <c r="O391" s="1"/>
      <c r="P391" s="1"/>
      <c r="Q391" s="1"/>
      <c r="R391" s="1"/>
      <c r="S391" s="1"/>
      <c r="T391" s="1"/>
      <c r="U391" s="1"/>
      <c r="W391" s="1"/>
      <c r="X391" s="1"/>
      <c r="Y391" s="1"/>
      <c r="AA391" s="1"/>
    </row>
    <row r="392" spans="2:27" ht="12" customHeight="1">
      <c r="B392" s="49"/>
      <c r="C392" s="9" t="s">
        <v>334</v>
      </c>
      <c r="D392" s="10"/>
      <c r="E392" s="10"/>
      <c r="F392" s="10"/>
      <c r="G392" s="10"/>
      <c r="H392" s="193">
        <f>SUM(H382:H390)</f>
        <v>12000</v>
      </c>
      <c r="I392" s="116"/>
      <c r="J392" s="119"/>
      <c r="K392" s="1"/>
      <c r="L392" s="1"/>
      <c r="M392" s="1"/>
      <c r="N392" s="1"/>
      <c r="O392" s="1"/>
      <c r="P392" s="1"/>
      <c r="Q392" s="1"/>
      <c r="R392" s="1"/>
      <c r="S392" s="1"/>
      <c r="T392" s="1"/>
      <c r="U392" s="1"/>
      <c r="W392" s="1"/>
      <c r="X392" s="1"/>
      <c r="Y392" s="1"/>
      <c r="AA392" s="1"/>
    </row>
    <row r="393" spans="2:27" ht="12" customHeight="1" thickBot="1">
      <c r="B393" s="20"/>
      <c r="C393" s="22" t="s">
        <v>335</v>
      </c>
      <c r="D393" s="21"/>
      <c r="E393" s="21"/>
      <c r="F393" s="21"/>
      <c r="G393" s="21"/>
      <c r="H393" s="21"/>
      <c r="I393" s="68"/>
      <c r="J393" s="189">
        <f>SUM(J382:J390)</f>
        <v>2000</v>
      </c>
      <c r="K393" s="1"/>
      <c r="L393" s="1"/>
      <c r="M393" s="1"/>
      <c r="N393" s="1"/>
      <c r="O393" s="1"/>
      <c r="P393" s="1"/>
      <c r="Q393" s="1"/>
      <c r="R393" s="1"/>
      <c r="S393" s="1"/>
      <c r="T393" s="1"/>
      <c r="U393" s="1"/>
      <c r="W393" s="1"/>
      <c r="X393" s="1"/>
      <c r="Y393" s="1"/>
      <c r="AA393" s="1"/>
    </row>
    <row r="394" spans="2:27" ht="13.5" thickBot="1" thickTop="1">
      <c r="B394" s="164"/>
      <c r="C394" s="164"/>
      <c r="D394" s="164"/>
      <c r="E394" s="164"/>
      <c r="F394" s="164"/>
      <c r="G394" s="164"/>
      <c r="H394" s="164"/>
      <c r="I394" s="164"/>
      <c r="J394" s="164"/>
      <c r="K394" s="1"/>
      <c r="L394" s="1"/>
      <c r="M394" s="1"/>
      <c r="N394" s="1"/>
      <c r="O394" s="1"/>
      <c r="P394" s="1"/>
      <c r="Q394" s="1"/>
      <c r="R394" s="1"/>
      <c r="S394" s="1"/>
      <c r="T394" s="1"/>
      <c r="U394" s="1"/>
      <c r="W394" s="1"/>
      <c r="X394" s="1"/>
      <c r="Y394" s="1"/>
      <c r="AA394" s="1"/>
    </row>
    <row r="395" spans="2:27" ht="12.75" thickTop="1">
      <c r="B395" s="528" t="s">
        <v>336</v>
      </c>
      <c r="C395" s="529"/>
      <c r="D395" s="529"/>
      <c r="E395" s="14"/>
      <c r="F395" s="14"/>
      <c r="G395" s="14"/>
      <c r="H395" s="14"/>
      <c r="I395" s="14"/>
      <c r="J395" s="36"/>
      <c r="K395" s="1"/>
      <c r="L395" s="1"/>
      <c r="M395" s="1"/>
      <c r="N395" s="1"/>
      <c r="O395" s="1"/>
      <c r="P395" s="1"/>
      <c r="Q395" s="1"/>
      <c r="R395" s="1"/>
      <c r="S395" s="1"/>
      <c r="T395" s="1"/>
      <c r="U395" s="1"/>
      <c r="W395" s="1"/>
      <c r="X395" s="1"/>
      <c r="Y395" s="1"/>
      <c r="AA395" s="1"/>
    </row>
    <row r="396" spans="2:27" ht="12">
      <c r="B396" s="58"/>
      <c r="C396" s="59"/>
      <c r="D396" s="59"/>
      <c r="E396" s="59"/>
      <c r="F396" s="59"/>
      <c r="G396" s="59"/>
      <c r="H396" s="59"/>
      <c r="I396" s="43"/>
      <c r="J396" s="60"/>
      <c r="K396" s="1"/>
      <c r="L396" s="1"/>
      <c r="M396" s="1"/>
      <c r="N396" s="1"/>
      <c r="O396" s="1"/>
      <c r="P396" s="1"/>
      <c r="Q396" s="1"/>
      <c r="R396" s="1"/>
      <c r="S396" s="1"/>
      <c r="T396" s="1"/>
      <c r="U396" s="1"/>
      <c r="W396" s="1"/>
      <c r="X396" s="1"/>
      <c r="Y396" s="1"/>
      <c r="AA396" s="1"/>
    </row>
    <row r="397" spans="2:27" ht="12">
      <c r="B397" s="23"/>
      <c r="C397" s="1"/>
      <c r="D397" s="1"/>
      <c r="E397" s="26" t="s">
        <v>134</v>
      </c>
      <c r="F397" s="26" t="s">
        <v>174</v>
      </c>
      <c r="G397" s="26" t="s">
        <v>122</v>
      </c>
      <c r="H397" s="30" t="s">
        <v>175</v>
      </c>
      <c r="I397" s="38" t="s">
        <v>118</v>
      </c>
      <c r="J397" s="45" t="s">
        <v>176</v>
      </c>
      <c r="K397" s="1"/>
      <c r="L397" s="1"/>
      <c r="M397" s="1"/>
      <c r="N397" s="1"/>
      <c r="O397" s="1"/>
      <c r="P397" s="1"/>
      <c r="Q397" s="1"/>
      <c r="R397" s="1"/>
      <c r="S397" s="1"/>
      <c r="T397" s="1"/>
      <c r="U397" s="1"/>
      <c r="W397" s="1"/>
      <c r="X397" s="1"/>
      <c r="Y397" s="1"/>
      <c r="AA397" s="1"/>
    </row>
    <row r="398" spans="2:27" ht="12">
      <c r="B398" s="23"/>
      <c r="C398" s="1"/>
      <c r="D398" s="1"/>
      <c r="E398" s="26" t="s">
        <v>177</v>
      </c>
      <c r="F398" s="26" t="s">
        <v>337</v>
      </c>
      <c r="G398" s="26" t="s">
        <v>133</v>
      </c>
      <c r="H398" s="28" t="s">
        <v>174</v>
      </c>
      <c r="I398" s="26" t="s">
        <v>122</v>
      </c>
      <c r="J398" s="29" t="s">
        <v>178</v>
      </c>
      <c r="K398" s="1"/>
      <c r="L398" s="1"/>
      <c r="M398" s="1"/>
      <c r="N398" s="1"/>
      <c r="O398" s="1"/>
      <c r="P398" s="1"/>
      <c r="Q398" s="1"/>
      <c r="R398" s="1"/>
      <c r="S398" s="1"/>
      <c r="T398" s="1"/>
      <c r="U398" s="1"/>
      <c r="W398" s="1"/>
      <c r="X398" s="1"/>
      <c r="Y398" s="1"/>
      <c r="AA398" s="1"/>
    </row>
    <row r="399" spans="2:27" ht="12">
      <c r="B399" s="16" t="s">
        <v>148</v>
      </c>
      <c r="C399" s="10"/>
      <c r="D399" s="10"/>
      <c r="E399" s="31" t="s">
        <v>179</v>
      </c>
      <c r="F399" s="31" t="s">
        <v>201</v>
      </c>
      <c r="G399" s="31" t="s">
        <v>125</v>
      </c>
      <c r="H399" s="33" t="s">
        <v>180</v>
      </c>
      <c r="I399" s="32" t="s">
        <v>127</v>
      </c>
      <c r="J399" s="34" t="s">
        <v>181</v>
      </c>
      <c r="K399" s="1"/>
      <c r="L399" s="1"/>
      <c r="M399" s="1"/>
      <c r="N399" s="1"/>
      <c r="O399" s="1"/>
      <c r="P399" s="1"/>
      <c r="Q399" s="1"/>
      <c r="R399" s="1"/>
      <c r="S399" s="1"/>
      <c r="T399" s="1"/>
      <c r="U399" s="1"/>
      <c r="W399" s="1"/>
      <c r="X399" s="1"/>
      <c r="Y399" s="1"/>
      <c r="AA399" s="1"/>
    </row>
    <row r="400" spans="2:27" ht="12">
      <c r="B400" s="744" t="s">
        <v>573</v>
      </c>
      <c r="C400" s="745"/>
      <c r="D400" s="745"/>
      <c r="E400" s="746">
        <v>1</v>
      </c>
      <c r="F400" s="791">
        <v>5200</v>
      </c>
      <c r="G400" s="791">
        <v>5200</v>
      </c>
      <c r="H400" s="105">
        <f aca="true" t="shared" si="27" ref="H400:H407">E400*F400</f>
        <v>5200</v>
      </c>
      <c r="I400" s="557">
        <f aca="true" t="shared" si="28" ref="I400:I407">E400*G400</f>
        <v>5200</v>
      </c>
      <c r="J400" s="769">
        <v>0</v>
      </c>
      <c r="K400" s="1"/>
      <c r="L400" s="1"/>
      <c r="M400" s="1"/>
      <c r="N400" s="1"/>
      <c r="O400" s="1"/>
      <c r="P400" s="1"/>
      <c r="Q400" s="1"/>
      <c r="R400" s="1"/>
      <c r="S400" s="1"/>
      <c r="T400" s="1"/>
      <c r="U400" s="1"/>
      <c r="W400" s="1"/>
      <c r="X400" s="1"/>
      <c r="Y400" s="1"/>
      <c r="AA400" s="1"/>
    </row>
    <row r="401" spans="2:27" ht="12">
      <c r="B401" s="748" t="s">
        <v>573</v>
      </c>
      <c r="C401" s="749"/>
      <c r="D401" s="749"/>
      <c r="E401" s="750">
        <v>1</v>
      </c>
      <c r="F401" s="737">
        <v>3000</v>
      </c>
      <c r="G401" s="737">
        <v>3000</v>
      </c>
      <c r="H401" s="105">
        <f t="shared" si="27"/>
        <v>3000</v>
      </c>
      <c r="I401" s="557">
        <f t="shared" si="28"/>
        <v>3000</v>
      </c>
      <c r="J401" s="770">
        <v>0</v>
      </c>
      <c r="K401" s="1"/>
      <c r="L401" s="1"/>
      <c r="M401" s="1"/>
      <c r="N401" s="1"/>
      <c r="O401" s="1"/>
      <c r="P401" s="1"/>
      <c r="Q401" s="1"/>
      <c r="R401" s="1"/>
      <c r="S401" s="1"/>
      <c r="T401" s="1"/>
      <c r="U401" s="1"/>
      <c r="W401" s="1"/>
      <c r="X401" s="1"/>
      <c r="Y401" s="1"/>
      <c r="AA401" s="1"/>
    </row>
    <row r="402" spans="2:27" ht="12">
      <c r="B402" s="748" t="s">
        <v>574</v>
      </c>
      <c r="C402" s="749"/>
      <c r="D402" s="749"/>
      <c r="E402" s="750">
        <v>1</v>
      </c>
      <c r="F402" s="737">
        <v>800</v>
      </c>
      <c r="G402" s="737">
        <v>800</v>
      </c>
      <c r="H402" s="105">
        <f t="shared" si="27"/>
        <v>800</v>
      </c>
      <c r="I402" s="557">
        <f t="shared" si="28"/>
        <v>800</v>
      </c>
      <c r="J402" s="770">
        <v>0</v>
      </c>
      <c r="K402" s="1"/>
      <c r="L402" s="1"/>
      <c r="M402" s="1"/>
      <c r="N402" s="1"/>
      <c r="O402" s="1"/>
      <c r="P402" s="1"/>
      <c r="Q402" s="1"/>
      <c r="R402" s="1"/>
      <c r="S402" s="1"/>
      <c r="T402" s="1"/>
      <c r="U402" s="1"/>
      <c r="W402" s="1"/>
      <c r="X402" s="1"/>
      <c r="Y402" s="1"/>
      <c r="AA402" s="1"/>
    </row>
    <row r="403" spans="2:27" ht="12">
      <c r="B403" s="748"/>
      <c r="C403" s="749"/>
      <c r="D403" s="749"/>
      <c r="E403" s="750"/>
      <c r="F403" s="737"/>
      <c r="G403" s="737"/>
      <c r="H403" s="105">
        <f t="shared" si="27"/>
        <v>0</v>
      </c>
      <c r="I403" s="557">
        <f t="shared" si="28"/>
        <v>0</v>
      </c>
      <c r="J403" s="770">
        <v>0</v>
      </c>
      <c r="K403" s="1"/>
      <c r="L403" s="1"/>
      <c r="M403" s="1"/>
      <c r="N403" s="1"/>
      <c r="O403" s="1"/>
      <c r="P403" s="1"/>
      <c r="Q403" s="1"/>
      <c r="R403" s="1"/>
      <c r="S403" s="1"/>
      <c r="T403" s="1"/>
      <c r="U403" s="1"/>
      <c r="W403" s="1"/>
      <c r="X403" s="1"/>
      <c r="Y403" s="1"/>
      <c r="AA403" s="1"/>
    </row>
    <row r="404" spans="2:27" ht="12">
      <c r="B404" s="748"/>
      <c r="C404" s="749"/>
      <c r="D404" s="749"/>
      <c r="E404" s="750"/>
      <c r="F404" s="737"/>
      <c r="G404" s="737"/>
      <c r="H404" s="105">
        <f t="shared" si="27"/>
        <v>0</v>
      </c>
      <c r="I404" s="557">
        <f t="shared" si="28"/>
        <v>0</v>
      </c>
      <c r="J404" s="770">
        <v>0</v>
      </c>
      <c r="K404" s="1"/>
      <c r="L404" s="1"/>
      <c r="M404" s="1"/>
      <c r="N404" s="1"/>
      <c r="O404" s="1"/>
      <c r="P404" s="1"/>
      <c r="Q404" s="1"/>
      <c r="R404" s="1"/>
      <c r="S404" s="1"/>
      <c r="T404" s="1"/>
      <c r="U404" s="1"/>
      <c r="W404" s="1"/>
      <c r="X404" s="1"/>
      <c r="Y404" s="1"/>
      <c r="AA404" s="1"/>
    </row>
    <row r="405" spans="2:27" ht="12">
      <c r="B405" s="748"/>
      <c r="C405" s="749"/>
      <c r="D405" s="749"/>
      <c r="E405" s="750"/>
      <c r="F405" s="737"/>
      <c r="G405" s="737"/>
      <c r="H405" s="105">
        <f t="shared" si="27"/>
        <v>0</v>
      </c>
      <c r="I405" s="557">
        <f t="shared" si="28"/>
        <v>0</v>
      </c>
      <c r="J405" s="770">
        <v>0</v>
      </c>
      <c r="K405" s="1"/>
      <c r="L405" s="1"/>
      <c r="M405" s="1"/>
      <c r="N405" s="1"/>
      <c r="O405" s="1"/>
      <c r="P405" s="1"/>
      <c r="Q405" s="1"/>
      <c r="R405" s="1"/>
      <c r="S405" s="1"/>
      <c r="T405" s="1"/>
      <c r="U405" s="1"/>
      <c r="W405" s="1"/>
      <c r="X405" s="1"/>
      <c r="Y405" s="1"/>
      <c r="AA405" s="1"/>
    </row>
    <row r="406" spans="2:27" ht="12">
      <c r="B406" s="748"/>
      <c r="C406" s="749"/>
      <c r="D406" s="749"/>
      <c r="E406" s="750"/>
      <c r="F406" s="737"/>
      <c r="G406" s="737"/>
      <c r="H406" s="105">
        <f t="shared" si="27"/>
        <v>0</v>
      </c>
      <c r="I406" s="557">
        <f t="shared" si="28"/>
        <v>0</v>
      </c>
      <c r="J406" s="770">
        <v>0</v>
      </c>
      <c r="K406" s="1"/>
      <c r="L406" s="1"/>
      <c r="M406" s="1"/>
      <c r="N406" s="1"/>
      <c r="O406" s="1"/>
      <c r="P406" s="1"/>
      <c r="Q406" s="1"/>
      <c r="R406" s="1"/>
      <c r="S406" s="1"/>
      <c r="T406" s="1"/>
      <c r="U406" s="1"/>
      <c r="W406" s="1"/>
      <c r="X406" s="1"/>
      <c r="Y406" s="1"/>
      <c r="AA406" s="1"/>
    </row>
    <row r="407" spans="2:27" ht="12">
      <c r="B407" s="756"/>
      <c r="C407" s="757"/>
      <c r="D407" s="757"/>
      <c r="E407" s="758"/>
      <c r="F407" s="738"/>
      <c r="G407" s="738"/>
      <c r="H407" s="106">
        <f t="shared" si="27"/>
        <v>0</v>
      </c>
      <c r="I407" s="557">
        <f t="shared" si="28"/>
        <v>0</v>
      </c>
      <c r="J407" s="771">
        <v>0</v>
      </c>
      <c r="K407" s="1"/>
      <c r="L407" s="1"/>
      <c r="M407" s="1"/>
      <c r="N407" s="1"/>
      <c r="O407" s="1"/>
      <c r="P407" s="1"/>
      <c r="Q407" s="1"/>
      <c r="R407" s="1"/>
      <c r="S407" s="1"/>
      <c r="T407" s="1"/>
      <c r="U407" s="1"/>
      <c r="W407" s="1"/>
      <c r="X407" s="1"/>
      <c r="Y407" s="1"/>
      <c r="AA407" s="1"/>
    </row>
    <row r="408" spans="2:27" ht="12">
      <c r="B408" s="16" t="s">
        <v>338</v>
      </c>
      <c r="C408" s="10"/>
      <c r="D408" s="10"/>
      <c r="E408" s="10"/>
      <c r="F408" s="10"/>
      <c r="G408" s="10"/>
      <c r="H408" s="106">
        <f>SUM(H400:H407)</f>
        <v>9000</v>
      </c>
      <c r="I408" s="93"/>
      <c r="J408" s="119"/>
      <c r="K408" s="1"/>
      <c r="L408" s="1"/>
      <c r="M408" s="1"/>
      <c r="N408" s="1"/>
      <c r="O408" s="1"/>
      <c r="P408" s="1"/>
      <c r="Q408" s="1"/>
      <c r="R408" s="1"/>
      <c r="S408" s="1"/>
      <c r="T408" s="1"/>
      <c r="U408" s="1"/>
      <c r="W408" s="1"/>
      <c r="X408" s="1"/>
      <c r="Y408" s="1"/>
      <c r="AA408" s="1"/>
    </row>
    <row r="409" spans="2:27" ht="12">
      <c r="B409" s="16" t="s">
        <v>339</v>
      </c>
      <c r="C409" s="10"/>
      <c r="D409" s="10"/>
      <c r="E409" s="10"/>
      <c r="F409" s="10"/>
      <c r="G409" s="10"/>
      <c r="H409" s="93"/>
      <c r="I409" s="109">
        <f>SUM(I400:I407)</f>
        <v>9000</v>
      </c>
      <c r="J409" s="119"/>
      <c r="K409" s="1"/>
      <c r="L409" s="1"/>
      <c r="M409" s="1"/>
      <c r="N409" s="1"/>
      <c r="O409" s="1"/>
      <c r="P409" s="1"/>
      <c r="Q409" s="1"/>
      <c r="R409" s="1"/>
      <c r="S409" s="1"/>
      <c r="T409" s="1"/>
      <c r="U409" s="1"/>
      <c r="W409" s="1"/>
      <c r="X409" s="1"/>
      <c r="Y409" s="1"/>
      <c r="AA409" s="1"/>
    </row>
    <row r="410" spans="2:27" ht="12">
      <c r="B410" s="42" t="s">
        <v>184</v>
      </c>
      <c r="C410" s="43"/>
      <c r="D410" s="43"/>
      <c r="E410" s="43"/>
      <c r="F410" s="43"/>
      <c r="G410" s="43"/>
      <c r="H410" s="103">
        <f>(1-J400)*H400+(1-J401)*H401+(1-J402)*H402+(1-J403)*H403+(1-J404)*H404+(1-J405)*H405+(1-J406)*H406+(1-J407)*H407</f>
        <v>9000</v>
      </c>
      <c r="I410" s="110">
        <f>I400*(1-J400)+I401*(1-J401)+I402*(1-J402)+I403*(1-J403)+I404*(1-J404)+I405*(1-J405)+I406*(1-J406)+I407*(1-J407)</f>
        <v>9000</v>
      </c>
      <c r="J410" s="121"/>
      <c r="K410" s="1"/>
      <c r="L410" s="1"/>
      <c r="M410" s="1"/>
      <c r="N410" s="1"/>
      <c r="O410" s="1"/>
      <c r="P410" s="1"/>
      <c r="Q410" s="1"/>
      <c r="R410" s="1"/>
      <c r="S410" s="1"/>
      <c r="T410" s="1"/>
      <c r="U410" s="1"/>
      <c r="W410" s="1"/>
      <c r="X410" s="1"/>
      <c r="Y410" s="1"/>
      <c r="AA410" s="1"/>
    </row>
    <row r="411" spans="2:27" ht="12.75" thickBot="1">
      <c r="B411" s="61" t="s">
        <v>186</v>
      </c>
      <c r="C411" s="50"/>
      <c r="D411" s="50"/>
      <c r="E411" s="50"/>
      <c r="F411" s="50"/>
      <c r="G411" s="50"/>
      <c r="H411" s="111">
        <f>J400*H400+J401*H401+J402*H402+J403*H403+J404*H404+J405*H405+J406*H406+J407*H407</f>
        <v>0</v>
      </c>
      <c r="I411" s="112">
        <f>I400*J400+I401*J401+I402*J402+I403*J403+I404*J404+I405*J405+I406*J406+I407*J407</f>
        <v>0</v>
      </c>
      <c r="J411" s="122"/>
      <c r="K411" s="1"/>
      <c r="L411" s="1"/>
      <c r="M411" s="1"/>
      <c r="N411" s="1"/>
      <c r="O411" s="1"/>
      <c r="P411" s="1"/>
      <c r="Q411" s="1"/>
      <c r="R411" s="1"/>
      <c r="S411" s="1"/>
      <c r="T411" s="1"/>
      <c r="U411" s="1"/>
      <c r="W411" s="1"/>
      <c r="X411" s="1"/>
      <c r="Y411" s="1"/>
      <c r="AA411" s="1"/>
    </row>
    <row r="412" spans="2:27" ht="12" customHeight="1" thickBot="1" thickTop="1">
      <c r="B412" s="1"/>
      <c r="C412" s="1"/>
      <c r="D412" s="1"/>
      <c r="E412" s="1"/>
      <c r="F412" s="1"/>
      <c r="G412" s="1"/>
      <c r="H412" s="1"/>
      <c r="I412" s="1"/>
      <c r="J412" s="1"/>
      <c r="K412" s="1"/>
      <c r="L412" s="1"/>
      <c r="M412" s="1"/>
      <c r="N412" s="1"/>
      <c r="O412" s="1"/>
      <c r="P412" s="1"/>
      <c r="Q412" s="1"/>
      <c r="R412" s="1"/>
      <c r="S412" s="1"/>
      <c r="T412" s="1"/>
      <c r="U412" s="1"/>
      <c r="W412" s="1"/>
      <c r="X412" s="1"/>
      <c r="Y412" s="1"/>
      <c r="AA412" s="1"/>
    </row>
    <row r="413" spans="2:27" ht="13.5" customHeight="1" thickTop="1">
      <c r="B413" s="522" t="s">
        <v>340</v>
      </c>
      <c r="C413" s="532"/>
      <c r="D413" s="24"/>
      <c r="E413" s="24"/>
      <c r="F413" s="24"/>
      <c r="G413" s="24"/>
      <c r="H413" s="24"/>
      <c r="I413" s="24"/>
      <c r="J413" s="25"/>
      <c r="K413" s="1"/>
      <c r="L413" s="1"/>
      <c r="M413" s="1"/>
      <c r="N413" s="1"/>
      <c r="O413" s="1"/>
      <c r="P413" s="1"/>
      <c r="Q413" s="1"/>
      <c r="R413" s="1"/>
      <c r="S413" s="1"/>
      <c r="T413" s="1"/>
      <c r="U413" s="1"/>
      <c r="W413" s="1"/>
      <c r="X413" s="1"/>
      <c r="Y413" s="1"/>
      <c r="AA413" s="1"/>
    </row>
    <row r="414" spans="2:27" ht="12.75" customHeight="1">
      <c r="B414" s="23"/>
      <c r="C414" s="1"/>
      <c r="D414" s="1"/>
      <c r="E414" s="1"/>
      <c r="F414" s="1"/>
      <c r="G414" s="1"/>
      <c r="H414" s="1"/>
      <c r="I414" s="30" t="s">
        <v>341</v>
      </c>
      <c r="J414" s="73" t="s">
        <v>118</v>
      </c>
      <c r="K414" s="1"/>
      <c r="L414" s="1"/>
      <c r="M414" s="1"/>
      <c r="N414" s="1"/>
      <c r="O414" s="1"/>
      <c r="P414" s="1"/>
      <c r="Q414" s="1"/>
      <c r="R414" s="1"/>
      <c r="S414" s="1"/>
      <c r="T414" s="1"/>
      <c r="U414" s="1"/>
      <c r="W414" s="1"/>
      <c r="X414" s="1"/>
      <c r="Y414" s="1"/>
      <c r="AA414" s="1"/>
    </row>
    <row r="415" spans="2:27" ht="12">
      <c r="B415" s="23"/>
      <c r="C415" s="1"/>
      <c r="D415" s="1"/>
      <c r="E415" s="1"/>
      <c r="F415" s="1"/>
      <c r="G415" s="1"/>
      <c r="H415" s="1"/>
      <c r="I415" s="30" t="s">
        <v>293</v>
      </c>
      <c r="J415" s="73" t="s">
        <v>122</v>
      </c>
      <c r="K415" s="1"/>
      <c r="L415" s="1"/>
      <c r="M415" s="1"/>
      <c r="N415" s="1"/>
      <c r="O415" s="1"/>
      <c r="P415" s="1"/>
      <c r="Q415" s="1"/>
      <c r="R415" s="1"/>
      <c r="S415" s="1"/>
      <c r="T415" s="1"/>
      <c r="U415" s="1"/>
      <c r="W415" s="1"/>
      <c r="X415" s="1"/>
      <c r="Y415" s="1"/>
      <c r="AA415" s="1"/>
    </row>
    <row r="416" spans="2:27" ht="12">
      <c r="B416" s="16" t="s">
        <v>342</v>
      </c>
      <c r="C416" s="10"/>
      <c r="D416" s="10"/>
      <c r="E416" s="10"/>
      <c r="F416" s="10"/>
      <c r="G416" s="10"/>
      <c r="H416" s="10"/>
      <c r="I416" s="74" t="s">
        <v>127</v>
      </c>
      <c r="J416" s="17" t="s">
        <v>127</v>
      </c>
      <c r="K416" s="1"/>
      <c r="L416" s="1"/>
      <c r="M416" s="1"/>
      <c r="N416" s="1"/>
      <c r="O416" s="1"/>
      <c r="P416" s="1"/>
      <c r="Q416" s="1"/>
      <c r="R416" s="1"/>
      <c r="S416" s="1"/>
      <c r="T416" s="1"/>
      <c r="U416" s="1"/>
      <c r="W416" s="1"/>
      <c r="X416" s="1"/>
      <c r="Y416" s="1"/>
      <c r="AA416" s="1"/>
    </row>
    <row r="417" spans="2:27" ht="12">
      <c r="B417" s="744" t="s">
        <v>575</v>
      </c>
      <c r="C417" s="745"/>
      <c r="D417" s="745"/>
      <c r="E417" s="745"/>
      <c r="F417" s="745"/>
      <c r="G417" s="745"/>
      <c r="H417" s="745"/>
      <c r="I417" s="792">
        <v>8000</v>
      </c>
      <c r="J417" s="813">
        <v>8000</v>
      </c>
      <c r="K417" s="1"/>
      <c r="L417" s="1"/>
      <c r="M417" s="1"/>
      <c r="N417" s="1"/>
      <c r="O417" s="1"/>
      <c r="P417" s="1"/>
      <c r="Q417" s="1"/>
      <c r="R417" s="1"/>
      <c r="S417" s="1"/>
      <c r="T417" s="1"/>
      <c r="U417" s="1"/>
      <c r="W417" s="1"/>
      <c r="X417" s="1"/>
      <c r="Y417" s="1"/>
      <c r="AA417" s="1"/>
    </row>
    <row r="418" spans="2:27" ht="12">
      <c r="B418" s="748" t="s">
        <v>576</v>
      </c>
      <c r="C418" s="749"/>
      <c r="D418" s="749"/>
      <c r="E418" s="749"/>
      <c r="F418" s="749"/>
      <c r="G418" s="749"/>
      <c r="H418" s="749"/>
      <c r="I418" s="781">
        <v>20000</v>
      </c>
      <c r="J418" s="814">
        <v>20000</v>
      </c>
      <c r="K418" s="1"/>
      <c r="L418" s="1"/>
      <c r="M418" s="1"/>
      <c r="N418" s="1"/>
      <c r="O418" s="1"/>
      <c r="P418" s="1"/>
      <c r="Q418" s="1"/>
      <c r="R418" s="1"/>
      <c r="S418" s="1"/>
      <c r="T418" s="1"/>
      <c r="U418" s="1"/>
      <c r="W418" s="1"/>
      <c r="X418" s="1"/>
      <c r="Y418" s="1"/>
      <c r="AA418" s="1"/>
    </row>
    <row r="419" spans="2:27" ht="12">
      <c r="B419" s="748" t="s">
        <v>577</v>
      </c>
      <c r="C419" s="749"/>
      <c r="D419" s="749"/>
      <c r="E419" s="749"/>
      <c r="F419" s="749"/>
      <c r="G419" s="749"/>
      <c r="H419" s="749"/>
      <c r="I419" s="781">
        <v>50000</v>
      </c>
      <c r="J419" s="814">
        <v>50000</v>
      </c>
      <c r="K419" s="1"/>
      <c r="L419" s="1"/>
      <c r="M419" s="1"/>
      <c r="N419" s="1"/>
      <c r="O419" s="1"/>
      <c r="P419" s="1"/>
      <c r="Q419" s="1"/>
      <c r="R419" s="1"/>
      <c r="S419" s="1"/>
      <c r="T419" s="1"/>
      <c r="U419" s="1"/>
      <c r="W419" s="1"/>
      <c r="X419" s="1"/>
      <c r="Y419" s="1"/>
      <c r="AA419" s="1"/>
    </row>
    <row r="420" spans="2:27" ht="12">
      <c r="B420" s="748"/>
      <c r="C420" s="749"/>
      <c r="D420" s="749"/>
      <c r="E420" s="749"/>
      <c r="F420" s="749"/>
      <c r="G420" s="749"/>
      <c r="H420" s="749"/>
      <c r="I420" s="781"/>
      <c r="J420" s="814"/>
      <c r="K420" s="1"/>
      <c r="L420" s="1"/>
      <c r="M420" s="1"/>
      <c r="N420" s="1"/>
      <c r="O420" s="1"/>
      <c r="P420" s="1"/>
      <c r="Q420" s="1"/>
      <c r="R420" s="1"/>
      <c r="S420" s="1"/>
      <c r="T420" s="1"/>
      <c r="U420" s="1"/>
      <c r="W420" s="1"/>
      <c r="X420" s="1"/>
      <c r="Y420" s="1"/>
      <c r="AA420" s="1"/>
    </row>
    <row r="421" spans="2:27" ht="12">
      <c r="B421" s="748"/>
      <c r="C421" s="749"/>
      <c r="D421" s="749"/>
      <c r="E421" s="749"/>
      <c r="F421" s="749"/>
      <c r="G421" s="749"/>
      <c r="H421" s="749"/>
      <c r="I421" s="781"/>
      <c r="J421" s="814"/>
      <c r="K421" s="1"/>
      <c r="L421" s="1"/>
      <c r="M421" s="1"/>
      <c r="N421" s="1"/>
      <c r="O421" s="1"/>
      <c r="P421" s="1"/>
      <c r="Q421" s="1"/>
      <c r="R421" s="1"/>
      <c r="S421" s="1"/>
      <c r="T421" s="1"/>
      <c r="U421" s="1"/>
      <c r="W421" s="1"/>
      <c r="X421" s="1"/>
      <c r="Y421" s="1"/>
      <c r="AA421" s="1"/>
    </row>
    <row r="422" spans="2:27" ht="12">
      <c r="B422" s="748"/>
      <c r="C422" s="749"/>
      <c r="D422" s="749"/>
      <c r="E422" s="749"/>
      <c r="F422" s="749"/>
      <c r="G422" s="749"/>
      <c r="H422" s="749"/>
      <c r="I422" s="781"/>
      <c r="J422" s="814"/>
      <c r="K422" s="1"/>
      <c r="L422" s="1"/>
      <c r="M422" s="1"/>
      <c r="N422" s="1"/>
      <c r="O422" s="1"/>
      <c r="P422" s="1"/>
      <c r="Q422" s="1"/>
      <c r="R422" s="1"/>
      <c r="S422" s="1"/>
      <c r="T422" s="1"/>
      <c r="U422" s="1"/>
      <c r="W422" s="1"/>
      <c r="X422" s="1"/>
      <c r="Y422" s="1"/>
      <c r="AA422" s="1"/>
    </row>
    <row r="423" spans="2:27" ht="12">
      <c r="B423" s="748"/>
      <c r="C423" s="749"/>
      <c r="D423" s="749"/>
      <c r="E423" s="749"/>
      <c r="F423" s="749"/>
      <c r="G423" s="749"/>
      <c r="H423" s="749"/>
      <c r="I423" s="781"/>
      <c r="J423" s="814"/>
      <c r="K423" s="1"/>
      <c r="L423" s="1"/>
      <c r="M423" s="1"/>
      <c r="N423" s="1"/>
      <c r="O423" s="1"/>
      <c r="P423" s="1"/>
      <c r="Q423" s="1"/>
      <c r="R423" s="1"/>
      <c r="S423" s="1"/>
      <c r="T423" s="1"/>
      <c r="U423" s="1"/>
      <c r="W423" s="1"/>
      <c r="X423" s="1"/>
      <c r="Y423" s="1"/>
      <c r="AA423" s="1"/>
    </row>
    <row r="424" spans="2:27" ht="12">
      <c r="B424" s="748"/>
      <c r="C424" s="749"/>
      <c r="D424" s="749"/>
      <c r="E424" s="749"/>
      <c r="F424" s="749"/>
      <c r="G424" s="749"/>
      <c r="H424" s="749"/>
      <c r="I424" s="781"/>
      <c r="J424" s="814"/>
      <c r="K424" s="1"/>
      <c r="L424" s="1"/>
      <c r="M424" s="1"/>
      <c r="N424" s="1"/>
      <c r="O424" s="1"/>
      <c r="P424" s="1"/>
      <c r="Q424" s="1"/>
      <c r="R424" s="1"/>
      <c r="S424" s="1"/>
      <c r="T424" s="1"/>
      <c r="U424" s="1"/>
      <c r="W424" s="1"/>
      <c r="X424" s="1"/>
      <c r="Y424" s="1"/>
      <c r="AA424" s="1"/>
    </row>
    <row r="425" spans="2:27" ht="12">
      <c r="B425" s="748"/>
      <c r="C425" s="749"/>
      <c r="D425" s="749"/>
      <c r="E425" s="749"/>
      <c r="F425" s="749"/>
      <c r="G425" s="749"/>
      <c r="H425" s="749"/>
      <c r="I425" s="781"/>
      <c r="J425" s="814"/>
      <c r="K425" s="1"/>
      <c r="L425" s="1"/>
      <c r="M425" s="1"/>
      <c r="N425" s="1"/>
      <c r="O425" s="1"/>
      <c r="P425" s="1"/>
      <c r="Q425" s="1"/>
      <c r="R425" s="1"/>
      <c r="S425" s="1"/>
      <c r="T425" s="1"/>
      <c r="U425" s="1"/>
      <c r="W425" s="1"/>
      <c r="X425" s="1"/>
      <c r="Y425" s="1"/>
      <c r="AA425" s="1"/>
    </row>
    <row r="426" spans="2:27" ht="12">
      <c r="B426" s="748"/>
      <c r="C426" s="749"/>
      <c r="D426" s="749"/>
      <c r="E426" s="749"/>
      <c r="F426" s="749"/>
      <c r="G426" s="749"/>
      <c r="H426" s="749"/>
      <c r="I426" s="781"/>
      <c r="J426" s="814"/>
      <c r="K426" s="1"/>
      <c r="L426" s="1"/>
      <c r="M426" s="1"/>
      <c r="N426" s="1"/>
      <c r="O426" s="1"/>
      <c r="P426" s="1"/>
      <c r="Q426" s="1"/>
      <c r="R426" s="1"/>
      <c r="S426" s="1"/>
      <c r="T426" s="1"/>
      <c r="U426" s="1"/>
      <c r="W426" s="1"/>
      <c r="X426" s="1"/>
      <c r="Y426" s="1"/>
      <c r="AA426" s="1"/>
    </row>
    <row r="427" spans="2:27" ht="12">
      <c r="B427" s="752"/>
      <c r="C427" s="753"/>
      <c r="D427" s="753"/>
      <c r="E427" s="753"/>
      <c r="F427" s="753"/>
      <c r="G427" s="753"/>
      <c r="H427" s="753"/>
      <c r="I427" s="815"/>
      <c r="J427" s="816"/>
      <c r="K427" s="1"/>
      <c r="L427" s="1"/>
      <c r="M427" s="1"/>
      <c r="N427" s="1"/>
      <c r="O427" s="1"/>
      <c r="P427" s="1"/>
      <c r="Q427" s="1"/>
      <c r="R427" s="1"/>
      <c r="S427" s="1"/>
      <c r="T427" s="1"/>
      <c r="U427" s="1"/>
      <c r="W427" s="1"/>
      <c r="X427" s="1"/>
      <c r="Y427" s="1"/>
      <c r="AA427" s="1"/>
    </row>
    <row r="428" spans="2:27" ht="12">
      <c r="B428" s="75" t="s">
        <v>343</v>
      </c>
      <c r="C428" s="59"/>
      <c r="D428" s="59"/>
      <c r="E428" s="59"/>
      <c r="F428" s="59"/>
      <c r="G428" s="59"/>
      <c r="H428" s="59"/>
      <c r="I428" s="101">
        <f>SUM(I417:I427)</f>
        <v>78000</v>
      </c>
      <c r="J428" s="115">
        <f>SUM(J417:J427)</f>
        <v>78000</v>
      </c>
      <c r="K428" s="1"/>
      <c r="L428" s="1"/>
      <c r="M428" s="1"/>
      <c r="N428" s="1"/>
      <c r="O428" s="1"/>
      <c r="P428" s="1"/>
      <c r="Q428" s="1"/>
      <c r="R428" s="1"/>
      <c r="S428" s="1"/>
      <c r="T428" s="1"/>
      <c r="U428" s="1"/>
      <c r="W428" s="1"/>
      <c r="X428" s="1"/>
      <c r="Y428" s="1"/>
      <c r="AA428" s="1"/>
    </row>
    <row r="429" spans="2:27" ht="12.75" customHeight="1">
      <c r="B429" s="46" t="s">
        <v>344</v>
      </c>
      <c r="C429" s="1"/>
      <c r="D429" s="1"/>
      <c r="E429" s="1"/>
      <c r="F429" s="1"/>
      <c r="G429" s="1"/>
      <c r="H429" s="72"/>
      <c r="I429" s="72"/>
      <c r="J429" s="76"/>
      <c r="K429" s="1"/>
      <c r="L429" s="1"/>
      <c r="M429" s="1"/>
      <c r="N429" s="1"/>
      <c r="O429" s="1"/>
      <c r="P429" s="1"/>
      <c r="Q429" s="1"/>
      <c r="R429" s="1"/>
      <c r="S429" s="1"/>
      <c r="T429" s="1"/>
      <c r="U429" s="1"/>
      <c r="W429" s="1"/>
      <c r="X429" s="1"/>
      <c r="Y429" s="1"/>
      <c r="AA429" s="1"/>
    </row>
    <row r="430" spans="2:27" ht="10.5" customHeight="1">
      <c r="B430" s="46" t="s">
        <v>344</v>
      </c>
      <c r="C430" s="1"/>
      <c r="D430" s="3" t="s">
        <v>117</v>
      </c>
      <c r="E430" s="3" t="s">
        <v>117</v>
      </c>
      <c r="F430" s="3" t="s">
        <v>345</v>
      </c>
      <c r="G430" s="3" t="s">
        <v>117</v>
      </c>
      <c r="H430" s="26" t="s">
        <v>346</v>
      </c>
      <c r="I430" s="26" t="s">
        <v>162</v>
      </c>
      <c r="J430" s="29" t="s">
        <v>326</v>
      </c>
      <c r="K430" s="1"/>
      <c r="L430" s="1"/>
      <c r="M430" s="1"/>
      <c r="N430" s="1"/>
      <c r="O430" s="1"/>
      <c r="P430" s="1"/>
      <c r="Q430" s="1"/>
      <c r="R430" s="1"/>
      <c r="S430" s="1"/>
      <c r="T430" s="1"/>
      <c r="U430" s="1"/>
      <c r="W430" s="1"/>
      <c r="X430" s="1"/>
      <c r="Y430" s="1"/>
      <c r="AA430" s="1"/>
    </row>
    <row r="431" spans="2:27" ht="9.75" customHeight="1">
      <c r="B431" s="16" t="s">
        <v>347</v>
      </c>
      <c r="C431" s="10"/>
      <c r="D431" s="9" t="s">
        <v>348</v>
      </c>
      <c r="E431" s="10"/>
      <c r="F431" s="9" t="s">
        <v>349</v>
      </c>
      <c r="G431" s="9" t="s">
        <v>117</v>
      </c>
      <c r="H431" s="31" t="s">
        <v>163</v>
      </c>
      <c r="I431" s="31" t="s">
        <v>127</v>
      </c>
      <c r="J431" s="34" t="s">
        <v>127</v>
      </c>
      <c r="K431" s="1"/>
      <c r="L431" s="1"/>
      <c r="M431" s="1"/>
      <c r="N431" s="1"/>
      <c r="O431" s="1"/>
      <c r="P431" s="1"/>
      <c r="Q431" s="1"/>
      <c r="R431" s="1"/>
      <c r="S431" s="1"/>
      <c r="T431" s="1"/>
      <c r="U431" s="1"/>
      <c r="W431" s="1"/>
      <c r="X431" s="1"/>
      <c r="Y431" s="1"/>
      <c r="AA431" s="1"/>
    </row>
    <row r="432" spans="2:27" ht="12" customHeight="1">
      <c r="B432" s="744" t="s">
        <v>578</v>
      </c>
      <c r="C432" s="812"/>
      <c r="D432" s="746" t="s">
        <v>580</v>
      </c>
      <c r="E432" s="745"/>
      <c r="F432" s="746" t="s">
        <v>582</v>
      </c>
      <c r="G432" s="745"/>
      <c r="H432" s="746">
        <v>1200</v>
      </c>
      <c r="I432" s="791">
        <v>150000</v>
      </c>
      <c r="J432" s="813">
        <v>15000</v>
      </c>
      <c r="K432" s="1"/>
      <c r="L432" s="1"/>
      <c r="M432" s="1"/>
      <c r="N432" s="1"/>
      <c r="O432" s="1"/>
      <c r="P432" s="1"/>
      <c r="Q432" s="1"/>
      <c r="R432" s="1"/>
      <c r="S432" s="1"/>
      <c r="T432" s="1"/>
      <c r="U432" s="1"/>
      <c r="W432" s="1"/>
      <c r="X432" s="1"/>
      <c r="Y432" s="1"/>
      <c r="AA432" s="1"/>
    </row>
    <row r="433" spans="2:27" ht="12" customHeight="1">
      <c r="B433" s="748" t="s">
        <v>579</v>
      </c>
      <c r="C433" s="817"/>
      <c r="D433" s="750" t="s">
        <v>581</v>
      </c>
      <c r="E433" s="749"/>
      <c r="F433" s="750" t="s">
        <v>583</v>
      </c>
      <c r="G433" s="749"/>
      <c r="H433" s="750">
        <v>1800</v>
      </c>
      <c r="I433" s="737">
        <v>250000</v>
      </c>
      <c r="J433" s="814">
        <v>0</v>
      </c>
      <c r="K433" s="1"/>
      <c r="L433" s="1"/>
      <c r="M433" s="1"/>
      <c r="N433" s="1"/>
      <c r="O433" s="1"/>
      <c r="P433" s="1"/>
      <c r="Q433" s="1"/>
      <c r="R433" s="1"/>
      <c r="S433" s="1"/>
      <c r="T433" s="1"/>
      <c r="U433" s="1"/>
      <c r="W433" s="1"/>
      <c r="X433" s="1"/>
      <c r="Y433" s="1"/>
      <c r="AA433" s="1"/>
    </row>
    <row r="434" spans="2:27" ht="12" customHeight="1">
      <c r="B434" s="748"/>
      <c r="C434" s="749"/>
      <c r="D434" s="750"/>
      <c r="E434" s="749"/>
      <c r="F434" s="750"/>
      <c r="G434" s="749"/>
      <c r="H434" s="750"/>
      <c r="I434" s="737"/>
      <c r="J434" s="814"/>
      <c r="K434" s="1"/>
      <c r="L434" s="1"/>
      <c r="M434" s="1"/>
      <c r="N434" s="1"/>
      <c r="O434" s="1"/>
      <c r="P434" s="1"/>
      <c r="Q434" s="1"/>
      <c r="R434" s="1"/>
      <c r="S434" s="1"/>
      <c r="T434" s="1"/>
      <c r="U434" s="1"/>
      <c r="W434" s="1"/>
      <c r="X434" s="1"/>
      <c r="Y434" s="1"/>
      <c r="AA434" s="1"/>
    </row>
    <row r="435" spans="2:27" ht="12" customHeight="1">
      <c r="B435" s="748"/>
      <c r="C435" s="749"/>
      <c r="D435" s="750"/>
      <c r="E435" s="749"/>
      <c r="F435" s="750"/>
      <c r="G435" s="749"/>
      <c r="H435" s="750"/>
      <c r="I435" s="737"/>
      <c r="J435" s="814"/>
      <c r="K435" s="1"/>
      <c r="L435" s="1"/>
      <c r="M435" s="1"/>
      <c r="N435" s="1"/>
      <c r="O435" s="1"/>
      <c r="P435" s="1"/>
      <c r="Q435" s="1"/>
      <c r="R435" s="1"/>
      <c r="S435" s="1"/>
      <c r="T435" s="1"/>
      <c r="U435" s="1"/>
      <c r="W435" s="1"/>
      <c r="X435" s="1"/>
      <c r="Y435" s="1"/>
      <c r="AA435" s="1"/>
    </row>
    <row r="436" spans="2:27" ht="12" customHeight="1">
      <c r="B436" s="748"/>
      <c r="C436" s="749"/>
      <c r="D436" s="750"/>
      <c r="E436" s="749"/>
      <c r="F436" s="750"/>
      <c r="G436" s="749"/>
      <c r="H436" s="750"/>
      <c r="I436" s="737"/>
      <c r="J436" s="814"/>
      <c r="K436" s="1"/>
      <c r="L436" s="1"/>
      <c r="M436" s="1"/>
      <c r="N436" s="1"/>
      <c r="O436" s="1"/>
      <c r="P436" s="1"/>
      <c r="Q436" s="1"/>
      <c r="R436" s="1"/>
      <c r="S436" s="1"/>
      <c r="T436" s="1"/>
      <c r="U436" s="1"/>
      <c r="W436" s="1"/>
      <c r="X436" s="1"/>
      <c r="Y436" s="1"/>
      <c r="AA436" s="1"/>
    </row>
    <row r="437" spans="2:27" ht="12" customHeight="1">
      <c r="B437" s="748"/>
      <c r="C437" s="749"/>
      <c r="D437" s="750"/>
      <c r="E437" s="749"/>
      <c r="F437" s="750"/>
      <c r="G437" s="749"/>
      <c r="H437" s="750"/>
      <c r="I437" s="737"/>
      <c r="J437" s="814"/>
      <c r="K437" s="1"/>
      <c r="L437" s="1"/>
      <c r="M437" s="1"/>
      <c r="N437" s="1"/>
      <c r="O437" s="1"/>
      <c r="P437" s="1"/>
      <c r="Q437" s="1"/>
      <c r="R437" s="1"/>
      <c r="S437" s="1"/>
      <c r="T437" s="1"/>
      <c r="U437" s="1"/>
      <c r="W437" s="1"/>
      <c r="X437" s="1"/>
      <c r="Y437" s="1"/>
      <c r="AA437" s="1"/>
    </row>
    <row r="438" spans="2:27" ht="12" customHeight="1">
      <c r="B438" s="748"/>
      <c r="C438" s="749"/>
      <c r="D438" s="750"/>
      <c r="E438" s="749"/>
      <c r="F438" s="750"/>
      <c r="G438" s="749"/>
      <c r="H438" s="750"/>
      <c r="I438" s="737"/>
      <c r="J438" s="814"/>
      <c r="K438" s="1"/>
      <c r="L438" s="1"/>
      <c r="M438" s="1"/>
      <c r="N438" s="1"/>
      <c r="O438" s="1"/>
      <c r="P438" s="1"/>
      <c r="Q438" s="1"/>
      <c r="R438" s="1"/>
      <c r="S438" s="1"/>
      <c r="T438" s="1"/>
      <c r="U438" s="1"/>
      <c r="W438" s="1"/>
      <c r="X438" s="1"/>
      <c r="Y438" s="1"/>
      <c r="AA438" s="1"/>
    </row>
    <row r="439" spans="2:27" ht="12" customHeight="1">
      <c r="B439" s="756"/>
      <c r="C439" s="757"/>
      <c r="D439" s="758"/>
      <c r="E439" s="757"/>
      <c r="F439" s="758"/>
      <c r="G439" s="757"/>
      <c r="H439" s="758"/>
      <c r="I439" s="738"/>
      <c r="J439" s="818"/>
      <c r="K439" s="1"/>
      <c r="L439" s="1"/>
      <c r="M439" s="1"/>
      <c r="N439" s="1"/>
      <c r="O439" s="1"/>
      <c r="P439" s="1"/>
      <c r="Q439" s="1"/>
      <c r="R439" s="1"/>
      <c r="S439" s="1"/>
      <c r="T439" s="1"/>
      <c r="U439" s="1"/>
      <c r="W439" s="1"/>
      <c r="X439" s="1"/>
      <c r="Y439" s="1"/>
      <c r="AA439" s="1"/>
    </row>
    <row r="440" spans="2:27" ht="12" customHeight="1" thickBot="1">
      <c r="B440" s="20"/>
      <c r="C440" s="21"/>
      <c r="D440" s="21"/>
      <c r="E440" s="21"/>
      <c r="F440" s="22" t="s">
        <v>350</v>
      </c>
      <c r="G440" s="21"/>
      <c r="H440" s="21"/>
      <c r="I440" s="68"/>
      <c r="J440" s="114">
        <f>SUM(J432:J439)</f>
        <v>15000</v>
      </c>
      <c r="K440" s="1"/>
      <c r="L440" s="1"/>
      <c r="M440" s="1"/>
      <c r="N440" s="1"/>
      <c r="O440" s="1"/>
      <c r="P440" s="1"/>
      <c r="Q440" s="1"/>
      <c r="R440" s="1"/>
      <c r="S440" s="1"/>
      <c r="T440" s="1"/>
      <c r="U440" s="1"/>
      <c r="W440" s="1"/>
      <c r="X440" s="1"/>
      <c r="Y440" s="1"/>
      <c r="AA440" s="1"/>
    </row>
    <row r="441" spans="2:27" ht="12" customHeight="1" thickBot="1" thickTop="1">
      <c r="B441" s="164"/>
      <c r="C441" s="164"/>
      <c r="D441" s="164"/>
      <c r="E441" s="164"/>
      <c r="F441" s="164"/>
      <c r="G441" s="164"/>
      <c r="H441" s="164"/>
      <c r="I441" s="164"/>
      <c r="J441" s="164"/>
      <c r="K441" s="1"/>
      <c r="L441" s="1"/>
      <c r="M441" s="1"/>
      <c r="N441" s="1"/>
      <c r="O441" s="1"/>
      <c r="P441" s="1"/>
      <c r="Q441" s="1"/>
      <c r="R441" s="1"/>
      <c r="S441" s="1"/>
      <c r="T441" s="1"/>
      <c r="U441" s="1"/>
      <c r="W441" s="1"/>
      <c r="X441" s="1"/>
      <c r="Y441" s="1"/>
      <c r="AA441" s="1"/>
    </row>
    <row r="442" spans="2:27" ht="12" customHeight="1" thickTop="1">
      <c r="B442" s="528" t="s">
        <v>351</v>
      </c>
      <c r="C442" s="529"/>
      <c r="D442" s="14"/>
      <c r="E442" s="14"/>
      <c r="F442" s="14"/>
      <c r="G442" s="14"/>
      <c r="H442" s="14"/>
      <c r="I442" s="14"/>
      <c r="J442" s="36"/>
      <c r="K442" s="1"/>
      <c r="L442" s="1"/>
      <c r="M442" s="1"/>
      <c r="N442" s="1"/>
      <c r="O442" s="1"/>
      <c r="P442" s="1"/>
      <c r="Q442" s="1"/>
      <c r="R442" s="1"/>
      <c r="S442" s="1"/>
      <c r="T442" s="1"/>
      <c r="U442" s="1"/>
      <c r="W442" s="1"/>
      <c r="X442" s="1"/>
      <c r="Y442" s="1"/>
      <c r="AA442" s="1"/>
    </row>
    <row r="443" spans="2:27" ht="12" customHeight="1">
      <c r="B443" s="53"/>
      <c r="C443" s="43"/>
      <c r="D443" s="43"/>
      <c r="E443" s="194"/>
      <c r="F443" s="62"/>
      <c r="G443" s="38" t="s">
        <v>117</v>
      </c>
      <c r="H443" s="38" t="s">
        <v>352</v>
      </c>
      <c r="I443" s="38" t="s">
        <v>149</v>
      </c>
      <c r="J443" s="45" t="s">
        <v>117</v>
      </c>
      <c r="K443" s="1"/>
      <c r="L443" s="1"/>
      <c r="M443" s="1"/>
      <c r="N443" s="1"/>
      <c r="O443" s="1"/>
      <c r="P443" s="1"/>
      <c r="Q443" s="1"/>
      <c r="R443" s="1"/>
      <c r="S443" s="1"/>
      <c r="T443" s="1"/>
      <c r="U443" s="1"/>
      <c r="W443" s="1"/>
      <c r="X443" s="1"/>
      <c r="Y443" s="1"/>
      <c r="AA443" s="1"/>
    </row>
    <row r="444" spans="2:27" ht="12" customHeight="1">
      <c r="B444" s="23"/>
      <c r="C444" s="1"/>
      <c r="D444" s="1"/>
      <c r="E444" s="28" t="s">
        <v>353</v>
      </c>
      <c r="F444" s="3"/>
      <c r="G444" s="26" t="s">
        <v>110</v>
      </c>
      <c r="H444" s="26" t="s">
        <v>354</v>
      </c>
      <c r="I444" s="26" t="s">
        <v>355</v>
      </c>
      <c r="J444" s="29" t="s">
        <v>145</v>
      </c>
      <c r="K444" s="1"/>
      <c r="L444" s="1"/>
      <c r="M444" s="1"/>
      <c r="N444" s="1"/>
      <c r="O444" s="1"/>
      <c r="P444" s="1"/>
      <c r="Q444" s="1"/>
      <c r="R444" s="1"/>
      <c r="S444" s="1"/>
      <c r="T444" s="1"/>
      <c r="U444" s="1"/>
      <c r="W444" s="1"/>
      <c r="X444" s="1"/>
      <c r="Y444" s="1"/>
      <c r="AA444" s="1"/>
    </row>
    <row r="445" spans="2:27" ht="12" customHeight="1">
      <c r="B445" s="16" t="s">
        <v>356</v>
      </c>
      <c r="C445" s="10"/>
      <c r="D445" s="10"/>
      <c r="E445" s="33" t="s">
        <v>357</v>
      </c>
      <c r="F445" s="9"/>
      <c r="G445" s="31" t="s">
        <v>112</v>
      </c>
      <c r="H445" s="31" t="s">
        <v>358</v>
      </c>
      <c r="I445" s="31" t="s">
        <v>358</v>
      </c>
      <c r="J445" s="34" t="s">
        <v>139</v>
      </c>
      <c r="K445" s="1"/>
      <c r="L445" s="1"/>
      <c r="M445" s="1"/>
      <c r="N445" s="1"/>
      <c r="O445" s="1"/>
      <c r="P445" s="1"/>
      <c r="Q445" s="1"/>
      <c r="R445" s="1"/>
      <c r="S445" s="1"/>
      <c r="T445" s="1"/>
      <c r="U445" s="1"/>
      <c r="W445" s="1"/>
      <c r="X445" s="1"/>
      <c r="Y445" s="1"/>
      <c r="AA445" s="1"/>
    </row>
    <row r="446" spans="2:27" ht="12" customHeight="1">
      <c r="B446" s="744"/>
      <c r="C446" s="812"/>
      <c r="D446" s="745"/>
      <c r="E446" s="746"/>
      <c r="F446" s="745"/>
      <c r="G446" s="791"/>
      <c r="H446" s="791"/>
      <c r="I446" s="791"/>
      <c r="J446" s="813"/>
      <c r="K446" s="1"/>
      <c r="L446" s="1"/>
      <c r="M446" s="1"/>
      <c r="N446" s="1"/>
      <c r="O446" s="1"/>
      <c r="P446" s="1"/>
      <c r="Q446" s="1"/>
      <c r="R446" s="1"/>
      <c r="S446" s="1"/>
      <c r="T446" s="1"/>
      <c r="U446" s="1"/>
      <c r="W446" s="1"/>
      <c r="X446" s="1"/>
      <c r="Y446" s="1"/>
      <c r="AA446" s="1"/>
    </row>
    <row r="447" spans="2:27" ht="12" customHeight="1">
      <c r="B447" s="748"/>
      <c r="C447" s="817"/>
      <c r="D447" s="749"/>
      <c r="E447" s="750"/>
      <c r="F447" s="749"/>
      <c r="G447" s="737"/>
      <c r="H447" s="737"/>
      <c r="I447" s="737"/>
      <c r="J447" s="814"/>
      <c r="K447" s="1"/>
      <c r="L447" s="1"/>
      <c r="M447" s="1"/>
      <c r="N447" s="1"/>
      <c r="O447" s="1"/>
      <c r="P447" s="1"/>
      <c r="Q447" s="1"/>
      <c r="R447" s="1"/>
      <c r="S447" s="1"/>
      <c r="T447" s="1"/>
      <c r="U447" s="1"/>
      <c r="W447" s="1"/>
      <c r="X447" s="1"/>
      <c r="Y447" s="1"/>
      <c r="AA447" s="1"/>
    </row>
    <row r="448" spans="2:27" ht="12" customHeight="1">
      <c r="B448" s="748"/>
      <c r="C448" s="817"/>
      <c r="D448" s="749"/>
      <c r="E448" s="750"/>
      <c r="F448" s="749"/>
      <c r="G448" s="737"/>
      <c r="H448" s="737"/>
      <c r="I448" s="737"/>
      <c r="J448" s="814"/>
      <c r="K448" s="1"/>
      <c r="L448" s="1"/>
      <c r="M448" s="1"/>
      <c r="N448" s="1"/>
      <c r="O448" s="1"/>
      <c r="P448" s="1"/>
      <c r="Q448" s="1"/>
      <c r="R448" s="1"/>
      <c r="S448" s="1"/>
      <c r="T448" s="1"/>
      <c r="U448" s="1"/>
      <c r="W448" s="1"/>
      <c r="X448" s="1"/>
      <c r="Y448" s="1"/>
      <c r="AA448" s="1"/>
    </row>
    <row r="449" spans="2:27" ht="12" customHeight="1">
      <c r="B449" s="748"/>
      <c r="C449" s="749"/>
      <c r="D449" s="749"/>
      <c r="E449" s="750"/>
      <c r="F449" s="749"/>
      <c r="G449" s="737"/>
      <c r="H449" s="737"/>
      <c r="I449" s="737"/>
      <c r="J449" s="814"/>
      <c r="K449" s="1"/>
      <c r="L449" s="1"/>
      <c r="M449" s="1"/>
      <c r="N449" s="1"/>
      <c r="O449" s="1"/>
      <c r="P449" s="1"/>
      <c r="Q449" s="1"/>
      <c r="R449" s="1"/>
      <c r="S449" s="1"/>
      <c r="T449" s="1"/>
      <c r="U449" s="1"/>
      <c r="W449" s="1"/>
      <c r="X449" s="1"/>
      <c r="Y449" s="1"/>
      <c r="AA449" s="1"/>
    </row>
    <row r="450" spans="2:27" ht="12" customHeight="1">
      <c r="B450" s="748"/>
      <c r="C450" s="749"/>
      <c r="D450" s="749"/>
      <c r="E450" s="750"/>
      <c r="F450" s="749"/>
      <c r="G450" s="737"/>
      <c r="H450" s="737"/>
      <c r="I450" s="737"/>
      <c r="J450" s="814"/>
      <c r="K450" s="1"/>
      <c r="L450" s="1"/>
      <c r="M450" s="1"/>
      <c r="N450" s="1"/>
      <c r="O450" s="1"/>
      <c r="P450" s="1"/>
      <c r="Q450" s="1"/>
      <c r="R450" s="1"/>
      <c r="S450" s="1"/>
      <c r="T450" s="1"/>
      <c r="U450" s="1"/>
      <c r="W450" s="1"/>
      <c r="X450" s="1"/>
      <c r="Y450" s="1"/>
      <c r="AA450" s="1"/>
    </row>
    <row r="451" spans="2:27" ht="12.75" customHeight="1">
      <c r="B451" s="748"/>
      <c r="C451" s="749"/>
      <c r="D451" s="749"/>
      <c r="E451" s="750"/>
      <c r="F451" s="749"/>
      <c r="G451" s="737"/>
      <c r="H451" s="737"/>
      <c r="I451" s="737"/>
      <c r="J451" s="814"/>
      <c r="K451" s="1"/>
      <c r="L451" s="1"/>
      <c r="M451" s="1"/>
      <c r="N451" s="1"/>
      <c r="O451" s="1"/>
      <c r="P451" s="1"/>
      <c r="Q451" s="1"/>
      <c r="R451" s="1"/>
      <c r="S451" s="1"/>
      <c r="T451" s="1"/>
      <c r="U451" s="1"/>
      <c r="W451" s="1"/>
      <c r="X451" s="1"/>
      <c r="Y451" s="1"/>
      <c r="AA451" s="1"/>
    </row>
    <row r="452" spans="2:27" ht="12.75" customHeight="1">
      <c r="B452" s="748"/>
      <c r="C452" s="749"/>
      <c r="D452" s="749"/>
      <c r="E452" s="750"/>
      <c r="F452" s="749"/>
      <c r="G452" s="737"/>
      <c r="H452" s="737"/>
      <c r="I452" s="737"/>
      <c r="J452" s="814"/>
      <c r="K452" s="1"/>
      <c r="L452" s="1"/>
      <c r="M452" s="1"/>
      <c r="N452" s="1"/>
      <c r="O452" s="1"/>
      <c r="P452" s="1"/>
      <c r="Q452" s="1"/>
      <c r="R452" s="1"/>
      <c r="S452" s="1"/>
      <c r="T452" s="1"/>
      <c r="U452" s="1"/>
      <c r="W452" s="1"/>
      <c r="X452" s="1"/>
      <c r="Y452" s="1"/>
      <c r="AA452" s="1"/>
    </row>
    <row r="453" spans="2:27" ht="15" customHeight="1">
      <c r="B453" s="748"/>
      <c r="C453" s="749"/>
      <c r="D453" s="749"/>
      <c r="E453" s="750"/>
      <c r="F453" s="749"/>
      <c r="G453" s="737"/>
      <c r="H453" s="737"/>
      <c r="I453" s="737"/>
      <c r="J453" s="814"/>
      <c r="K453" s="1"/>
      <c r="L453" s="1"/>
      <c r="M453" s="1"/>
      <c r="N453" s="1"/>
      <c r="O453" s="1"/>
      <c r="P453" s="1"/>
      <c r="Q453" s="1"/>
      <c r="R453" s="1"/>
      <c r="S453" s="1"/>
      <c r="T453" s="1"/>
      <c r="U453" s="1"/>
      <c r="W453" s="1"/>
      <c r="X453" s="1"/>
      <c r="Y453" s="1"/>
      <c r="AA453" s="1"/>
    </row>
    <row r="454" spans="2:27" ht="12" customHeight="1">
      <c r="B454" s="748"/>
      <c r="C454" s="749"/>
      <c r="D454" s="749"/>
      <c r="E454" s="750"/>
      <c r="F454" s="749"/>
      <c r="G454" s="737"/>
      <c r="H454" s="737"/>
      <c r="I454" s="737"/>
      <c r="J454" s="814"/>
      <c r="K454" s="1"/>
      <c r="L454" s="1"/>
      <c r="M454" s="1"/>
      <c r="N454" s="1"/>
      <c r="O454" s="1"/>
      <c r="P454" s="1"/>
      <c r="Q454" s="1"/>
      <c r="R454" s="1"/>
      <c r="S454" s="1"/>
      <c r="T454" s="1"/>
      <c r="U454" s="1"/>
      <c r="W454" s="1"/>
      <c r="X454" s="1"/>
      <c r="Y454" s="1"/>
      <c r="AA454" s="1"/>
    </row>
    <row r="455" spans="2:27" ht="12" customHeight="1">
      <c r="B455" s="748"/>
      <c r="C455" s="749"/>
      <c r="D455" s="749"/>
      <c r="E455" s="750"/>
      <c r="F455" s="749"/>
      <c r="G455" s="737"/>
      <c r="H455" s="737"/>
      <c r="I455" s="737"/>
      <c r="J455" s="814"/>
      <c r="K455" s="1"/>
      <c r="L455" s="1"/>
      <c r="M455" s="1"/>
      <c r="N455" s="1"/>
      <c r="O455" s="1"/>
      <c r="P455" s="1"/>
      <c r="Q455" s="1"/>
      <c r="R455" s="1"/>
      <c r="S455" s="1"/>
      <c r="T455" s="1"/>
      <c r="U455" s="1"/>
      <c r="W455" s="1"/>
      <c r="X455" s="1"/>
      <c r="Y455" s="1"/>
      <c r="AA455" s="1"/>
    </row>
    <row r="456" spans="2:27" ht="12" customHeight="1">
      <c r="B456" s="748"/>
      <c r="C456" s="749"/>
      <c r="D456" s="749"/>
      <c r="E456" s="750"/>
      <c r="F456" s="749"/>
      <c r="G456" s="737"/>
      <c r="H456" s="737"/>
      <c r="I456" s="737"/>
      <c r="J456" s="814"/>
      <c r="K456" s="1"/>
      <c r="L456" s="1"/>
      <c r="M456" s="1"/>
      <c r="N456" s="1"/>
      <c r="O456" s="1"/>
      <c r="P456" s="1"/>
      <c r="Q456" s="1"/>
      <c r="R456" s="1"/>
      <c r="S456" s="1"/>
      <c r="T456" s="1"/>
      <c r="U456" s="1"/>
      <c r="W456" s="1"/>
      <c r="X456" s="1"/>
      <c r="Y456" s="1"/>
      <c r="AA456" s="1"/>
    </row>
    <row r="457" spans="2:27" ht="12" customHeight="1">
      <c r="B457" s="748"/>
      <c r="C457" s="749"/>
      <c r="D457" s="749"/>
      <c r="E457" s="750"/>
      <c r="F457" s="749"/>
      <c r="G457" s="737"/>
      <c r="H457" s="737"/>
      <c r="I457" s="737"/>
      <c r="J457" s="814"/>
      <c r="K457" s="1"/>
      <c r="L457" s="1"/>
      <c r="M457" s="1"/>
      <c r="N457" s="1"/>
      <c r="O457" s="1"/>
      <c r="P457" s="1"/>
      <c r="Q457" s="1"/>
      <c r="R457" s="1"/>
      <c r="S457" s="1"/>
      <c r="T457" s="1"/>
      <c r="U457" s="1"/>
      <c r="W457" s="1"/>
      <c r="X457" s="1"/>
      <c r="Y457" s="1"/>
      <c r="AA457" s="1"/>
    </row>
    <row r="458" spans="2:27" ht="12" customHeight="1">
      <c r="B458" s="756"/>
      <c r="C458" s="757"/>
      <c r="D458" s="757"/>
      <c r="E458" s="758"/>
      <c r="F458" s="757"/>
      <c r="G458" s="738"/>
      <c r="H458" s="738"/>
      <c r="I458" s="738"/>
      <c r="J458" s="818"/>
      <c r="K458" s="1"/>
      <c r="L458" s="1"/>
      <c r="M458" s="1"/>
      <c r="N458" s="1"/>
      <c r="O458" s="1"/>
      <c r="P458" s="1"/>
      <c r="Q458" s="1"/>
      <c r="R458" s="1"/>
      <c r="S458" s="1"/>
      <c r="T458" s="1"/>
      <c r="U458" s="1"/>
      <c r="W458" s="1"/>
      <c r="X458" s="1"/>
      <c r="Y458" s="1"/>
      <c r="AA458" s="1"/>
    </row>
    <row r="459" spans="2:27" ht="12" customHeight="1">
      <c r="B459" s="49"/>
      <c r="C459" s="10"/>
      <c r="D459" s="9" t="s">
        <v>359</v>
      </c>
      <c r="E459" s="10"/>
      <c r="F459" s="48"/>
      <c r="G459" s="187">
        <f>SUM(G446:G458)</f>
        <v>0</v>
      </c>
      <c r="H459" s="93"/>
      <c r="I459" s="93"/>
      <c r="J459" s="119"/>
      <c r="K459" s="1"/>
      <c r="L459" s="1"/>
      <c r="M459" s="1"/>
      <c r="N459" s="1"/>
      <c r="O459" s="1"/>
      <c r="P459" s="1"/>
      <c r="Q459" s="1"/>
      <c r="R459" s="1"/>
      <c r="S459" s="1"/>
      <c r="T459" s="1"/>
      <c r="U459" s="1"/>
      <c r="W459" s="1"/>
      <c r="X459" s="1"/>
      <c r="Y459" s="1"/>
      <c r="AA459" s="1"/>
    </row>
    <row r="460" spans="2:27" ht="12" customHeight="1">
      <c r="B460" s="49"/>
      <c r="C460" s="10"/>
      <c r="D460" s="9" t="s">
        <v>360</v>
      </c>
      <c r="E460" s="10"/>
      <c r="F460" s="10"/>
      <c r="G460" s="48"/>
      <c r="H460" s="187">
        <f>SUM(H446:H458)</f>
        <v>0</v>
      </c>
      <c r="I460" s="93"/>
      <c r="J460" s="119"/>
      <c r="K460" s="1"/>
      <c r="L460" s="1"/>
      <c r="M460" s="1"/>
      <c r="N460" s="1"/>
      <c r="O460" s="1"/>
      <c r="P460" s="1"/>
      <c r="Q460" s="1"/>
      <c r="R460" s="1"/>
      <c r="S460" s="1"/>
      <c r="T460" s="1"/>
      <c r="U460" s="1"/>
      <c r="W460" s="1"/>
      <c r="X460" s="1"/>
      <c r="Y460" s="1"/>
      <c r="AA460" s="1"/>
    </row>
    <row r="461" spans="2:27" ht="12" customHeight="1">
      <c r="B461" s="49"/>
      <c r="C461" s="10"/>
      <c r="D461" s="9" t="s">
        <v>361</v>
      </c>
      <c r="E461" s="10"/>
      <c r="F461" s="10"/>
      <c r="G461" s="10"/>
      <c r="H461" s="48"/>
      <c r="I461" s="187">
        <f>SUM(I446:I458)</f>
        <v>0</v>
      </c>
      <c r="J461" s="119"/>
      <c r="K461" s="1"/>
      <c r="L461" s="1"/>
      <c r="M461" s="1"/>
      <c r="N461" s="1"/>
      <c r="O461" s="1"/>
      <c r="P461" s="1"/>
      <c r="Q461" s="1"/>
      <c r="R461" s="1"/>
      <c r="S461" s="1"/>
      <c r="T461" s="1"/>
      <c r="U461" s="1"/>
      <c r="W461" s="1"/>
      <c r="X461" s="1"/>
      <c r="Y461" s="1"/>
      <c r="AA461" s="1"/>
    </row>
    <row r="462" spans="2:27" ht="12.75" customHeight="1" thickBot="1">
      <c r="B462" s="20"/>
      <c r="C462" s="21"/>
      <c r="D462" s="22" t="s">
        <v>362</v>
      </c>
      <c r="E462" s="21"/>
      <c r="F462" s="21"/>
      <c r="G462" s="21"/>
      <c r="H462" s="21"/>
      <c r="I462" s="68"/>
      <c r="J462" s="189">
        <f>SUM(J446:J458)</f>
        <v>0</v>
      </c>
      <c r="K462" s="1"/>
      <c r="L462" s="1"/>
      <c r="M462" s="1"/>
      <c r="N462" s="1"/>
      <c r="O462" s="1"/>
      <c r="P462" s="1"/>
      <c r="Q462" s="1"/>
      <c r="R462" s="1"/>
      <c r="S462" s="1"/>
      <c r="T462" s="1"/>
      <c r="U462" s="1"/>
      <c r="W462" s="1"/>
      <c r="X462" s="1"/>
      <c r="Y462" s="1"/>
      <c r="AA462" s="1"/>
    </row>
    <row r="463" spans="2:27" ht="12.75" customHeight="1" thickBot="1" thickTop="1">
      <c r="B463" s="1"/>
      <c r="C463" s="1"/>
      <c r="D463" s="1"/>
      <c r="E463" s="1"/>
      <c r="F463" s="1"/>
      <c r="G463" s="1"/>
      <c r="H463" s="1"/>
      <c r="I463" s="1"/>
      <c r="J463" s="1"/>
      <c r="K463" s="1"/>
      <c r="L463" s="1"/>
      <c r="M463" s="1"/>
      <c r="N463" s="1"/>
      <c r="O463" s="1"/>
      <c r="P463" s="1"/>
      <c r="Q463" s="1"/>
      <c r="R463" s="1"/>
      <c r="S463" s="1"/>
      <c r="T463" s="1"/>
      <c r="U463" s="1"/>
      <c r="W463" s="1"/>
      <c r="X463" s="1"/>
      <c r="Y463" s="1"/>
      <c r="AA463" s="1"/>
    </row>
    <row r="464" spans="2:27" ht="15" customHeight="1" thickTop="1">
      <c r="B464" s="528" t="s">
        <v>363</v>
      </c>
      <c r="C464" s="529"/>
      <c r="D464" s="529"/>
      <c r="E464" s="529"/>
      <c r="F464" s="14"/>
      <c r="G464" s="14"/>
      <c r="H464" s="14"/>
      <c r="I464" s="14"/>
      <c r="J464" s="36"/>
      <c r="K464" s="1"/>
      <c r="L464" s="1"/>
      <c r="M464" s="1"/>
      <c r="N464" s="1"/>
      <c r="O464" s="1"/>
      <c r="P464" s="1"/>
      <c r="Q464" s="1"/>
      <c r="R464" s="1"/>
      <c r="S464" s="1"/>
      <c r="T464" s="1"/>
      <c r="U464" s="1"/>
      <c r="W464" s="1"/>
      <c r="X464" s="1"/>
      <c r="Y464" s="1"/>
      <c r="AA464" s="1"/>
    </row>
    <row r="465" spans="2:27" ht="12" customHeight="1">
      <c r="B465" s="53"/>
      <c r="C465" s="43"/>
      <c r="D465" s="43"/>
      <c r="E465" s="43"/>
      <c r="F465" s="43"/>
      <c r="G465" s="43"/>
      <c r="H465" s="43"/>
      <c r="I465" s="37"/>
      <c r="J465" s="39"/>
      <c r="K465" s="1"/>
      <c r="L465" s="1"/>
      <c r="M465" s="1"/>
      <c r="N465" s="1"/>
      <c r="O465" s="1"/>
      <c r="P465" s="1"/>
      <c r="Q465" s="1"/>
      <c r="R465" s="1"/>
      <c r="S465" s="1"/>
      <c r="T465" s="1"/>
      <c r="U465" s="1"/>
      <c r="W465" s="1"/>
      <c r="X465" s="1"/>
      <c r="Y465" s="1"/>
      <c r="AA465" s="1"/>
    </row>
    <row r="466" spans="2:27" ht="12" customHeight="1">
      <c r="B466" s="23"/>
      <c r="C466" s="1"/>
      <c r="D466" s="1"/>
      <c r="E466" s="1"/>
      <c r="F466" s="1"/>
      <c r="G466" s="1"/>
      <c r="H466" s="1"/>
      <c r="I466" s="26" t="s">
        <v>352</v>
      </c>
      <c r="J466" s="29" t="s">
        <v>364</v>
      </c>
      <c r="K466" s="1"/>
      <c r="L466" s="1"/>
      <c r="M466" s="1"/>
      <c r="N466" s="1"/>
      <c r="O466" s="1"/>
      <c r="P466" s="1"/>
      <c r="Q466" s="1"/>
      <c r="R466" s="1"/>
      <c r="S466" s="1"/>
      <c r="T466" s="1"/>
      <c r="U466" s="1"/>
      <c r="W466" s="1"/>
      <c r="X466" s="1"/>
      <c r="Y466" s="1"/>
      <c r="AA466" s="1"/>
    </row>
    <row r="467" spans="2:27" ht="12" customHeight="1">
      <c r="B467" s="16" t="s">
        <v>148</v>
      </c>
      <c r="C467" s="10"/>
      <c r="D467" s="10"/>
      <c r="E467" s="10"/>
      <c r="F467" s="10"/>
      <c r="G467" s="10"/>
      <c r="H467" s="10"/>
      <c r="I467" s="31" t="s">
        <v>144</v>
      </c>
      <c r="J467" s="34" t="s">
        <v>139</v>
      </c>
      <c r="K467" s="1"/>
      <c r="L467" s="1"/>
      <c r="M467" s="1"/>
      <c r="N467" s="1"/>
      <c r="O467" s="1"/>
      <c r="P467" s="1"/>
      <c r="Q467" s="1"/>
      <c r="R467" s="1"/>
      <c r="S467" s="1"/>
      <c r="T467" s="1"/>
      <c r="U467" s="1"/>
      <c r="W467" s="1"/>
      <c r="X467" s="1"/>
      <c r="Y467" s="1"/>
      <c r="AA467" s="1"/>
    </row>
    <row r="468" spans="2:27" ht="12" customHeight="1">
      <c r="B468" s="744"/>
      <c r="C468" s="745"/>
      <c r="D468" s="745"/>
      <c r="E468" s="745"/>
      <c r="F468" s="745"/>
      <c r="G468" s="745"/>
      <c r="H468" s="745"/>
      <c r="I468" s="791"/>
      <c r="J468" s="813"/>
      <c r="K468" s="1"/>
      <c r="L468" s="1"/>
      <c r="M468" s="1"/>
      <c r="N468" s="1"/>
      <c r="O468" s="1"/>
      <c r="P468" s="1"/>
      <c r="Q468" s="1"/>
      <c r="R468" s="1"/>
      <c r="S468" s="1"/>
      <c r="T468" s="1"/>
      <c r="U468" s="1"/>
      <c r="W468" s="1"/>
      <c r="X468" s="1"/>
      <c r="Y468" s="1"/>
      <c r="AA468" s="1"/>
    </row>
    <row r="469" spans="2:27" ht="12" customHeight="1">
      <c r="B469" s="748"/>
      <c r="C469" s="749"/>
      <c r="D469" s="749"/>
      <c r="E469" s="749"/>
      <c r="F469" s="749"/>
      <c r="G469" s="749"/>
      <c r="H469" s="749"/>
      <c r="I469" s="737"/>
      <c r="J469" s="814"/>
      <c r="K469" s="1"/>
      <c r="L469" s="1"/>
      <c r="M469" s="1"/>
      <c r="N469" s="1"/>
      <c r="O469" s="1"/>
      <c r="P469" s="1"/>
      <c r="Q469" s="1"/>
      <c r="R469" s="1"/>
      <c r="S469" s="1"/>
      <c r="T469" s="1"/>
      <c r="U469" s="1"/>
      <c r="W469" s="1"/>
      <c r="X469" s="1"/>
      <c r="Y469" s="1"/>
      <c r="AA469" s="1"/>
    </row>
    <row r="470" spans="2:27" ht="12" customHeight="1">
      <c r="B470" s="748"/>
      <c r="C470" s="749"/>
      <c r="D470" s="749"/>
      <c r="E470" s="749"/>
      <c r="F470" s="749"/>
      <c r="G470" s="749"/>
      <c r="H470" s="749"/>
      <c r="I470" s="737"/>
      <c r="J470" s="814"/>
      <c r="K470" s="1"/>
      <c r="L470" s="1"/>
      <c r="M470" s="1"/>
      <c r="N470" s="1"/>
      <c r="O470" s="1"/>
      <c r="P470" s="1"/>
      <c r="Q470" s="1"/>
      <c r="R470" s="1"/>
      <c r="S470" s="1"/>
      <c r="T470" s="1"/>
      <c r="U470" s="1"/>
      <c r="W470" s="1"/>
      <c r="X470" s="1"/>
      <c r="Y470" s="1"/>
      <c r="AA470" s="1"/>
    </row>
    <row r="471" spans="2:27" ht="12" customHeight="1">
      <c r="B471" s="756"/>
      <c r="C471" s="757"/>
      <c r="D471" s="757"/>
      <c r="E471" s="757"/>
      <c r="F471" s="757"/>
      <c r="G471" s="757"/>
      <c r="H471" s="757"/>
      <c r="I471" s="738"/>
      <c r="J471" s="818"/>
      <c r="K471" s="1"/>
      <c r="L471" s="1"/>
      <c r="M471" s="1"/>
      <c r="N471" s="1"/>
      <c r="O471" s="1"/>
      <c r="P471" s="1"/>
      <c r="Q471" s="1"/>
      <c r="R471" s="1"/>
      <c r="S471" s="1"/>
      <c r="T471" s="1"/>
      <c r="U471" s="1"/>
      <c r="W471" s="1"/>
      <c r="X471" s="1"/>
      <c r="Y471" s="1"/>
      <c r="AA471" s="1"/>
    </row>
    <row r="472" spans="2:27" ht="12" customHeight="1">
      <c r="B472" s="23"/>
      <c r="C472" s="1"/>
      <c r="D472" s="3" t="s">
        <v>365</v>
      </c>
      <c r="E472" s="1"/>
      <c r="F472" s="1"/>
      <c r="G472" s="1"/>
      <c r="H472" s="77"/>
      <c r="I472" s="195">
        <f>SUM(I468:I471)</f>
        <v>0</v>
      </c>
      <c r="J472" s="119"/>
      <c r="K472" s="1"/>
      <c r="L472" s="1"/>
      <c r="M472" s="1"/>
      <c r="N472" s="1"/>
      <c r="O472" s="1"/>
      <c r="P472" s="1"/>
      <c r="Q472" s="1"/>
      <c r="R472" s="1"/>
      <c r="S472" s="1"/>
      <c r="T472" s="1"/>
      <c r="U472" s="1"/>
      <c r="W472" s="1"/>
      <c r="X472" s="1"/>
      <c r="Y472" s="1"/>
      <c r="AA472" s="1"/>
    </row>
    <row r="473" spans="2:27" ht="12" customHeight="1" thickBot="1">
      <c r="B473" s="63"/>
      <c r="C473" s="50"/>
      <c r="D473" s="64" t="s">
        <v>366</v>
      </c>
      <c r="E473" s="50"/>
      <c r="F473" s="50"/>
      <c r="G473" s="50"/>
      <c r="H473" s="50"/>
      <c r="I473" s="57"/>
      <c r="J473" s="189">
        <f>SUM(J468:J471)</f>
        <v>0</v>
      </c>
      <c r="K473" s="1"/>
      <c r="L473" s="1"/>
      <c r="M473" s="1"/>
      <c r="N473" s="1"/>
      <c r="O473" s="1"/>
      <c r="P473" s="1"/>
      <c r="Q473" s="1"/>
      <c r="R473" s="1"/>
      <c r="S473" s="1"/>
      <c r="T473" s="1"/>
      <c r="U473" s="1"/>
      <c r="W473" s="1"/>
      <c r="X473" s="1"/>
      <c r="Y473" s="1"/>
      <c r="AA473" s="1"/>
    </row>
    <row r="474" spans="2:27" ht="12" customHeight="1" thickBot="1" thickTop="1">
      <c r="B474" s="1"/>
      <c r="C474" s="1"/>
      <c r="D474" s="1"/>
      <c r="E474" s="1"/>
      <c r="F474" s="1"/>
      <c r="G474" s="1"/>
      <c r="H474" s="1"/>
      <c r="I474" s="1"/>
      <c r="J474" s="1"/>
      <c r="K474" s="1"/>
      <c r="L474" s="1"/>
      <c r="M474" s="1"/>
      <c r="N474" s="1"/>
      <c r="O474" s="1"/>
      <c r="P474" s="1"/>
      <c r="Q474" s="1"/>
      <c r="R474" s="1"/>
      <c r="S474" s="1"/>
      <c r="T474" s="1"/>
      <c r="U474" s="1"/>
      <c r="W474" s="1"/>
      <c r="X474" s="1"/>
      <c r="Y474" s="1"/>
      <c r="AA474" s="1"/>
    </row>
    <row r="475" spans="2:27" ht="12" customHeight="1" thickTop="1">
      <c r="B475" s="528" t="s">
        <v>367</v>
      </c>
      <c r="C475" s="529"/>
      <c r="D475" s="14"/>
      <c r="E475" s="14"/>
      <c r="F475" s="14"/>
      <c r="G475" s="14"/>
      <c r="H475" s="14"/>
      <c r="I475" s="14"/>
      <c r="J475" s="36"/>
      <c r="K475" s="1"/>
      <c r="L475" s="1"/>
      <c r="M475" s="1"/>
      <c r="N475" s="1"/>
      <c r="O475" s="1"/>
      <c r="P475" s="1"/>
      <c r="Q475" s="1"/>
      <c r="R475" s="1"/>
      <c r="S475" s="1"/>
      <c r="T475" s="1"/>
      <c r="U475" s="1"/>
      <c r="W475" s="1"/>
      <c r="X475" s="1"/>
      <c r="Y475" s="1"/>
      <c r="AA475" s="1"/>
    </row>
    <row r="476" spans="2:27" ht="12" customHeight="1">
      <c r="B476" s="53"/>
      <c r="C476" s="43"/>
      <c r="D476" s="37"/>
      <c r="E476" s="43"/>
      <c r="F476" s="43"/>
      <c r="G476" s="38" t="s">
        <v>117</v>
      </c>
      <c r="H476" s="38" t="s">
        <v>352</v>
      </c>
      <c r="I476" s="38" t="s">
        <v>149</v>
      </c>
      <c r="J476" s="45" t="s">
        <v>117</v>
      </c>
      <c r="K476" s="1"/>
      <c r="L476" s="1"/>
      <c r="M476" s="1"/>
      <c r="N476" s="1"/>
      <c r="O476" s="1"/>
      <c r="P476" s="1"/>
      <c r="Q476" s="1"/>
      <c r="R476" s="1"/>
      <c r="S476" s="1"/>
      <c r="T476" s="1"/>
      <c r="U476" s="1"/>
      <c r="W476" s="1"/>
      <c r="X476" s="1"/>
      <c r="Y476" s="1"/>
      <c r="AA476" s="1"/>
    </row>
    <row r="477" spans="2:27" ht="12" customHeight="1">
      <c r="B477" s="23"/>
      <c r="C477" s="1"/>
      <c r="D477" s="40"/>
      <c r="E477" s="1"/>
      <c r="F477" s="1"/>
      <c r="G477" s="26" t="s">
        <v>110</v>
      </c>
      <c r="H477" s="26" t="s">
        <v>354</v>
      </c>
      <c r="I477" s="26" t="s">
        <v>355</v>
      </c>
      <c r="J477" s="29" t="s">
        <v>145</v>
      </c>
      <c r="K477" s="1"/>
      <c r="L477" s="1"/>
      <c r="M477" s="1"/>
      <c r="N477" s="1"/>
      <c r="O477" s="1"/>
      <c r="P477" s="1"/>
      <c r="Q477" s="1"/>
      <c r="R477" s="1"/>
      <c r="S477" s="1"/>
      <c r="T477" s="1"/>
      <c r="U477" s="1"/>
      <c r="W477" s="1"/>
      <c r="X477" s="1"/>
      <c r="Y477" s="1"/>
      <c r="AA477" s="1"/>
    </row>
    <row r="478" spans="2:27" ht="12" customHeight="1">
      <c r="B478" s="16" t="s">
        <v>368</v>
      </c>
      <c r="C478" s="10"/>
      <c r="D478" s="33" t="s">
        <v>369</v>
      </c>
      <c r="E478" s="10"/>
      <c r="F478" s="10"/>
      <c r="G478" s="31" t="s">
        <v>112</v>
      </c>
      <c r="H478" s="78" t="s">
        <v>358</v>
      </c>
      <c r="I478" s="31" t="s">
        <v>358</v>
      </c>
      <c r="J478" s="34" t="s">
        <v>139</v>
      </c>
      <c r="K478" s="1"/>
      <c r="L478" s="1"/>
      <c r="M478" s="1"/>
      <c r="N478" s="1"/>
      <c r="O478" s="1"/>
      <c r="P478" s="1"/>
      <c r="Q478" s="1"/>
      <c r="R478" s="1"/>
      <c r="S478" s="1"/>
      <c r="T478" s="1"/>
      <c r="U478" s="1"/>
      <c r="W478" s="1"/>
      <c r="X478" s="1"/>
      <c r="Y478" s="1"/>
      <c r="AA478" s="1"/>
    </row>
    <row r="479" spans="2:27" ht="12" customHeight="1">
      <c r="B479" s="744" t="s">
        <v>588</v>
      </c>
      <c r="C479" s="812"/>
      <c r="D479" s="746"/>
      <c r="E479" s="745"/>
      <c r="F479" s="745"/>
      <c r="G479" s="791">
        <v>9000</v>
      </c>
      <c r="H479" s="792">
        <v>9000</v>
      </c>
      <c r="I479" s="791">
        <v>0</v>
      </c>
      <c r="J479" s="813">
        <v>1320</v>
      </c>
      <c r="K479" s="1"/>
      <c r="L479" s="1"/>
      <c r="M479" s="1"/>
      <c r="N479" s="1"/>
      <c r="O479" s="1"/>
      <c r="P479" s="1"/>
      <c r="Q479" s="1"/>
      <c r="R479" s="1"/>
      <c r="S479" s="1"/>
      <c r="T479" s="1"/>
      <c r="U479" s="1"/>
      <c r="W479" s="1"/>
      <c r="X479" s="1"/>
      <c r="Y479" s="1"/>
      <c r="AA479" s="1"/>
    </row>
    <row r="480" spans="2:27" ht="12" customHeight="1">
      <c r="B480" s="748"/>
      <c r="C480" s="749"/>
      <c r="D480" s="750"/>
      <c r="E480" s="749"/>
      <c r="F480" s="749"/>
      <c r="G480" s="737"/>
      <c r="H480" s="737"/>
      <c r="I480" s="737"/>
      <c r="J480" s="814"/>
      <c r="K480" s="1"/>
      <c r="L480" s="1"/>
      <c r="M480" s="1"/>
      <c r="N480" s="1"/>
      <c r="O480" s="1"/>
      <c r="P480" s="1"/>
      <c r="Q480" s="1"/>
      <c r="R480" s="1"/>
      <c r="S480" s="1"/>
      <c r="T480" s="1"/>
      <c r="U480" s="1"/>
      <c r="W480" s="1"/>
      <c r="X480" s="1"/>
      <c r="Y480" s="1"/>
      <c r="AA480" s="1"/>
    </row>
    <row r="481" spans="2:27" ht="12" customHeight="1">
      <c r="B481" s="748"/>
      <c r="C481" s="749"/>
      <c r="D481" s="750"/>
      <c r="E481" s="749"/>
      <c r="F481" s="749"/>
      <c r="G481" s="737"/>
      <c r="H481" s="737"/>
      <c r="I481" s="737"/>
      <c r="J481" s="814"/>
      <c r="K481" s="1"/>
      <c r="L481" s="1"/>
      <c r="M481" s="1"/>
      <c r="N481" s="1"/>
      <c r="O481" s="1"/>
      <c r="P481" s="1"/>
      <c r="Q481" s="1"/>
      <c r="R481" s="1"/>
      <c r="S481" s="1"/>
      <c r="T481" s="1"/>
      <c r="U481" s="1"/>
      <c r="W481" s="1"/>
      <c r="X481" s="1"/>
      <c r="Y481" s="1"/>
      <c r="AA481" s="1"/>
    </row>
    <row r="482" spans="2:27" ht="12" customHeight="1">
      <c r="B482" s="748"/>
      <c r="C482" s="749"/>
      <c r="D482" s="750"/>
      <c r="E482" s="749"/>
      <c r="F482" s="749"/>
      <c r="G482" s="737"/>
      <c r="H482" s="737"/>
      <c r="I482" s="737"/>
      <c r="J482" s="814"/>
      <c r="K482" s="1"/>
      <c r="L482" s="1"/>
      <c r="M482" s="1"/>
      <c r="N482" s="1"/>
      <c r="O482" s="1"/>
      <c r="P482" s="1"/>
      <c r="Q482" s="1"/>
      <c r="R482" s="1"/>
      <c r="S482" s="1"/>
      <c r="T482" s="1"/>
      <c r="U482" s="1"/>
      <c r="W482" s="1"/>
      <c r="X482" s="1"/>
      <c r="Y482" s="1"/>
      <c r="AA482" s="1"/>
    </row>
    <row r="483" spans="2:27" ht="12" customHeight="1">
      <c r="B483" s="748"/>
      <c r="C483" s="749"/>
      <c r="D483" s="750"/>
      <c r="E483" s="749"/>
      <c r="F483" s="749"/>
      <c r="G483" s="737"/>
      <c r="H483" s="737"/>
      <c r="I483" s="737"/>
      <c r="J483" s="814"/>
      <c r="K483" s="1"/>
      <c r="L483" s="1"/>
      <c r="M483" s="1"/>
      <c r="N483" s="1"/>
      <c r="O483" s="1"/>
      <c r="P483" s="1"/>
      <c r="Q483" s="1"/>
      <c r="R483" s="1"/>
      <c r="S483" s="1"/>
      <c r="T483" s="1"/>
      <c r="U483" s="1"/>
      <c r="W483" s="1"/>
      <c r="X483" s="1"/>
      <c r="Y483" s="1"/>
      <c r="AA483" s="1"/>
    </row>
    <row r="484" spans="2:27" ht="12.75" customHeight="1">
      <c r="B484" s="748"/>
      <c r="C484" s="749"/>
      <c r="D484" s="750"/>
      <c r="E484" s="749"/>
      <c r="F484" s="749"/>
      <c r="G484" s="737"/>
      <c r="H484" s="737"/>
      <c r="I484" s="737"/>
      <c r="J484" s="814"/>
      <c r="K484" s="1"/>
      <c r="L484" s="1"/>
      <c r="M484" s="1"/>
      <c r="N484" s="1"/>
      <c r="O484" s="1"/>
      <c r="P484" s="1"/>
      <c r="Q484" s="1"/>
      <c r="R484" s="1"/>
      <c r="S484" s="1"/>
      <c r="T484" s="1"/>
      <c r="U484" s="1"/>
      <c r="W484" s="1"/>
      <c r="X484" s="1"/>
      <c r="Y484" s="1"/>
      <c r="AA484" s="1"/>
    </row>
    <row r="485" spans="2:27" ht="12.75" customHeight="1">
      <c r="B485" s="748"/>
      <c r="C485" s="749"/>
      <c r="D485" s="750"/>
      <c r="E485" s="749"/>
      <c r="F485" s="749"/>
      <c r="G485" s="737"/>
      <c r="H485" s="737"/>
      <c r="I485" s="737"/>
      <c r="J485" s="814"/>
      <c r="K485" s="1"/>
      <c r="L485" s="1"/>
      <c r="M485" s="1"/>
      <c r="N485" s="1"/>
      <c r="O485" s="1"/>
      <c r="P485" s="1"/>
      <c r="Q485" s="1"/>
      <c r="R485" s="1"/>
      <c r="S485" s="1"/>
      <c r="T485" s="1"/>
      <c r="U485" s="1"/>
      <c r="W485" s="1"/>
      <c r="X485" s="1"/>
      <c r="Y485" s="1"/>
      <c r="AA485" s="1"/>
    </row>
    <row r="486" spans="2:27" ht="15" customHeight="1">
      <c r="B486" s="748"/>
      <c r="C486" s="749"/>
      <c r="D486" s="750"/>
      <c r="E486" s="749"/>
      <c r="F486" s="749"/>
      <c r="G486" s="737"/>
      <c r="H486" s="737"/>
      <c r="I486" s="737"/>
      <c r="J486" s="814"/>
      <c r="K486" s="1"/>
      <c r="L486" s="1"/>
      <c r="M486" s="1"/>
      <c r="N486" s="1"/>
      <c r="O486" s="1"/>
      <c r="P486" s="1"/>
      <c r="Q486" s="1"/>
      <c r="R486" s="1"/>
      <c r="S486" s="1"/>
      <c r="T486" s="1"/>
      <c r="U486" s="1"/>
      <c r="W486" s="1"/>
      <c r="X486" s="1"/>
      <c r="Y486" s="1"/>
      <c r="AA486" s="1"/>
    </row>
    <row r="487" spans="2:27" ht="12" customHeight="1">
      <c r="B487" s="748"/>
      <c r="C487" s="749"/>
      <c r="D487" s="750"/>
      <c r="E487" s="749"/>
      <c r="F487" s="749"/>
      <c r="G487" s="737"/>
      <c r="H487" s="737"/>
      <c r="I487" s="737"/>
      <c r="J487" s="814"/>
      <c r="K487" s="1"/>
      <c r="L487" s="1"/>
      <c r="M487" s="1"/>
      <c r="N487" s="1"/>
      <c r="O487" s="1"/>
      <c r="P487" s="1"/>
      <c r="Q487" s="1"/>
      <c r="R487" s="1"/>
      <c r="S487" s="1"/>
      <c r="T487" s="1"/>
      <c r="U487" s="1"/>
      <c r="W487" s="1"/>
      <c r="X487" s="1"/>
      <c r="Y487" s="1"/>
      <c r="AA487" s="1"/>
    </row>
    <row r="488" spans="2:27" ht="12" customHeight="1">
      <c r="B488" s="748"/>
      <c r="C488" s="749"/>
      <c r="D488" s="750"/>
      <c r="E488" s="749"/>
      <c r="F488" s="749"/>
      <c r="G488" s="737"/>
      <c r="H488" s="737"/>
      <c r="I488" s="737"/>
      <c r="J488" s="814"/>
      <c r="K488" s="1"/>
      <c r="L488" s="1"/>
      <c r="M488" s="1"/>
      <c r="N488" s="1"/>
      <c r="O488" s="1"/>
      <c r="P488" s="1"/>
      <c r="Q488" s="1"/>
      <c r="R488" s="1"/>
      <c r="S488" s="1"/>
      <c r="T488" s="1"/>
      <c r="U488" s="1"/>
      <c r="W488" s="1"/>
      <c r="X488" s="1"/>
      <c r="Y488" s="1"/>
      <c r="AA488" s="1"/>
    </row>
    <row r="489" spans="2:27" ht="12" customHeight="1">
      <c r="B489" s="748"/>
      <c r="C489" s="749"/>
      <c r="D489" s="750"/>
      <c r="E489" s="749"/>
      <c r="F489" s="749"/>
      <c r="G489" s="737"/>
      <c r="H489" s="737"/>
      <c r="I489" s="737"/>
      <c r="J489" s="814"/>
      <c r="K489" s="1"/>
      <c r="L489" s="1"/>
      <c r="M489" s="1"/>
      <c r="N489" s="1"/>
      <c r="O489" s="1"/>
      <c r="P489" s="1"/>
      <c r="Q489" s="1"/>
      <c r="R489" s="1"/>
      <c r="S489" s="1"/>
      <c r="T489" s="1"/>
      <c r="U489" s="1"/>
      <c r="W489" s="1"/>
      <c r="X489" s="1"/>
      <c r="Y489" s="1"/>
      <c r="AA489" s="1"/>
    </row>
    <row r="490" spans="2:27" ht="12" customHeight="1">
      <c r="B490" s="748"/>
      <c r="C490" s="749"/>
      <c r="D490" s="750"/>
      <c r="E490" s="749"/>
      <c r="F490" s="749"/>
      <c r="G490" s="737"/>
      <c r="H490" s="737"/>
      <c r="I490" s="737"/>
      <c r="J490" s="814"/>
      <c r="K490" s="1"/>
      <c r="L490" s="1"/>
      <c r="M490" s="1"/>
      <c r="N490" s="1"/>
      <c r="O490" s="1"/>
      <c r="P490" s="1"/>
      <c r="Q490" s="1"/>
      <c r="R490" s="1"/>
      <c r="S490" s="1"/>
      <c r="T490" s="1"/>
      <c r="U490" s="1"/>
      <c r="W490" s="1"/>
      <c r="X490" s="1"/>
      <c r="Y490" s="1"/>
      <c r="AA490" s="1"/>
    </row>
    <row r="491" spans="2:27" ht="12" customHeight="1">
      <c r="B491" s="756"/>
      <c r="C491" s="757"/>
      <c r="D491" s="758"/>
      <c r="E491" s="757"/>
      <c r="F491" s="757"/>
      <c r="G491" s="738"/>
      <c r="H491" s="738"/>
      <c r="I491" s="738"/>
      <c r="J491" s="818"/>
      <c r="K491" s="1"/>
      <c r="L491" s="1"/>
      <c r="M491" s="1"/>
      <c r="N491" s="1"/>
      <c r="O491" s="1"/>
      <c r="P491" s="1"/>
      <c r="Q491" s="1"/>
      <c r="R491" s="1"/>
      <c r="S491" s="1"/>
      <c r="T491" s="1"/>
      <c r="U491" s="1"/>
      <c r="W491" s="1"/>
      <c r="X491" s="1"/>
      <c r="Y491" s="1"/>
      <c r="AA491" s="1"/>
    </row>
    <row r="492" spans="2:27" ht="12" customHeight="1">
      <c r="B492" s="49"/>
      <c r="C492" s="9" t="s">
        <v>370</v>
      </c>
      <c r="D492" s="10"/>
      <c r="E492" s="10"/>
      <c r="F492" s="48"/>
      <c r="G492" s="187">
        <f>SUM(G479:G491)</f>
        <v>9000</v>
      </c>
      <c r="H492" s="93"/>
      <c r="I492" s="93"/>
      <c r="J492" s="119"/>
      <c r="K492" s="1"/>
      <c r="L492" s="1"/>
      <c r="M492" s="1"/>
      <c r="N492" s="1"/>
      <c r="O492" s="1"/>
      <c r="P492" s="1"/>
      <c r="Q492" s="1"/>
      <c r="R492" s="1"/>
      <c r="S492" s="1"/>
      <c r="T492" s="1"/>
      <c r="U492" s="1"/>
      <c r="W492" s="1"/>
      <c r="X492" s="1"/>
      <c r="Y492" s="1"/>
      <c r="AA492" s="1"/>
    </row>
    <row r="493" spans="2:27" ht="12" customHeight="1">
      <c r="B493" s="49"/>
      <c r="C493" s="9" t="s">
        <v>371</v>
      </c>
      <c r="D493" s="10"/>
      <c r="E493" s="10"/>
      <c r="F493" s="10"/>
      <c r="G493" s="48"/>
      <c r="H493" s="187">
        <f>SUM(H479:H491)</f>
        <v>9000</v>
      </c>
      <c r="I493" s="93"/>
      <c r="J493" s="119"/>
      <c r="K493" s="1"/>
      <c r="L493" s="1"/>
      <c r="M493" s="1"/>
      <c r="N493" s="1"/>
      <c r="O493" s="1"/>
      <c r="P493" s="1"/>
      <c r="Q493" s="1"/>
      <c r="R493" s="1"/>
      <c r="S493" s="1"/>
      <c r="T493" s="1"/>
      <c r="U493" s="1"/>
      <c r="W493" s="1"/>
      <c r="X493" s="1"/>
      <c r="Y493" s="1"/>
      <c r="AA493" s="1"/>
    </row>
    <row r="494" spans="2:27" ht="12" customHeight="1">
      <c r="B494" s="49"/>
      <c r="C494" s="9" t="s">
        <v>372</v>
      </c>
      <c r="D494" s="10"/>
      <c r="E494" s="10"/>
      <c r="F494" s="10"/>
      <c r="G494" s="10"/>
      <c r="H494" s="48"/>
      <c r="I494" s="187">
        <f>SUM(I479:I491)</f>
        <v>0</v>
      </c>
      <c r="J494" s="119"/>
      <c r="K494" s="1"/>
      <c r="L494" s="1"/>
      <c r="M494" s="1"/>
      <c r="N494" s="1"/>
      <c r="O494" s="1"/>
      <c r="P494" s="1"/>
      <c r="Q494" s="1"/>
      <c r="R494" s="1"/>
      <c r="S494" s="1"/>
      <c r="T494" s="1"/>
      <c r="U494" s="1"/>
      <c r="W494" s="1"/>
      <c r="X494" s="1"/>
      <c r="Y494" s="1"/>
      <c r="AA494" s="1"/>
    </row>
    <row r="495" spans="2:27" ht="12" customHeight="1" thickBot="1">
      <c r="B495" s="20"/>
      <c r="C495" s="22" t="s">
        <v>362</v>
      </c>
      <c r="D495" s="21"/>
      <c r="E495" s="21"/>
      <c r="F495" s="21"/>
      <c r="G495" s="21"/>
      <c r="H495" s="21"/>
      <c r="I495" s="68"/>
      <c r="J495" s="189">
        <f>SUM(J479:J491)</f>
        <v>1320</v>
      </c>
      <c r="K495" s="1"/>
      <c r="L495" s="1"/>
      <c r="M495" s="1"/>
      <c r="N495" s="1"/>
      <c r="O495" s="1"/>
      <c r="P495" s="1"/>
      <c r="Q495" s="1"/>
      <c r="R495" s="1"/>
      <c r="S495" s="1"/>
      <c r="T495" s="1"/>
      <c r="U495" s="1"/>
      <c r="W495" s="1"/>
      <c r="X495" s="1"/>
      <c r="Y495" s="1"/>
      <c r="AA495" s="1"/>
    </row>
    <row r="496" spans="2:27" ht="12" customHeight="1" thickBot="1" thickTop="1">
      <c r="B496" s="164"/>
      <c r="C496" s="164"/>
      <c r="D496" s="164"/>
      <c r="E496" s="164"/>
      <c r="F496" s="164"/>
      <c r="G496" s="164"/>
      <c r="H496" s="164"/>
      <c r="I496" s="164"/>
      <c r="J496" s="164"/>
      <c r="K496" s="1"/>
      <c r="L496" s="1"/>
      <c r="M496" s="1"/>
      <c r="N496" s="1"/>
      <c r="O496" s="1"/>
      <c r="P496" s="1"/>
      <c r="Q496" s="1"/>
      <c r="R496" s="1"/>
      <c r="S496" s="1"/>
      <c r="T496" s="1"/>
      <c r="U496" s="1"/>
      <c r="W496" s="1"/>
      <c r="X496" s="1"/>
      <c r="Y496" s="1"/>
      <c r="AA496" s="1"/>
    </row>
    <row r="497" spans="2:27" ht="12" customHeight="1" thickTop="1">
      <c r="B497" s="528" t="s">
        <v>373</v>
      </c>
      <c r="C497" s="529"/>
      <c r="D497" s="14"/>
      <c r="E497" s="14"/>
      <c r="F497" s="14"/>
      <c r="G497" s="14"/>
      <c r="H497" s="14"/>
      <c r="I497" s="14"/>
      <c r="J497" s="36"/>
      <c r="K497" s="1"/>
      <c r="L497" s="1"/>
      <c r="M497" s="1"/>
      <c r="N497" s="1"/>
      <c r="O497" s="1"/>
      <c r="P497" s="1"/>
      <c r="Q497" s="1"/>
      <c r="R497" s="1"/>
      <c r="S497" s="1"/>
      <c r="T497" s="1"/>
      <c r="U497" s="1"/>
      <c r="W497" s="1"/>
      <c r="X497" s="1"/>
      <c r="Y497" s="1"/>
      <c r="AA497" s="1"/>
    </row>
    <row r="498" spans="2:27" ht="12" customHeight="1">
      <c r="B498" s="53"/>
      <c r="C498" s="43"/>
      <c r="D498" s="37"/>
      <c r="E498" s="43"/>
      <c r="F498" s="43"/>
      <c r="G498" s="38" t="s">
        <v>117</v>
      </c>
      <c r="H498" s="38" t="s">
        <v>374</v>
      </c>
      <c r="I498" s="38" t="s">
        <v>149</v>
      </c>
      <c r="J498" s="45" t="s">
        <v>117</v>
      </c>
      <c r="K498" s="1"/>
      <c r="L498" s="1"/>
      <c r="M498" s="1"/>
      <c r="N498" s="1"/>
      <c r="O498" s="1"/>
      <c r="P498" s="1"/>
      <c r="Q498" s="1"/>
      <c r="R498" s="1"/>
      <c r="S498" s="1"/>
      <c r="T498" s="1"/>
      <c r="U498" s="1"/>
      <c r="W498" s="1"/>
      <c r="X498" s="1"/>
      <c r="Y498" s="1"/>
      <c r="AA498" s="1"/>
    </row>
    <row r="499" spans="2:27" ht="12" customHeight="1">
      <c r="B499" s="23"/>
      <c r="C499" s="1"/>
      <c r="D499" s="28" t="s">
        <v>375</v>
      </c>
      <c r="E499" s="1"/>
      <c r="F499" s="1"/>
      <c r="G499" s="26" t="s">
        <v>376</v>
      </c>
      <c r="H499" s="26" t="s">
        <v>354</v>
      </c>
      <c r="I499" s="26" t="s">
        <v>355</v>
      </c>
      <c r="J499" s="29" t="s">
        <v>145</v>
      </c>
      <c r="K499" s="1"/>
      <c r="L499" s="1"/>
      <c r="M499" s="1"/>
      <c r="N499" s="1"/>
      <c r="O499" s="1"/>
      <c r="P499" s="1"/>
      <c r="Q499" s="1"/>
      <c r="R499" s="1"/>
      <c r="S499" s="1"/>
      <c r="T499" s="1"/>
      <c r="U499" s="1"/>
      <c r="W499" s="1"/>
      <c r="X499" s="1"/>
      <c r="Y499" s="1"/>
      <c r="AA499" s="1"/>
    </row>
    <row r="500" spans="2:27" ht="12" customHeight="1">
      <c r="B500" s="16" t="s">
        <v>368</v>
      </c>
      <c r="C500" s="10"/>
      <c r="D500" s="33" t="s">
        <v>369</v>
      </c>
      <c r="E500" s="10"/>
      <c r="F500" s="10"/>
      <c r="G500" s="31" t="s">
        <v>112</v>
      </c>
      <c r="H500" s="31" t="s">
        <v>358</v>
      </c>
      <c r="I500" s="31" t="s">
        <v>358</v>
      </c>
      <c r="J500" s="34" t="s">
        <v>139</v>
      </c>
      <c r="K500" s="1"/>
      <c r="L500" s="1"/>
      <c r="M500" s="1"/>
      <c r="N500" s="1"/>
      <c r="O500" s="1"/>
      <c r="P500" s="1"/>
      <c r="Q500" s="1"/>
      <c r="R500" s="1"/>
      <c r="S500" s="1"/>
      <c r="T500" s="1"/>
      <c r="U500" s="1"/>
      <c r="W500" s="1"/>
      <c r="X500" s="1"/>
      <c r="Y500" s="1"/>
      <c r="AA500" s="1"/>
    </row>
    <row r="501" spans="2:27" ht="12" customHeight="1">
      <c r="B501" s="744" t="s">
        <v>528</v>
      </c>
      <c r="C501" s="745"/>
      <c r="D501" s="746"/>
      <c r="E501" s="745"/>
      <c r="F501" s="745"/>
      <c r="G501" s="791">
        <v>34797</v>
      </c>
      <c r="H501" s="791">
        <v>7071</v>
      </c>
      <c r="I501" s="186">
        <f aca="true" t="shared" si="29" ref="I501:I515">G501-H501</f>
        <v>27726</v>
      </c>
      <c r="J501" s="813">
        <v>812</v>
      </c>
      <c r="K501" s="1"/>
      <c r="L501" s="1"/>
      <c r="M501" s="1"/>
      <c r="N501" s="1"/>
      <c r="O501" s="1"/>
      <c r="P501" s="1"/>
      <c r="Q501" s="1"/>
      <c r="R501" s="1"/>
      <c r="S501" s="1"/>
      <c r="T501" s="1"/>
      <c r="U501" s="1"/>
      <c r="W501" s="1"/>
      <c r="X501" s="1"/>
      <c r="Y501" s="1"/>
      <c r="AA501" s="1"/>
    </row>
    <row r="502" spans="2:27" ht="12" customHeight="1">
      <c r="B502" s="748" t="s">
        <v>532</v>
      </c>
      <c r="C502" s="749"/>
      <c r="D502" s="750"/>
      <c r="E502" s="749"/>
      <c r="F502" s="749"/>
      <c r="G502" s="737">
        <v>4500</v>
      </c>
      <c r="H502" s="737">
        <v>4500</v>
      </c>
      <c r="I502" s="186">
        <f t="shared" si="29"/>
        <v>0</v>
      </c>
      <c r="J502" s="814">
        <v>105</v>
      </c>
      <c r="K502" s="1"/>
      <c r="L502" s="1"/>
      <c r="M502" s="1"/>
      <c r="N502" s="1"/>
      <c r="O502" s="1"/>
      <c r="P502" s="1"/>
      <c r="Q502" s="1"/>
      <c r="R502" s="1"/>
      <c r="S502" s="1"/>
      <c r="T502" s="1"/>
      <c r="U502" s="1"/>
      <c r="W502" s="1"/>
      <c r="X502" s="1"/>
      <c r="Y502" s="1"/>
      <c r="AA502" s="1"/>
    </row>
    <row r="503" spans="2:27" ht="12" customHeight="1">
      <c r="B503" s="748" t="s">
        <v>524</v>
      </c>
      <c r="C503" s="749"/>
      <c r="D503" s="750"/>
      <c r="E503" s="749"/>
      <c r="F503" s="749"/>
      <c r="G503" s="737">
        <v>52514</v>
      </c>
      <c r="H503" s="737">
        <v>15268</v>
      </c>
      <c r="I503" s="186">
        <f t="shared" si="29"/>
        <v>37246</v>
      </c>
      <c r="J503" s="814">
        <v>1225</v>
      </c>
      <c r="K503" s="1"/>
      <c r="L503" s="1"/>
      <c r="M503" s="1"/>
      <c r="N503" s="1"/>
      <c r="O503" s="1"/>
      <c r="P503" s="1"/>
      <c r="Q503" s="1"/>
      <c r="R503" s="1"/>
      <c r="S503" s="1"/>
      <c r="T503" s="1"/>
      <c r="U503" s="1"/>
      <c r="W503" s="1"/>
      <c r="X503" s="1"/>
      <c r="Y503" s="1"/>
      <c r="AA503" s="1"/>
    </row>
    <row r="504" spans="2:27" ht="12" customHeight="1">
      <c r="B504" s="748" t="s">
        <v>522</v>
      </c>
      <c r="C504" s="749"/>
      <c r="D504" s="750"/>
      <c r="E504" s="749"/>
      <c r="F504" s="749"/>
      <c r="G504" s="737">
        <v>74741</v>
      </c>
      <c r="H504" s="737">
        <v>15188</v>
      </c>
      <c r="I504" s="186">
        <f t="shared" si="29"/>
        <v>59553</v>
      </c>
      <c r="J504" s="814">
        <v>1744</v>
      </c>
      <c r="K504" s="1"/>
      <c r="L504" s="1"/>
      <c r="M504" s="1"/>
      <c r="N504" s="1"/>
      <c r="O504" s="1"/>
      <c r="P504" s="1"/>
      <c r="Q504" s="1"/>
      <c r="R504" s="1"/>
      <c r="S504" s="1"/>
      <c r="T504" s="1"/>
      <c r="U504" s="1"/>
      <c r="W504" s="1"/>
      <c r="X504" s="1"/>
      <c r="Y504" s="1"/>
      <c r="AA504" s="1"/>
    </row>
    <row r="505" spans="2:27" ht="12" customHeight="1">
      <c r="B505" s="748" t="s">
        <v>589</v>
      </c>
      <c r="C505" s="749"/>
      <c r="D505" s="750"/>
      <c r="E505" s="749"/>
      <c r="F505" s="749"/>
      <c r="G505" s="737">
        <v>16347</v>
      </c>
      <c r="H505" s="737">
        <v>16347</v>
      </c>
      <c r="I505" s="186">
        <f t="shared" si="29"/>
        <v>0</v>
      </c>
      <c r="J505" s="814">
        <v>327</v>
      </c>
      <c r="K505" s="1"/>
      <c r="L505" s="1"/>
      <c r="M505" s="1"/>
      <c r="N505" s="1"/>
      <c r="O505" s="1"/>
      <c r="P505" s="1"/>
      <c r="Q505" s="1"/>
      <c r="R505" s="1"/>
      <c r="S505" s="1"/>
      <c r="T505" s="1"/>
      <c r="U505" s="1"/>
      <c r="W505" s="1"/>
      <c r="X505" s="1"/>
      <c r="Y505" s="1"/>
      <c r="AA505" s="1"/>
    </row>
    <row r="506" spans="2:27" ht="12" customHeight="1">
      <c r="B506" s="748" t="s">
        <v>590</v>
      </c>
      <c r="C506" s="749"/>
      <c r="D506" s="750"/>
      <c r="E506" s="749"/>
      <c r="F506" s="749"/>
      <c r="G506" s="737">
        <v>6475</v>
      </c>
      <c r="H506" s="737">
        <v>6475</v>
      </c>
      <c r="I506" s="186">
        <f t="shared" si="29"/>
        <v>0</v>
      </c>
      <c r="J506" s="814">
        <v>108</v>
      </c>
      <c r="K506" s="1"/>
      <c r="L506" s="1"/>
      <c r="M506" s="1"/>
      <c r="N506" s="1"/>
      <c r="O506" s="1"/>
      <c r="P506" s="1"/>
      <c r="Q506" s="1"/>
      <c r="R506" s="1"/>
      <c r="S506" s="1"/>
      <c r="T506" s="1"/>
      <c r="U506" s="1"/>
      <c r="W506" s="1"/>
      <c r="X506" s="1"/>
      <c r="Y506" s="1"/>
      <c r="AA506" s="1"/>
    </row>
    <row r="507" spans="2:27" ht="12" customHeight="1">
      <c r="B507" s="748" t="s">
        <v>591</v>
      </c>
      <c r="C507" s="749"/>
      <c r="D507" s="750"/>
      <c r="E507" s="749"/>
      <c r="F507" s="749"/>
      <c r="G507" s="737">
        <v>13120</v>
      </c>
      <c r="H507" s="737">
        <v>3964</v>
      </c>
      <c r="I507" s="186">
        <f t="shared" si="29"/>
        <v>9156</v>
      </c>
      <c r="J507" s="814">
        <v>219</v>
      </c>
      <c r="K507" s="1"/>
      <c r="L507" s="1"/>
      <c r="M507" s="1"/>
      <c r="N507" s="1"/>
      <c r="O507" s="1"/>
      <c r="P507" s="1"/>
      <c r="Q507" s="1"/>
      <c r="R507" s="1"/>
      <c r="S507" s="1"/>
      <c r="T507" s="1"/>
      <c r="U507" s="1"/>
      <c r="W507" s="1"/>
      <c r="X507" s="1"/>
      <c r="Y507" s="1"/>
      <c r="AA507" s="1"/>
    </row>
    <row r="508" spans="2:27" ht="12.75" customHeight="1">
      <c r="B508" s="748" t="s">
        <v>592</v>
      </c>
      <c r="C508" s="749"/>
      <c r="D508" s="750"/>
      <c r="E508" s="749"/>
      <c r="F508" s="749"/>
      <c r="G508" s="737">
        <v>0</v>
      </c>
      <c r="H508" s="737">
        <v>0</v>
      </c>
      <c r="I508" s="186">
        <f t="shared" si="29"/>
        <v>0</v>
      </c>
      <c r="J508" s="814">
        <v>0</v>
      </c>
      <c r="K508" s="1"/>
      <c r="L508" s="1"/>
      <c r="M508" s="1"/>
      <c r="N508" s="1"/>
      <c r="O508" s="1"/>
      <c r="P508" s="1"/>
      <c r="Q508" s="1"/>
      <c r="R508" s="1"/>
      <c r="S508" s="1"/>
      <c r="T508" s="1"/>
      <c r="U508" s="1"/>
      <c r="W508" s="1"/>
      <c r="X508" s="1"/>
      <c r="Y508" s="1"/>
      <c r="AA508" s="1"/>
    </row>
    <row r="509" spans="2:27" ht="12.75" customHeight="1">
      <c r="B509" s="748" t="s">
        <v>593</v>
      </c>
      <c r="C509" s="749"/>
      <c r="D509" s="750"/>
      <c r="E509" s="749"/>
      <c r="F509" s="749"/>
      <c r="G509" s="737">
        <v>23360</v>
      </c>
      <c r="H509" s="737">
        <v>3826</v>
      </c>
      <c r="I509" s="186">
        <f t="shared" si="29"/>
        <v>19534</v>
      </c>
      <c r="J509" s="814">
        <v>389</v>
      </c>
      <c r="K509" s="1"/>
      <c r="L509" s="1"/>
      <c r="M509" s="1"/>
      <c r="N509" s="1"/>
      <c r="O509" s="1"/>
      <c r="P509" s="1"/>
      <c r="Q509" s="1"/>
      <c r="R509" s="1"/>
      <c r="S509" s="1"/>
      <c r="T509" s="1"/>
      <c r="U509" s="1"/>
      <c r="W509" s="1"/>
      <c r="X509" s="1"/>
      <c r="Y509" s="1"/>
      <c r="AA509" s="1"/>
    </row>
    <row r="510" spans="2:27" ht="15" customHeight="1">
      <c r="B510" s="748"/>
      <c r="C510" s="749"/>
      <c r="D510" s="750"/>
      <c r="E510" s="749"/>
      <c r="F510" s="749"/>
      <c r="G510" s="737"/>
      <c r="H510" s="737"/>
      <c r="I510" s="186">
        <f t="shared" si="29"/>
        <v>0</v>
      </c>
      <c r="J510" s="814"/>
      <c r="K510" s="1"/>
      <c r="L510" s="1"/>
      <c r="M510" s="1"/>
      <c r="N510" s="1"/>
      <c r="O510" s="1"/>
      <c r="P510" s="1"/>
      <c r="Q510" s="1"/>
      <c r="R510" s="1"/>
      <c r="S510" s="1"/>
      <c r="T510" s="1"/>
      <c r="U510" s="1"/>
      <c r="W510" s="1"/>
      <c r="X510" s="1"/>
      <c r="Y510" s="1"/>
      <c r="AA510" s="1"/>
    </row>
    <row r="511" spans="2:27" ht="12" customHeight="1">
      <c r="B511" s="748"/>
      <c r="C511" s="749"/>
      <c r="D511" s="750"/>
      <c r="E511" s="749"/>
      <c r="F511" s="749"/>
      <c r="G511" s="737"/>
      <c r="H511" s="737"/>
      <c r="I511" s="186">
        <f t="shared" si="29"/>
        <v>0</v>
      </c>
      <c r="J511" s="814"/>
      <c r="K511" s="1"/>
      <c r="L511" s="1"/>
      <c r="M511" s="1"/>
      <c r="N511" s="1"/>
      <c r="O511" s="1"/>
      <c r="P511" s="1"/>
      <c r="Q511" s="1"/>
      <c r="R511" s="1"/>
      <c r="S511" s="1"/>
      <c r="T511" s="1"/>
      <c r="U511" s="1"/>
      <c r="W511" s="1"/>
      <c r="X511" s="1"/>
      <c r="Y511" s="1"/>
      <c r="AA511" s="1"/>
    </row>
    <row r="512" spans="2:27" ht="12" customHeight="1">
      <c r="B512" s="748"/>
      <c r="C512" s="749"/>
      <c r="D512" s="750"/>
      <c r="E512" s="749"/>
      <c r="F512" s="749"/>
      <c r="G512" s="737"/>
      <c r="H512" s="737"/>
      <c r="I512" s="186">
        <f t="shared" si="29"/>
        <v>0</v>
      </c>
      <c r="J512" s="814"/>
      <c r="K512" s="1"/>
      <c r="L512" s="1"/>
      <c r="M512" s="1"/>
      <c r="N512" s="1"/>
      <c r="O512" s="1"/>
      <c r="P512" s="1"/>
      <c r="Q512" s="1"/>
      <c r="R512" s="1"/>
      <c r="S512" s="1"/>
      <c r="T512" s="1"/>
      <c r="U512" s="1"/>
      <c r="W512" s="1"/>
      <c r="X512" s="1"/>
      <c r="Y512" s="1"/>
      <c r="AA512" s="1"/>
    </row>
    <row r="513" spans="2:27" ht="12" customHeight="1">
      <c r="B513" s="748"/>
      <c r="C513" s="749"/>
      <c r="D513" s="750"/>
      <c r="E513" s="749"/>
      <c r="F513" s="749"/>
      <c r="G513" s="737"/>
      <c r="H513" s="737"/>
      <c r="I513" s="186">
        <f t="shared" si="29"/>
        <v>0</v>
      </c>
      <c r="J513" s="814"/>
      <c r="K513" s="1"/>
      <c r="L513" s="1"/>
      <c r="M513" s="1"/>
      <c r="N513" s="1"/>
      <c r="O513" s="1"/>
      <c r="P513" s="1"/>
      <c r="Q513" s="1"/>
      <c r="R513" s="1"/>
      <c r="S513" s="1"/>
      <c r="T513" s="1"/>
      <c r="U513" s="1"/>
      <c r="W513" s="1"/>
      <c r="X513" s="1"/>
      <c r="Y513" s="1"/>
      <c r="AA513" s="1"/>
    </row>
    <row r="514" spans="2:27" ht="12" customHeight="1">
      <c r="B514" s="748"/>
      <c r="C514" s="749"/>
      <c r="D514" s="750"/>
      <c r="E514" s="749"/>
      <c r="F514" s="749"/>
      <c r="G514" s="737"/>
      <c r="H514" s="737"/>
      <c r="I514" s="186">
        <f t="shared" si="29"/>
        <v>0</v>
      </c>
      <c r="J514" s="814"/>
      <c r="K514" s="1"/>
      <c r="L514" s="1"/>
      <c r="M514" s="1"/>
      <c r="N514" s="1"/>
      <c r="O514" s="1"/>
      <c r="P514" s="1"/>
      <c r="Q514" s="1"/>
      <c r="R514" s="1"/>
      <c r="S514" s="1"/>
      <c r="T514" s="1"/>
      <c r="U514" s="1"/>
      <c r="W514" s="1"/>
      <c r="X514" s="1"/>
      <c r="Y514" s="1"/>
      <c r="AA514" s="1"/>
    </row>
    <row r="515" spans="2:27" ht="12" customHeight="1">
      <c r="B515" s="756"/>
      <c r="C515" s="757"/>
      <c r="D515" s="758"/>
      <c r="E515" s="757"/>
      <c r="F515" s="757"/>
      <c r="G515" s="738"/>
      <c r="H515" s="738"/>
      <c r="I515" s="196">
        <f t="shared" si="29"/>
        <v>0</v>
      </c>
      <c r="J515" s="816"/>
      <c r="K515" s="1"/>
      <c r="L515" s="1"/>
      <c r="M515" s="1"/>
      <c r="N515" s="1"/>
      <c r="O515" s="1"/>
      <c r="P515" s="1"/>
      <c r="Q515" s="1"/>
      <c r="R515" s="1"/>
      <c r="S515" s="1"/>
      <c r="T515" s="1"/>
      <c r="U515" s="1"/>
      <c r="W515" s="1"/>
      <c r="X515" s="1"/>
      <c r="Y515" s="1"/>
      <c r="AA515" s="1"/>
    </row>
    <row r="516" spans="2:27" ht="12" customHeight="1">
      <c r="B516" s="49"/>
      <c r="C516" s="9" t="s">
        <v>377</v>
      </c>
      <c r="D516" s="10"/>
      <c r="E516" s="10"/>
      <c r="F516" s="48"/>
      <c r="G516" s="187">
        <f>SUM(G501:G515)</f>
        <v>225854</v>
      </c>
      <c r="H516" s="93"/>
      <c r="I516" s="93"/>
      <c r="J516" s="119"/>
      <c r="K516" s="1"/>
      <c r="L516" s="1"/>
      <c r="M516" s="1"/>
      <c r="N516" s="1"/>
      <c r="O516" s="1"/>
      <c r="P516" s="1"/>
      <c r="Q516" s="1"/>
      <c r="R516" s="1"/>
      <c r="S516" s="1"/>
      <c r="T516" s="1"/>
      <c r="U516" s="1"/>
      <c r="W516" s="1"/>
      <c r="X516" s="1"/>
      <c r="Y516" s="1"/>
      <c r="AA516" s="1"/>
    </row>
    <row r="517" spans="2:27" ht="12" customHeight="1">
      <c r="B517" s="49"/>
      <c r="C517" s="9" t="s">
        <v>378</v>
      </c>
      <c r="D517" s="10"/>
      <c r="E517" s="10"/>
      <c r="F517" s="10"/>
      <c r="G517" s="48"/>
      <c r="H517" s="187">
        <f>SUM(H501:H515)</f>
        <v>72639</v>
      </c>
      <c r="I517" s="93"/>
      <c r="J517" s="119"/>
      <c r="K517" s="1"/>
      <c r="L517" s="1"/>
      <c r="M517" s="1"/>
      <c r="N517" s="1"/>
      <c r="O517" s="1"/>
      <c r="P517" s="1"/>
      <c r="Q517" s="1"/>
      <c r="R517" s="1"/>
      <c r="S517" s="1"/>
      <c r="T517" s="1"/>
      <c r="U517" s="1"/>
      <c r="W517" s="1"/>
      <c r="X517" s="1"/>
      <c r="Y517" s="1"/>
      <c r="AA517" s="1"/>
    </row>
    <row r="518" spans="2:27" ht="12" customHeight="1">
      <c r="B518" s="49"/>
      <c r="C518" s="9" t="s">
        <v>379</v>
      </c>
      <c r="D518" s="10"/>
      <c r="E518" s="10"/>
      <c r="F518" s="10"/>
      <c r="G518" s="10"/>
      <c r="H518" s="48"/>
      <c r="I518" s="187">
        <f>SUM(I501:I515)</f>
        <v>153215</v>
      </c>
      <c r="J518" s="119"/>
      <c r="K518" s="1"/>
      <c r="L518" s="1"/>
      <c r="M518" s="1"/>
      <c r="N518" s="1"/>
      <c r="O518" s="1"/>
      <c r="P518" s="1"/>
      <c r="Q518" s="1"/>
      <c r="R518" s="1"/>
      <c r="S518" s="1"/>
      <c r="T518" s="1"/>
      <c r="U518" s="1"/>
      <c r="W518" s="1"/>
      <c r="X518" s="1"/>
      <c r="Y518" s="1"/>
      <c r="AA518" s="1"/>
    </row>
    <row r="519" spans="2:27" ht="12" customHeight="1" thickBot="1">
      <c r="B519" s="20"/>
      <c r="C519" s="22" t="s">
        <v>380</v>
      </c>
      <c r="D519" s="21"/>
      <c r="E519" s="21"/>
      <c r="F519" s="21"/>
      <c r="G519" s="21"/>
      <c r="H519" s="21"/>
      <c r="I519" s="68"/>
      <c r="J519" s="189">
        <f>SUM(J501:J515)</f>
        <v>4929</v>
      </c>
      <c r="K519" s="1"/>
      <c r="L519" s="1"/>
      <c r="M519" s="1"/>
      <c r="N519" s="1"/>
      <c r="O519" s="1"/>
      <c r="P519" s="1"/>
      <c r="Q519" s="1"/>
      <c r="R519" s="1"/>
      <c r="S519" s="1"/>
      <c r="T519" s="1"/>
      <c r="U519" s="1"/>
      <c r="W519" s="1"/>
      <c r="X519" s="1"/>
      <c r="Y519" s="1"/>
      <c r="AA519" s="1"/>
    </row>
    <row r="520" spans="2:27" ht="12" customHeight="1" thickBot="1" thickTop="1">
      <c r="B520" s="1"/>
      <c r="C520" s="1"/>
      <c r="D520" s="1"/>
      <c r="E520" s="1"/>
      <c r="F520" s="1"/>
      <c r="G520" s="1"/>
      <c r="H520" s="1"/>
      <c r="I520" s="1"/>
      <c r="J520" s="1"/>
      <c r="K520" s="1"/>
      <c r="L520" s="1"/>
      <c r="M520" s="1"/>
      <c r="N520" s="1"/>
      <c r="O520" s="1"/>
      <c r="P520" s="1"/>
      <c r="Q520" s="1"/>
      <c r="R520" s="1"/>
      <c r="S520" s="1"/>
      <c r="T520" s="1"/>
      <c r="U520" s="1"/>
      <c r="W520" s="1"/>
      <c r="X520" s="1"/>
      <c r="Y520" s="1"/>
      <c r="AA520" s="1"/>
    </row>
    <row r="521" spans="2:27" ht="12" customHeight="1" thickTop="1">
      <c r="B521" s="528" t="s">
        <v>381</v>
      </c>
      <c r="C521" s="529"/>
      <c r="D521" s="14"/>
      <c r="E521" s="14"/>
      <c r="F521" s="14"/>
      <c r="G521" s="14"/>
      <c r="H521" s="14"/>
      <c r="I521" s="14"/>
      <c r="J521" s="36"/>
      <c r="K521" s="1"/>
      <c r="L521" s="1"/>
      <c r="M521" s="1"/>
      <c r="N521" s="1"/>
      <c r="O521" s="1"/>
      <c r="P521" s="1"/>
      <c r="Q521" s="1"/>
      <c r="R521" s="1"/>
      <c r="S521" s="1"/>
      <c r="T521" s="1"/>
      <c r="U521" s="1"/>
      <c r="W521" s="1"/>
      <c r="X521" s="1"/>
      <c r="Y521" s="1"/>
      <c r="AA521" s="1"/>
    </row>
    <row r="522" spans="2:27" ht="12" customHeight="1">
      <c r="B522" s="53"/>
      <c r="C522" s="43"/>
      <c r="D522" s="37"/>
      <c r="E522" s="43"/>
      <c r="F522" s="43"/>
      <c r="G522" s="38" t="s">
        <v>117</v>
      </c>
      <c r="H522" s="38" t="s">
        <v>374</v>
      </c>
      <c r="I522" s="38" t="s">
        <v>149</v>
      </c>
      <c r="J522" s="45" t="s">
        <v>117</v>
      </c>
      <c r="K522" s="1"/>
      <c r="L522" s="1"/>
      <c r="M522" s="1"/>
      <c r="N522" s="1"/>
      <c r="O522" s="1"/>
      <c r="P522" s="1"/>
      <c r="Q522" s="1"/>
      <c r="R522" s="1"/>
      <c r="S522" s="1"/>
      <c r="T522" s="1"/>
      <c r="U522" s="1"/>
      <c r="W522" s="1"/>
      <c r="X522" s="1"/>
      <c r="Y522" s="1"/>
      <c r="AA522" s="1"/>
    </row>
    <row r="523" spans="2:27" ht="12" customHeight="1">
      <c r="B523" s="23"/>
      <c r="C523" s="1"/>
      <c r="D523" s="28" t="s">
        <v>375</v>
      </c>
      <c r="E523" s="1"/>
      <c r="F523" s="1"/>
      <c r="G523" s="26" t="s">
        <v>376</v>
      </c>
      <c r="H523" s="26" t="s">
        <v>354</v>
      </c>
      <c r="I523" s="26" t="s">
        <v>355</v>
      </c>
      <c r="J523" s="29" t="s">
        <v>145</v>
      </c>
      <c r="K523" s="1"/>
      <c r="L523" s="1"/>
      <c r="M523" s="1"/>
      <c r="N523" s="1"/>
      <c r="O523" s="1"/>
      <c r="P523" s="1"/>
      <c r="Q523" s="1"/>
      <c r="R523" s="1"/>
      <c r="S523" s="1"/>
      <c r="T523" s="1"/>
      <c r="U523" s="1"/>
      <c r="W523" s="1"/>
      <c r="X523" s="1"/>
      <c r="Y523" s="1"/>
      <c r="AA523" s="1"/>
    </row>
    <row r="524" spans="2:27" ht="12" customHeight="1">
      <c r="B524" s="16" t="s">
        <v>368</v>
      </c>
      <c r="C524" s="10"/>
      <c r="D524" s="33" t="s">
        <v>369</v>
      </c>
      <c r="E524" s="10"/>
      <c r="F524" s="10"/>
      <c r="G524" s="31" t="s">
        <v>112</v>
      </c>
      <c r="H524" s="31" t="s">
        <v>358</v>
      </c>
      <c r="I524" s="31" t="s">
        <v>358</v>
      </c>
      <c r="J524" s="34" t="s">
        <v>139</v>
      </c>
      <c r="K524" s="1"/>
      <c r="L524" s="1"/>
      <c r="M524" s="1"/>
      <c r="N524" s="1"/>
      <c r="O524" s="1"/>
      <c r="P524" s="1"/>
      <c r="Q524" s="1"/>
      <c r="R524" s="1"/>
      <c r="S524" s="1"/>
      <c r="T524" s="1"/>
      <c r="U524" s="1"/>
      <c r="W524" s="1"/>
      <c r="X524" s="1"/>
      <c r="Y524" s="1"/>
      <c r="AA524" s="1"/>
    </row>
    <row r="525" spans="2:27" ht="12" customHeight="1">
      <c r="B525" s="744" t="s">
        <v>553</v>
      </c>
      <c r="C525" s="745"/>
      <c r="D525" s="746"/>
      <c r="E525" s="745"/>
      <c r="F525" s="745"/>
      <c r="G525" s="791">
        <v>38838</v>
      </c>
      <c r="H525" s="791">
        <v>12199</v>
      </c>
      <c r="I525" s="186">
        <f aca="true" t="shared" si="30" ref="I525:I539">G525-H525</f>
        <v>26639</v>
      </c>
      <c r="J525" s="813">
        <v>388</v>
      </c>
      <c r="K525" s="1"/>
      <c r="L525" s="1"/>
      <c r="M525" s="1"/>
      <c r="N525" s="1"/>
      <c r="O525" s="1"/>
      <c r="P525" s="1"/>
      <c r="Q525" s="1"/>
      <c r="R525" s="1"/>
      <c r="S525" s="1"/>
      <c r="T525" s="1"/>
      <c r="U525" s="1"/>
      <c r="W525" s="1"/>
      <c r="X525" s="1"/>
      <c r="Y525" s="1"/>
      <c r="AA525" s="1"/>
    </row>
    <row r="526" spans="2:27" ht="12" customHeight="1">
      <c r="B526" s="748" t="s">
        <v>594</v>
      </c>
      <c r="C526" s="749"/>
      <c r="D526" s="750"/>
      <c r="E526" s="749"/>
      <c r="F526" s="749"/>
      <c r="G526" s="737">
        <v>67967</v>
      </c>
      <c r="H526" s="737">
        <v>21349</v>
      </c>
      <c r="I526" s="186">
        <f t="shared" si="30"/>
        <v>46618</v>
      </c>
      <c r="J526" s="814">
        <v>680</v>
      </c>
      <c r="K526" s="1"/>
      <c r="L526" s="1"/>
      <c r="M526" s="1"/>
      <c r="N526" s="1"/>
      <c r="O526" s="1"/>
      <c r="P526" s="1"/>
      <c r="Q526" s="1"/>
      <c r="R526" s="1"/>
      <c r="S526" s="1"/>
      <c r="T526" s="1"/>
      <c r="U526" s="1"/>
      <c r="W526" s="1"/>
      <c r="X526" s="1"/>
      <c r="Y526" s="1"/>
      <c r="AA526" s="1"/>
    </row>
    <row r="527" spans="2:27" ht="12" customHeight="1">
      <c r="B527" s="748" t="s">
        <v>595</v>
      </c>
      <c r="C527" s="749"/>
      <c r="D527" s="750"/>
      <c r="E527" s="749"/>
      <c r="F527" s="749"/>
      <c r="G527" s="737">
        <v>130500</v>
      </c>
      <c r="H527" s="737">
        <v>2862</v>
      </c>
      <c r="I527" s="186">
        <f t="shared" si="30"/>
        <v>127638</v>
      </c>
      <c r="J527" s="814">
        <v>2175</v>
      </c>
      <c r="K527" s="1"/>
      <c r="L527" s="1"/>
      <c r="M527" s="1"/>
      <c r="N527" s="1"/>
      <c r="O527" s="1"/>
      <c r="P527" s="1"/>
      <c r="Q527" s="1"/>
      <c r="R527" s="1"/>
      <c r="S527" s="1"/>
      <c r="T527" s="1"/>
      <c r="U527" s="1"/>
      <c r="W527" s="1"/>
      <c r="X527" s="1"/>
      <c r="Y527" s="1"/>
      <c r="AA527" s="1"/>
    </row>
    <row r="528" spans="2:27" ht="12" customHeight="1">
      <c r="B528" s="748" t="s">
        <v>596</v>
      </c>
      <c r="C528" s="749"/>
      <c r="D528" s="750"/>
      <c r="E528" s="749"/>
      <c r="F528" s="749"/>
      <c r="G528" s="737">
        <v>3884</v>
      </c>
      <c r="H528" s="737">
        <v>1220</v>
      </c>
      <c r="I528" s="186">
        <f t="shared" si="30"/>
        <v>2664</v>
      </c>
      <c r="J528" s="814">
        <v>39</v>
      </c>
      <c r="K528" s="1"/>
      <c r="L528" s="1"/>
      <c r="M528" s="1"/>
      <c r="N528" s="1"/>
      <c r="O528" s="1"/>
      <c r="P528" s="1"/>
      <c r="Q528" s="1"/>
      <c r="R528" s="1"/>
      <c r="S528" s="1"/>
      <c r="T528" s="1"/>
      <c r="U528" s="1"/>
      <c r="W528" s="1"/>
      <c r="X528" s="1"/>
      <c r="Y528" s="1"/>
      <c r="AA528" s="1"/>
    </row>
    <row r="529" spans="2:27" ht="12" customHeight="1">
      <c r="B529" s="748"/>
      <c r="C529" s="749"/>
      <c r="D529" s="750"/>
      <c r="E529" s="749"/>
      <c r="F529" s="749"/>
      <c r="G529" s="737"/>
      <c r="H529" s="737"/>
      <c r="I529" s="186">
        <f t="shared" si="30"/>
        <v>0</v>
      </c>
      <c r="J529" s="814"/>
      <c r="K529" s="1"/>
      <c r="L529" s="1"/>
      <c r="M529" s="1"/>
      <c r="N529" s="1"/>
      <c r="O529" s="1"/>
      <c r="P529" s="1"/>
      <c r="Q529" s="1"/>
      <c r="R529" s="1"/>
      <c r="S529" s="1"/>
      <c r="T529" s="1"/>
      <c r="U529" s="1"/>
      <c r="W529" s="1"/>
      <c r="X529" s="1"/>
      <c r="Y529" s="1"/>
      <c r="AA529" s="1"/>
    </row>
    <row r="530" spans="2:27" ht="12" customHeight="1">
      <c r="B530" s="748"/>
      <c r="C530" s="749"/>
      <c r="D530" s="750"/>
      <c r="E530" s="749"/>
      <c r="F530" s="749"/>
      <c r="G530" s="737"/>
      <c r="H530" s="737"/>
      <c r="I530" s="186">
        <f t="shared" si="30"/>
        <v>0</v>
      </c>
      <c r="J530" s="814"/>
      <c r="K530" s="1"/>
      <c r="L530" s="1"/>
      <c r="M530" s="1"/>
      <c r="N530" s="1"/>
      <c r="O530" s="1"/>
      <c r="P530" s="1"/>
      <c r="Q530" s="1"/>
      <c r="R530" s="1"/>
      <c r="S530" s="1"/>
      <c r="T530" s="1"/>
      <c r="U530" s="1"/>
      <c r="W530" s="1"/>
      <c r="X530" s="1"/>
      <c r="Y530" s="1"/>
      <c r="AA530" s="1"/>
    </row>
    <row r="531" spans="2:27" ht="12" customHeight="1">
      <c r="B531" s="748"/>
      <c r="C531" s="749"/>
      <c r="D531" s="750"/>
      <c r="E531" s="749"/>
      <c r="F531" s="749"/>
      <c r="G531" s="737"/>
      <c r="H531" s="737"/>
      <c r="I531" s="186">
        <f t="shared" si="30"/>
        <v>0</v>
      </c>
      <c r="J531" s="814"/>
      <c r="K531" s="1"/>
      <c r="L531" s="1"/>
      <c r="M531" s="1"/>
      <c r="N531" s="1"/>
      <c r="O531" s="1"/>
      <c r="P531" s="1"/>
      <c r="Q531" s="1"/>
      <c r="R531" s="1"/>
      <c r="S531" s="1"/>
      <c r="T531" s="1"/>
      <c r="U531" s="1"/>
      <c r="W531" s="1"/>
      <c r="X531" s="1"/>
      <c r="Y531" s="1"/>
      <c r="AA531" s="1"/>
    </row>
    <row r="532" spans="2:27" ht="12.75" customHeight="1">
      <c r="B532" s="748"/>
      <c r="C532" s="749"/>
      <c r="D532" s="750"/>
      <c r="E532" s="749"/>
      <c r="F532" s="749"/>
      <c r="G532" s="737"/>
      <c r="H532" s="737"/>
      <c r="I532" s="186">
        <f t="shared" si="30"/>
        <v>0</v>
      </c>
      <c r="J532" s="814"/>
      <c r="K532" s="1"/>
      <c r="L532" s="1"/>
      <c r="M532" s="1"/>
      <c r="N532" s="1"/>
      <c r="O532" s="1"/>
      <c r="P532" s="1"/>
      <c r="Q532" s="1"/>
      <c r="R532" s="1"/>
      <c r="S532" s="1"/>
      <c r="T532" s="1"/>
      <c r="U532" s="1"/>
      <c r="W532" s="1"/>
      <c r="X532" s="1"/>
      <c r="Y532" s="1"/>
      <c r="AA532" s="1"/>
    </row>
    <row r="533" spans="2:27" ht="12.75" customHeight="1">
      <c r="B533" s="748"/>
      <c r="C533" s="749"/>
      <c r="D533" s="750"/>
      <c r="E533" s="749"/>
      <c r="F533" s="749"/>
      <c r="G533" s="737"/>
      <c r="H533" s="737"/>
      <c r="I533" s="186">
        <f t="shared" si="30"/>
        <v>0</v>
      </c>
      <c r="J533" s="814"/>
      <c r="K533" s="1"/>
      <c r="L533" s="1"/>
      <c r="M533" s="1"/>
      <c r="N533" s="1"/>
      <c r="O533" s="1"/>
      <c r="P533" s="1"/>
      <c r="Q533" s="1"/>
      <c r="R533" s="1"/>
      <c r="S533" s="1"/>
      <c r="T533" s="1"/>
      <c r="U533" s="1"/>
      <c r="W533" s="1"/>
      <c r="X533" s="1"/>
      <c r="Y533" s="1"/>
      <c r="AA533" s="1"/>
    </row>
    <row r="534" spans="2:27" ht="12" customHeight="1">
      <c r="B534" s="748"/>
      <c r="C534" s="749"/>
      <c r="D534" s="750"/>
      <c r="E534" s="749"/>
      <c r="F534" s="749"/>
      <c r="G534" s="737"/>
      <c r="H534" s="737"/>
      <c r="I534" s="186">
        <f t="shared" si="30"/>
        <v>0</v>
      </c>
      <c r="J534" s="814"/>
      <c r="K534" s="1"/>
      <c r="L534" s="1"/>
      <c r="M534" s="1"/>
      <c r="N534" s="1"/>
      <c r="O534" s="1"/>
      <c r="P534" s="1"/>
      <c r="Q534" s="1"/>
      <c r="R534" s="1"/>
      <c r="S534" s="1"/>
      <c r="T534" s="1"/>
      <c r="U534" s="1"/>
      <c r="W534" s="1"/>
      <c r="X534" s="1"/>
      <c r="Y534" s="1"/>
      <c r="AA534" s="1"/>
    </row>
    <row r="535" spans="2:27" ht="12" customHeight="1">
      <c r="B535" s="748"/>
      <c r="C535" s="749"/>
      <c r="D535" s="750"/>
      <c r="E535" s="749"/>
      <c r="F535" s="749"/>
      <c r="G535" s="737"/>
      <c r="H535" s="737"/>
      <c r="I535" s="186">
        <f t="shared" si="30"/>
        <v>0</v>
      </c>
      <c r="J535" s="814"/>
      <c r="K535" s="1"/>
      <c r="L535" s="1"/>
      <c r="M535" s="1"/>
      <c r="N535" s="1"/>
      <c r="O535" s="1"/>
      <c r="P535" s="1"/>
      <c r="Q535" s="1"/>
      <c r="R535" s="1"/>
      <c r="S535" s="1"/>
      <c r="T535" s="1"/>
      <c r="U535" s="1"/>
      <c r="W535" s="1"/>
      <c r="X535" s="1"/>
      <c r="Y535" s="1"/>
      <c r="AA535" s="1"/>
    </row>
    <row r="536" spans="2:27" ht="12" customHeight="1">
      <c r="B536" s="748"/>
      <c r="C536" s="749"/>
      <c r="D536" s="750"/>
      <c r="E536" s="749"/>
      <c r="F536" s="749"/>
      <c r="G536" s="737"/>
      <c r="H536" s="737"/>
      <c r="I536" s="186">
        <f t="shared" si="30"/>
        <v>0</v>
      </c>
      <c r="J536" s="814"/>
      <c r="K536" s="1"/>
      <c r="L536" s="1"/>
      <c r="M536" s="1"/>
      <c r="N536" s="1"/>
      <c r="O536" s="1"/>
      <c r="P536" s="1"/>
      <c r="Q536" s="1"/>
      <c r="R536" s="1"/>
      <c r="S536" s="1"/>
      <c r="T536" s="1"/>
      <c r="U536" s="1"/>
      <c r="W536" s="1"/>
      <c r="X536" s="1"/>
      <c r="Y536" s="1"/>
      <c r="AA536" s="1"/>
    </row>
    <row r="537" spans="2:27" ht="12" customHeight="1">
      <c r="B537" s="748"/>
      <c r="C537" s="749"/>
      <c r="D537" s="750"/>
      <c r="E537" s="749"/>
      <c r="F537" s="749"/>
      <c r="G537" s="737"/>
      <c r="H537" s="737"/>
      <c r="I537" s="186">
        <f t="shared" si="30"/>
        <v>0</v>
      </c>
      <c r="J537" s="814"/>
      <c r="K537" s="1"/>
      <c r="L537" s="1"/>
      <c r="M537" s="1"/>
      <c r="N537" s="1"/>
      <c r="O537" s="1"/>
      <c r="P537" s="1"/>
      <c r="Q537" s="1"/>
      <c r="R537" s="1"/>
      <c r="S537" s="1"/>
      <c r="T537" s="1"/>
      <c r="U537" s="1"/>
      <c r="W537" s="1"/>
      <c r="X537" s="1"/>
      <c r="Y537" s="1"/>
      <c r="AA537" s="1"/>
    </row>
    <row r="538" spans="2:27" ht="12" customHeight="1">
      <c r="B538" s="748"/>
      <c r="C538" s="749"/>
      <c r="D538" s="750"/>
      <c r="E538" s="749"/>
      <c r="F538" s="749"/>
      <c r="G538" s="737"/>
      <c r="H538" s="737"/>
      <c r="I538" s="186">
        <f t="shared" si="30"/>
        <v>0</v>
      </c>
      <c r="J538" s="814"/>
      <c r="K538" s="1"/>
      <c r="L538" s="1"/>
      <c r="M538" s="1"/>
      <c r="N538" s="1"/>
      <c r="O538" s="1"/>
      <c r="P538" s="1"/>
      <c r="Q538" s="1"/>
      <c r="R538" s="1"/>
      <c r="S538" s="1"/>
      <c r="T538" s="1"/>
      <c r="U538" s="1"/>
      <c r="W538" s="1"/>
      <c r="X538" s="1"/>
      <c r="Y538" s="1"/>
      <c r="AA538" s="1"/>
    </row>
    <row r="539" spans="2:27" ht="12" customHeight="1">
      <c r="B539" s="756"/>
      <c r="C539" s="757"/>
      <c r="D539" s="758"/>
      <c r="E539" s="757"/>
      <c r="F539" s="757"/>
      <c r="G539" s="738"/>
      <c r="H539" s="738"/>
      <c r="I539" s="196">
        <f t="shared" si="30"/>
        <v>0</v>
      </c>
      <c r="J539" s="818"/>
      <c r="K539" s="1"/>
      <c r="L539" s="1"/>
      <c r="M539" s="1"/>
      <c r="N539" s="1"/>
      <c r="O539" s="1"/>
      <c r="P539" s="1"/>
      <c r="Q539" s="1"/>
      <c r="R539" s="1"/>
      <c r="S539" s="1"/>
      <c r="T539" s="1"/>
      <c r="U539" s="1"/>
      <c r="W539" s="1"/>
      <c r="X539" s="1"/>
      <c r="Y539" s="1"/>
      <c r="AA539" s="1"/>
    </row>
    <row r="540" spans="2:27" ht="12" customHeight="1">
      <c r="B540" s="49"/>
      <c r="C540" s="9" t="s">
        <v>382</v>
      </c>
      <c r="D540" s="10"/>
      <c r="E540" s="10"/>
      <c r="F540" s="48"/>
      <c r="G540" s="187">
        <f>SUM(G525:G539)</f>
        <v>241189</v>
      </c>
      <c r="H540" s="93"/>
      <c r="I540" s="93"/>
      <c r="J540" s="119"/>
      <c r="K540" s="1"/>
      <c r="L540" s="1"/>
      <c r="M540" s="1"/>
      <c r="N540" s="1"/>
      <c r="O540" s="1"/>
      <c r="P540" s="1"/>
      <c r="Q540" s="1"/>
      <c r="R540" s="1"/>
      <c r="S540" s="1"/>
      <c r="T540" s="1"/>
      <c r="U540" s="1"/>
      <c r="W540" s="1"/>
      <c r="X540" s="1"/>
      <c r="Y540" s="1"/>
      <c r="AA540" s="1"/>
    </row>
    <row r="541" spans="2:27" ht="12" customHeight="1">
      <c r="B541" s="49"/>
      <c r="C541" s="9" t="s">
        <v>383</v>
      </c>
      <c r="D541" s="10"/>
      <c r="E541" s="10"/>
      <c r="F541" s="10"/>
      <c r="G541" s="48"/>
      <c r="H541" s="187">
        <f>SUM(H525:H539)</f>
        <v>37630</v>
      </c>
      <c r="I541" s="93"/>
      <c r="J541" s="119"/>
      <c r="K541" s="94"/>
      <c r="L541" s="1"/>
      <c r="M541" s="1"/>
      <c r="N541" s="1"/>
      <c r="O541" s="1"/>
      <c r="P541" s="1"/>
      <c r="Q541" s="1"/>
      <c r="R541" s="1"/>
      <c r="S541" s="1"/>
      <c r="T541" s="1"/>
      <c r="U541" s="1"/>
      <c r="W541" s="1"/>
      <c r="X541" s="1"/>
      <c r="Y541" s="1"/>
      <c r="AA541" s="1"/>
    </row>
    <row r="542" spans="2:27" ht="12" customHeight="1">
      <c r="B542" s="49"/>
      <c r="C542" s="9" t="s">
        <v>379</v>
      </c>
      <c r="D542" s="10"/>
      <c r="E542" s="10"/>
      <c r="F542" s="10"/>
      <c r="G542" s="10"/>
      <c r="H542" s="48"/>
      <c r="I542" s="187">
        <f>SUM(I525:I539)</f>
        <v>203559</v>
      </c>
      <c r="J542" s="119"/>
      <c r="K542" s="94"/>
      <c r="L542" s="1"/>
      <c r="M542" s="1"/>
      <c r="N542" s="1"/>
      <c r="O542" s="1"/>
      <c r="P542" s="1"/>
      <c r="Q542" s="1"/>
      <c r="R542" s="1"/>
      <c r="S542" s="1"/>
      <c r="T542" s="1"/>
      <c r="U542" s="1"/>
      <c r="W542" s="1"/>
      <c r="X542" s="1"/>
      <c r="Y542" s="1"/>
      <c r="AA542" s="1"/>
    </row>
    <row r="543" spans="2:27" ht="12.75" customHeight="1" thickBot="1">
      <c r="B543" s="20"/>
      <c r="C543" s="22" t="s">
        <v>393</v>
      </c>
      <c r="D543" s="21"/>
      <c r="E543" s="21"/>
      <c r="F543" s="21"/>
      <c r="G543" s="21"/>
      <c r="H543" s="21"/>
      <c r="I543" s="68"/>
      <c r="J543" s="189">
        <f>SUM(J525:J539)</f>
        <v>3282</v>
      </c>
      <c r="K543" s="1"/>
      <c r="L543" s="1"/>
      <c r="M543" s="1"/>
      <c r="N543" s="1"/>
      <c r="O543" s="1"/>
      <c r="P543" s="1"/>
      <c r="Q543" s="1"/>
      <c r="R543" s="1"/>
      <c r="S543" s="1"/>
      <c r="T543" s="1"/>
      <c r="U543" s="1"/>
      <c r="W543" s="1"/>
      <c r="X543" s="1"/>
      <c r="Y543" s="1"/>
      <c r="AA543" s="1"/>
    </row>
    <row r="544" spans="2:27" ht="15.75" customHeight="1" thickBot="1" thickTop="1">
      <c r="B544" s="164"/>
      <c r="C544" s="164"/>
      <c r="D544" s="164"/>
      <c r="E544" s="164"/>
      <c r="F544" s="164"/>
      <c r="G544" s="164"/>
      <c r="H544" s="164"/>
      <c r="I544" s="164"/>
      <c r="J544" s="164"/>
      <c r="K544" s="1"/>
      <c r="L544" s="1"/>
      <c r="M544" s="1"/>
      <c r="N544" s="1"/>
      <c r="O544" s="1"/>
      <c r="P544" s="1"/>
      <c r="Q544" s="1"/>
      <c r="R544" s="1"/>
      <c r="S544" s="1"/>
      <c r="T544" s="1"/>
      <c r="U544" s="1"/>
      <c r="W544" s="1"/>
      <c r="X544" s="1"/>
      <c r="Y544" s="1"/>
      <c r="AA544" s="1"/>
    </row>
    <row r="545" spans="2:27" ht="15" customHeight="1" thickTop="1">
      <c r="B545" s="528" t="s">
        <v>394</v>
      </c>
      <c r="C545" s="529"/>
      <c r="D545" s="529"/>
      <c r="E545" s="529"/>
      <c r="F545" s="24"/>
      <c r="G545" s="14"/>
      <c r="H545" s="14"/>
      <c r="I545" s="14"/>
      <c r="J545" s="36"/>
      <c r="K545" s="1"/>
      <c r="L545" s="1"/>
      <c r="M545" s="1"/>
      <c r="N545" s="1"/>
      <c r="O545" s="1"/>
      <c r="P545" s="1"/>
      <c r="Q545" s="1"/>
      <c r="R545" s="1"/>
      <c r="S545" s="1"/>
      <c r="T545" s="1"/>
      <c r="U545" s="1"/>
      <c r="W545" s="1"/>
      <c r="X545" s="1"/>
      <c r="Y545" s="1"/>
      <c r="AA545" s="1"/>
    </row>
    <row r="546" spans="2:27" ht="12">
      <c r="B546" s="53"/>
      <c r="C546" s="43"/>
      <c r="D546" s="43"/>
      <c r="E546" s="43"/>
      <c r="G546" s="43"/>
      <c r="H546" s="37"/>
      <c r="I546" s="38" t="s">
        <v>292</v>
      </c>
      <c r="J546" s="39"/>
      <c r="K546" s="1"/>
      <c r="L546" s="1"/>
      <c r="M546" s="1"/>
      <c r="N546" s="1"/>
      <c r="O546" s="1"/>
      <c r="P546" s="1"/>
      <c r="Q546" s="1"/>
      <c r="R546" s="1"/>
      <c r="S546" s="1"/>
      <c r="T546" s="1"/>
      <c r="U546" s="1"/>
      <c r="W546" s="1"/>
      <c r="X546" s="1"/>
      <c r="Y546" s="1"/>
      <c r="AA546" s="1"/>
    </row>
    <row r="547" spans="2:27" ht="12" customHeight="1">
      <c r="B547" s="23"/>
      <c r="C547" s="1"/>
      <c r="D547" s="1"/>
      <c r="E547" s="1"/>
      <c r="G547" s="1"/>
      <c r="H547" s="40"/>
      <c r="I547" s="26" t="s">
        <v>395</v>
      </c>
      <c r="J547" s="29" t="s">
        <v>145</v>
      </c>
      <c r="K547" s="1"/>
      <c r="L547" s="1"/>
      <c r="M547" s="1"/>
      <c r="N547" s="1"/>
      <c r="O547" s="1"/>
      <c r="P547" s="1"/>
      <c r="Q547" s="1"/>
      <c r="R547" s="1"/>
      <c r="S547" s="1"/>
      <c r="T547" s="1"/>
      <c r="U547" s="1"/>
      <c r="W547" s="1"/>
      <c r="X547" s="1"/>
      <c r="Y547" s="1"/>
      <c r="AA547" s="1"/>
    </row>
    <row r="548" spans="2:27" ht="9.75" customHeight="1">
      <c r="B548" s="23"/>
      <c r="C548" s="1"/>
      <c r="D548" s="1"/>
      <c r="E548" s="1"/>
      <c r="G548" s="1"/>
      <c r="H548" s="26" t="s">
        <v>143</v>
      </c>
      <c r="I548" s="26" t="s">
        <v>396</v>
      </c>
      <c r="J548" s="29" t="s">
        <v>397</v>
      </c>
      <c r="K548" s="1"/>
      <c r="L548" s="1"/>
      <c r="M548" s="1"/>
      <c r="N548" s="1"/>
      <c r="O548" s="1"/>
      <c r="P548" s="1"/>
      <c r="Q548" s="1"/>
      <c r="R548" s="1"/>
      <c r="S548" s="1"/>
      <c r="T548" s="1"/>
      <c r="U548" s="1"/>
      <c r="W548" s="1"/>
      <c r="X548" s="1"/>
      <c r="Y548" s="1"/>
      <c r="AA548" s="1"/>
    </row>
    <row r="549" spans="2:27" ht="15" customHeight="1">
      <c r="B549" s="16" t="s">
        <v>398</v>
      </c>
      <c r="C549" s="10"/>
      <c r="D549" s="10"/>
      <c r="E549" s="10"/>
      <c r="F549" s="10"/>
      <c r="G549" s="10"/>
      <c r="H549" s="31" t="s">
        <v>149</v>
      </c>
      <c r="I549" s="31" t="s">
        <v>399</v>
      </c>
      <c r="J549" s="34" t="s">
        <v>399</v>
      </c>
      <c r="K549" s="1"/>
      <c r="L549" s="1"/>
      <c r="M549" s="1"/>
      <c r="N549" s="1"/>
      <c r="O549" s="1"/>
      <c r="P549" s="1"/>
      <c r="Q549" s="1"/>
      <c r="R549" s="1"/>
      <c r="S549" s="1"/>
      <c r="T549" s="1"/>
      <c r="U549" s="1"/>
      <c r="W549" s="1"/>
      <c r="X549" s="1"/>
      <c r="Y549" s="1"/>
      <c r="AA549" s="1"/>
    </row>
    <row r="550" spans="2:27" ht="12" customHeight="1">
      <c r="B550" s="744" t="s">
        <v>597</v>
      </c>
      <c r="C550" s="745"/>
      <c r="D550" s="745"/>
      <c r="E550" s="745"/>
      <c r="F550" s="745"/>
      <c r="G550" s="745"/>
      <c r="H550" s="746"/>
      <c r="I550" s="791">
        <v>9500</v>
      </c>
      <c r="J550" s="813">
        <v>4750</v>
      </c>
      <c r="K550" s="1"/>
      <c r="L550" s="1"/>
      <c r="M550" s="1"/>
      <c r="N550" s="1"/>
      <c r="O550" s="1"/>
      <c r="P550" s="1"/>
      <c r="Q550" s="1"/>
      <c r="R550" s="1"/>
      <c r="S550" s="1"/>
      <c r="T550" s="1"/>
      <c r="U550" s="1"/>
      <c r="W550" s="1"/>
      <c r="X550" s="1"/>
      <c r="Y550" s="1"/>
      <c r="AA550" s="1"/>
    </row>
    <row r="551" spans="2:27" ht="12" customHeight="1">
      <c r="B551" s="748"/>
      <c r="C551" s="749"/>
      <c r="D551" s="749"/>
      <c r="E551" s="749"/>
      <c r="F551" s="749"/>
      <c r="G551" s="749"/>
      <c r="H551" s="750"/>
      <c r="I551" s="737"/>
      <c r="J551" s="814"/>
      <c r="K551" s="1"/>
      <c r="L551" s="1"/>
      <c r="M551" s="1"/>
      <c r="N551" s="1"/>
      <c r="O551" s="1"/>
      <c r="P551" s="1"/>
      <c r="Q551" s="1"/>
      <c r="R551" s="1"/>
      <c r="S551" s="1"/>
      <c r="T551" s="1"/>
      <c r="U551" s="1"/>
      <c r="W551" s="1"/>
      <c r="X551" s="1"/>
      <c r="Y551" s="1"/>
      <c r="AA551" s="1"/>
    </row>
    <row r="552" spans="2:27" ht="12">
      <c r="B552" s="748"/>
      <c r="C552" s="749"/>
      <c r="D552" s="749"/>
      <c r="E552" s="749"/>
      <c r="F552" s="749"/>
      <c r="G552" s="749"/>
      <c r="H552" s="750"/>
      <c r="I552" s="737"/>
      <c r="J552" s="814"/>
      <c r="K552" s="1"/>
      <c r="L552" s="1"/>
      <c r="M552" s="1"/>
      <c r="N552" s="1"/>
      <c r="O552" s="1"/>
      <c r="P552" s="1"/>
      <c r="Q552" s="1"/>
      <c r="R552" s="1"/>
      <c r="S552" s="1"/>
      <c r="T552" s="1"/>
      <c r="U552" s="1"/>
      <c r="W552" s="1"/>
      <c r="X552" s="1"/>
      <c r="Y552" s="1"/>
      <c r="AA552" s="1"/>
    </row>
    <row r="553" spans="2:27" ht="12">
      <c r="B553" s="748"/>
      <c r="C553" s="749"/>
      <c r="D553" s="749"/>
      <c r="E553" s="749"/>
      <c r="F553" s="749"/>
      <c r="G553" s="749"/>
      <c r="H553" s="750"/>
      <c r="I553" s="737"/>
      <c r="J553" s="814"/>
      <c r="K553" s="1"/>
      <c r="L553" s="1"/>
      <c r="M553" s="1"/>
      <c r="N553" s="1"/>
      <c r="O553" s="1"/>
      <c r="P553" s="1"/>
      <c r="Q553" s="1"/>
      <c r="R553" s="1"/>
      <c r="S553" s="1"/>
      <c r="T553" s="1"/>
      <c r="U553" s="1"/>
      <c r="W553" s="1"/>
      <c r="X553" s="1"/>
      <c r="Y553" s="1"/>
      <c r="AA553" s="1"/>
    </row>
    <row r="554" spans="2:27" ht="12">
      <c r="B554" s="748"/>
      <c r="C554" s="749"/>
      <c r="D554" s="749"/>
      <c r="E554" s="749"/>
      <c r="F554" s="749"/>
      <c r="G554" s="749"/>
      <c r="H554" s="750"/>
      <c r="I554" s="737"/>
      <c r="J554" s="814"/>
      <c r="K554" s="1"/>
      <c r="L554" s="1"/>
      <c r="M554" s="1"/>
      <c r="N554" s="1"/>
      <c r="O554" s="1"/>
      <c r="P554" s="1"/>
      <c r="Q554" s="1"/>
      <c r="R554" s="1"/>
      <c r="S554" s="1"/>
      <c r="T554" s="1"/>
      <c r="U554" s="1"/>
      <c r="W554" s="1"/>
      <c r="X554" s="1"/>
      <c r="Y554" s="1"/>
      <c r="AA554" s="1"/>
    </row>
    <row r="555" spans="2:27" ht="12">
      <c r="B555" s="748"/>
      <c r="C555" s="749"/>
      <c r="D555" s="749"/>
      <c r="E555" s="749"/>
      <c r="F555" s="749"/>
      <c r="G555" s="749"/>
      <c r="H555" s="750"/>
      <c r="I555" s="737"/>
      <c r="J555" s="814"/>
      <c r="K555" s="1"/>
      <c r="L555" s="1"/>
      <c r="M555" s="1"/>
      <c r="N555" s="1"/>
      <c r="O555" s="1"/>
      <c r="P555" s="1"/>
      <c r="Q555" s="1"/>
      <c r="R555" s="1"/>
      <c r="S555" s="1"/>
      <c r="T555" s="1"/>
      <c r="U555" s="1"/>
      <c r="W555" s="1"/>
      <c r="X555" s="1"/>
      <c r="Y555" s="1"/>
      <c r="AA555" s="1"/>
    </row>
    <row r="556" spans="2:27" ht="12">
      <c r="B556" s="752"/>
      <c r="C556" s="753"/>
      <c r="D556" s="753"/>
      <c r="E556" s="753"/>
      <c r="F556" s="753"/>
      <c r="G556" s="753"/>
      <c r="H556" s="758"/>
      <c r="I556" s="798"/>
      <c r="J556" s="816"/>
      <c r="K556" s="1"/>
      <c r="L556" s="1"/>
      <c r="M556" s="1"/>
      <c r="N556" s="1"/>
      <c r="O556" s="1"/>
      <c r="P556" s="1"/>
      <c r="Q556" s="1"/>
      <c r="R556" s="1"/>
      <c r="S556" s="1"/>
      <c r="T556" s="1"/>
      <c r="U556" s="1"/>
      <c r="W556" s="1"/>
      <c r="X556" s="1"/>
      <c r="Y556" s="1"/>
      <c r="AA556" s="1"/>
    </row>
    <row r="557" spans="2:27" ht="12">
      <c r="B557" s="577" t="s">
        <v>400</v>
      </c>
      <c r="C557" s="578"/>
      <c r="D557" s="578"/>
      <c r="E557" s="578"/>
      <c r="F557" s="578"/>
      <c r="G557" s="578"/>
      <c r="H557" s="579"/>
      <c r="I557" s="579"/>
      <c r="J557" s="242">
        <f>SUM(J550:J556)</f>
        <v>4750</v>
      </c>
      <c r="K557" s="1"/>
      <c r="L557" s="1"/>
      <c r="M557" s="1"/>
      <c r="N557" s="1"/>
      <c r="O557" s="1"/>
      <c r="P557" s="1"/>
      <c r="Q557" s="1"/>
      <c r="R557" s="1"/>
      <c r="S557" s="1"/>
      <c r="T557" s="1"/>
      <c r="U557" s="1"/>
      <c r="W557" s="1"/>
      <c r="X557" s="1"/>
      <c r="Y557" s="1"/>
      <c r="AA557" s="1"/>
    </row>
    <row r="558" spans="2:27" ht="9.75" customHeight="1">
      <c r="B558" s="580"/>
      <c r="C558" s="18"/>
      <c r="D558" s="18"/>
      <c r="E558" s="18"/>
      <c r="F558" s="18"/>
      <c r="H558" s="169"/>
      <c r="I558" s="581" t="s">
        <v>292</v>
      </c>
      <c r="J558" s="582" t="s">
        <v>145</v>
      </c>
      <c r="K558" s="1"/>
      <c r="L558" s="1"/>
      <c r="M558" s="1"/>
      <c r="N558" s="1"/>
      <c r="O558" s="1"/>
      <c r="P558" s="1"/>
      <c r="Q558" s="1"/>
      <c r="R558" s="1"/>
      <c r="S558" s="1"/>
      <c r="T558" s="1"/>
      <c r="U558" s="1"/>
      <c r="W558" s="1"/>
      <c r="X558" s="1"/>
      <c r="Y558" s="1"/>
      <c r="AA558" s="1"/>
    </row>
    <row r="559" spans="2:27" ht="9.75" customHeight="1">
      <c r="B559" s="580"/>
      <c r="C559" s="18"/>
      <c r="D559" s="18"/>
      <c r="E559" s="18"/>
      <c r="F559" s="18"/>
      <c r="H559" s="568" t="s">
        <v>143</v>
      </c>
      <c r="I559" s="568" t="s">
        <v>401</v>
      </c>
      <c r="J559" s="582" t="s">
        <v>401</v>
      </c>
      <c r="K559" s="1"/>
      <c r="L559" s="1"/>
      <c r="M559" s="1"/>
      <c r="N559" s="1"/>
      <c r="O559" s="1"/>
      <c r="P559" s="1"/>
      <c r="Q559" s="1"/>
      <c r="R559" s="1"/>
      <c r="S559" s="1"/>
      <c r="T559" s="1"/>
      <c r="U559" s="1"/>
      <c r="W559" s="1"/>
      <c r="X559" s="1"/>
      <c r="Y559" s="1"/>
      <c r="AA559" s="1"/>
    </row>
    <row r="560" spans="2:27" ht="12">
      <c r="B560" s="576" t="s">
        <v>402</v>
      </c>
      <c r="C560" s="19"/>
      <c r="D560" s="19"/>
      <c r="E560" s="19"/>
      <c r="F560" s="19"/>
      <c r="G560" s="19"/>
      <c r="H560" s="572" t="s">
        <v>149</v>
      </c>
      <c r="I560" s="572" t="s">
        <v>403</v>
      </c>
      <c r="J560" s="583" t="s">
        <v>403</v>
      </c>
      <c r="K560" s="1"/>
      <c r="L560" s="1"/>
      <c r="M560" s="1"/>
      <c r="N560" s="1"/>
      <c r="O560" s="1"/>
      <c r="P560" s="1"/>
      <c r="Q560" s="1"/>
      <c r="R560" s="1"/>
      <c r="S560" s="1"/>
      <c r="T560" s="1"/>
      <c r="U560" s="1"/>
      <c r="W560" s="1"/>
      <c r="X560" s="1"/>
      <c r="Y560" s="1"/>
      <c r="AA560" s="1"/>
    </row>
    <row r="561" spans="2:27" ht="12">
      <c r="B561" s="744" t="s">
        <v>598</v>
      </c>
      <c r="C561" s="745"/>
      <c r="D561" s="745"/>
      <c r="E561" s="745"/>
      <c r="F561" s="745"/>
      <c r="G561" s="745"/>
      <c r="H561" s="746">
        <v>33208</v>
      </c>
      <c r="I561" s="791"/>
      <c r="J561" s="813">
        <v>2950</v>
      </c>
      <c r="K561" s="1"/>
      <c r="L561" s="1"/>
      <c r="M561" s="1"/>
      <c r="N561" s="1"/>
      <c r="O561" s="1"/>
      <c r="P561" s="1"/>
      <c r="Q561" s="1"/>
      <c r="R561" s="1"/>
      <c r="S561" s="1"/>
      <c r="T561" s="1"/>
      <c r="U561" s="1"/>
      <c r="W561" s="1"/>
      <c r="X561" s="1"/>
      <c r="Y561" s="1"/>
      <c r="AA561" s="1"/>
    </row>
    <row r="562" spans="2:27" ht="12">
      <c r="B562" s="748" t="s">
        <v>303</v>
      </c>
      <c r="C562" s="749"/>
      <c r="D562" s="749"/>
      <c r="E562" s="749"/>
      <c r="F562" s="749"/>
      <c r="G562" s="749"/>
      <c r="H562" s="750" t="s">
        <v>599</v>
      </c>
      <c r="I562" s="737"/>
      <c r="J562" s="814">
        <v>1050</v>
      </c>
      <c r="K562" s="1"/>
      <c r="L562" s="1"/>
      <c r="M562" s="1"/>
      <c r="N562" s="1"/>
      <c r="O562" s="1"/>
      <c r="P562" s="1"/>
      <c r="Q562" s="1"/>
      <c r="R562" s="1"/>
      <c r="S562" s="1"/>
      <c r="T562" s="1"/>
      <c r="U562" s="1"/>
      <c r="W562" s="1"/>
      <c r="X562" s="1"/>
      <c r="Y562" s="1"/>
      <c r="AA562" s="1"/>
    </row>
    <row r="563" spans="2:27" ht="12">
      <c r="B563" s="748"/>
      <c r="C563" s="749"/>
      <c r="D563" s="749"/>
      <c r="E563" s="749"/>
      <c r="F563" s="749"/>
      <c r="G563" s="749"/>
      <c r="H563" s="750"/>
      <c r="I563" s="737"/>
      <c r="J563" s="814"/>
      <c r="K563" s="1"/>
      <c r="L563" s="1"/>
      <c r="M563" s="1"/>
      <c r="N563" s="1"/>
      <c r="O563" s="1"/>
      <c r="P563" s="1"/>
      <c r="Q563" s="1"/>
      <c r="R563" s="1"/>
      <c r="S563" s="1"/>
      <c r="T563" s="1"/>
      <c r="U563" s="1"/>
      <c r="W563" s="1"/>
      <c r="X563" s="1"/>
      <c r="Y563" s="1"/>
      <c r="AA563" s="1"/>
    </row>
    <row r="564" spans="2:27" ht="12">
      <c r="B564" s="748"/>
      <c r="C564" s="749"/>
      <c r="D564" s="749"/>
      <c r="E564" s="749"/>
      <c r="F564" s="749"/>
      <c r="G564" s="749"/>
      <c r="H564" s="750"/>
      <c r="I564" s="737"/>
      <c r="J564" s="814"/>
      <c r="K564" s="1"/>
      <c r="L564" s="1"/>
      <c r="M564" s="1"/>
      <c r="N564" s="1"/>
      <c r="O564" s="1"/>
      <c r="P564" s="1"/>
      <c r="Q564" s="1"/>
      <c r="R564" s="1"/>
      <c r="S564" s="1"/>
      <c r="T564" s="1"/>
      <c r="U564" s="1"/>
      <c r="W564" s="1"/>
      <c r="X564" s="1"/>
      <c r="Y564" s="1"/>
      <c r="AA564" s="1"/>
    </row>
    <row r="565" spans="2:27" ht="12" customHeight="1">
      <c r="B565" s="748"/>
      <c r="C565" s="749"/>
      <c r="D565" s="749"/>
      <c r="E565" s="749"/>
      <c r="F565" s="749"/>
      <c r="G565" s="749"/>
      <c r="H565" s="750"/>
      <c r="I565" s="737"/>
      <c r="J565" s="814"/>
      <c r="K565" s="1"/>
      <c r="L565" s="1"/>
      <c r="M565" s="1"/>
      <c r="N565" s="1"/>
      <c r="O565" s="1"/>
      <c r="P565" s="1"/>
      <c r="Q565" s="1"/>
      <c r="R565" s="1"/>
      <c r="S565" s="1"/>
      <c r="T565" s="1"/>
      <c r="U565" s="1"/>
      <c r="W565" s="1"/>
      <c r="X565" s="1"/>
      <c r="Y565" s="1"/>
      <c r="AA565" s="1"/>
    </row>
    <row r="566" spans="2:27" ht="12" customHeight="1">
      <c r="B566" s="748"/>
      <c r="C566" s="749"/>
      <c r="D566" s="749"/>
      <c r="E566" s="749"/>
      <c r="F566" s="749"/>
      <c r="G566" s="749"/>
      <c r="H566" s="750"/>
      <c r="I566" s="737"/>
      <c r="J566" s="814"/>
      <c r="K566" s="1"/>
      <c r="L566" s="1"/>
      <c r="M566" s="1"/>
      <c r="N566" s="1"/>
      <c r="O566" s="1"/>
      <c r="P566" s="1"/>
      <c r="Q566" s="1"/>
      <c r="R566" s="1"/>
      <c r="S566" s="1"/>
      <c r="T566" s="1"/>
      <c r="U566" s="1"/>
      <c r="W566" s="1"/>
      <c r="X566" s="1"/>
      <c r="Y566" s="1"/>
      <c r="AA566" s="1"/>
    </row>
    <row r="567" spans="2:27" ht="12" customHeight="1">
      <c r="B567" s="748"/>
      <c r="C567" s="749"/>
      <c r="D567" s="749"/>
      <c r="E567" s="749"/>
      <c r="F567" s="749"/>
      <c r="G567" s="749"/>
      <c r="H567" s="750"/>
      <c r="I567" s="737"/>
      <c r="J567" s="814"/>
      <c r="K567" s="1"/>
      <c r="L567" s="1"/>
      <c r="M567" s="1"/>
      <c r="N567" s="1"/>
      <c r="O567" s="1"/>
      <c r="P567" s="1"/>
      <c r="Q567" s="1"/>
      <c r="R567" s="1"/>
      <c r="S567" s="1"/>
      <c r="T567" s="1"/>
      <c r="U567" s="1"/>
      <c r="W567" s="1"/>
      <c r="X567" s="1"/>
      <c r="Y567" s="1"/>
      <c r="AA567" s="1"/>
    </row>
    <row r="568" spans="2:27" ht="12" customHeight="1">
      <c r="B568" s="748"/>
      <c r="C568" s="749"/>
      <c r="D568" s="749"/>
      <c r="E568" s="749"/>
      <c r="F568" s="749"/>
      <c r="G568" s="749"/>
      <c r="H568" s="750"/>
      <c r="I568" s="737"/>
      <c r="J568" s="814"/>
      <c r="K568" s="1"/>
      <c r="L568" s="1"/>
      <c r="M568" s="1"/>
      <c r="N568" s="1"/>
      <c r="O568" s="1"/>
      <c r="P568" s="1"/>
      <c r="Q568" s="1"/>
      <c r="R568" s="1"/>
      <c r="S568" s="1"/>
      <c r="T568" s="1"/>
      <c r="U568" s="1"/>
      <c r="W568" s="1"/>
      <c r="X568" s="1"/>
      <c r="Y568" s="1"/>
      <c r="AA568" s="1"/>
    </row>
    <row r="569" spans="2:27" ht="12" customHeight="1">
      <c r="B569" s="748"/>
      <c r="C569" s="749"/>
      <c r="D569" s="749"/>
      <c r="E569" s="749"/>
      <c r="F569" s="749"/>
      <c r="G569" s="749"/>
      <c r="H569" s="750"/>
      <c r="I569" s="737"/>
      <c r="J569" s="814"/>
      <c r="K569" s="1"/>
      <c r="L569" s="1"/>
      <c r="M569" s="1"/>
      <c r="N569" s="1"/>
      <c r="O569" s="1"/>
      <c r="P569" s="1"/>
      <c r="Q569" s="1"/>
      <c r="R569" s="1"/>
      <c r="S569" s="1"/>
      <c r="T569" s="1"/>
      <c r="U569" s="1"/>
      <c r="W569" s="1"/>
      <c r="X569" s="1"/>
      <c r="Y569" s="1"/>
      <c r="AA569" s="1"/>
    </row>
    <row r="570" spans="2:27" ht="12" customHeight="1">
      <c r="B570" s="756"/>
      <c r="C570" s="757"/>
      <c r="D570" s="757"/>
      <c r="E570" s="757"/>
      <c r="F570" s="757"/>
      <c r="G570" s="757"/>
      <c r="H570" s="758"/>
      <c r="I570" s="798"/>
      <c r="J570" s="818"/>
      <c r="K570" s="1"/>
      <c r="L570" s="1"/>
      <c r="M570" s="1"/>
      <c r="N570" s="1"/>
      <c r="O570" s="1"/>
      <c r="P570" s="1"/>
      <c r="Q570" s="1"/>
      <c r="R570" s="1"/>
      <c r="S570" s="1"/>
      <c r="T570" s="1"/>
      <c r="U570" s="1"/>
      <c r="W570" s="1"/>
      <c r="X570" s="1"/>
      <c r="Y570" s="1"/>
      <c r="AA570" s="1"/>
    </row>
    <row r="571" spans="2:27" ht="12" customHeight="1" thickBot="1">
      <c r="B571" s="35" t="s">
        <v>404</v>
      </c>
      <c r="C571" s="21"/>
      <c r="D571" s="50"/>
      <c r="E571" s="21"/>
      <c r="F571" s="21"/>
      <c r="G571" s="21"/>
      <c r="H571" s="68"/>
      <c r="I571" s="197">
        <f>SUM(I561:I570)</f>
        <v>0</v>
      </c>
      <c r="J571" s="189">
        <f>SUM(J561:J570)</f>
        <v>4000</v>
      </c>
      <c r="K571" s="1"/>
      <c r="L571" s="1"/>
      <c r="M571" s="1"/>
      <c r="N571" s="1"/>
      <c r="O571" s="1"/>
      <c r="P571" s="1"/>
      <c r="Q571" s="1"/>
      <c r="R571" s="1"/>
      <c r="S571" s="1"/>
      <c r="T571" s="1"/>
      <c r="U571" s="1"/>
      <c r="W571" s="1"/>
      <c r="X571" s="1"/>
      <c r="Y571" s="1"/>
      <c r="AA571" s="1"/>
    </row>
    <row r="572" spans="2:27" ht="12" customHeight="1" thickTop="1">
      <c r="B572" s="580"/>
      <c r="C572" s="18"/>
      <c r="D572" s="18"/>
      <c r="E572" s="18"/>
      <c r="F572" s="18"/>
      <c r="I572" s="169"/>
      <c r="J572" s="582" t="s">
        <v>145</v>
      </c>
      <c r="K572" s="1"/>
      <c r="L572" s="1"/>
      <c r="M572" s="1"/>
      <c r="N572" s="1"/>
      <c r="O572" s="1"/>
      <c r="P572" s="1"/>
      <c r="Q572" s="1"/>
      <c r="R572" s="1"/>
      <c r="S572" s="1"/>
      <c r="T572" s="1"/>
      <c r="U572" s="1"/>
      <c r="W572" s="1"/>
      <c r="X572" s="1"/>
      <c r="Y572" s="1"/>
      <c r="AA572" s="1"/>
    </row>
    <row r="573" spans="2:27" ht="12" customHeight="1">
      <c r="B573" s="580"/>
      <c r="C573" s="18"/>
      <c r="D573" s="18"/>
      <c r="E573" s="18"/>
      <c r="F573" s="18"/>
      <c r="I573" s="568" t="s">
        <v>143</v>
      </c>
      <c r="J573" s="582" t="s">
        <v>405</v>
      </c>
      <c r="K573" s="1"/>
      <c r="L573" s="1"/>
      <c r="M573" s="1"/>
      <c r="N573" s="1"/>
      <c r="O573" s="1"/>
      <c r="P573" s="1"/>
      <c r="Q573" s="1"/>
      <c r="R573" s="1"/>
      <c r="S573" s="1"/>
      <c r="T573" s="1"/>
      <c r="U573" s="1"/>
      <c r="W573" s="1"/>
      <c r="X573" s="1"/>
      <c r="Y573" s="1"/>
      <c r="AA573" s="1"/>
    </row>
    <row r="574" spans="2:27" ht="15" customHeight="1">
      <c r="B574" s="576" t="s">
        <v>406</v>
      </c>
      <c r="C574" s="19"/>
      <c r="D574" s="19"/>
      <c r="E574" s="19"/>
      <c r="F574" s="19"/>
      <c r="G574" s="19"/>
      <c r="H574" s="19"/>
      <c r="I574" s="572" t="s">
        <v>149</v>
      </c>
      <c r="J574" s="583" t="s">
        <v>407</v>
      </c>
      <c r="K574" s="1"/>
      <c r="L574" s="1"/>
      <c r="M574" s="1"/>
      <c r="N574" s="1"/>
      <c r="O574" s="1"/>
      <c r="P574" s="1"/>
      <c r="Q574" s="1"/>
      <c r="R574" s="1"/>
      <c r="S574" s="1"/>
      <c r="T574" s="1"/>
      <c r="U574" s="1"/>
      <c r="W574" s="1"/>
      <c r="X574" s="1"/>
      <c r="Y574" s="1"/>
      <c r="AA574" s="1"/>
    </row>
    <row r="575" spans="2:27" ht="12" customHeight="1">
      <c r="B575" s="744"/>
      <c r="C575" s="745"/>
      <c r="D575" s="745"/>
      <c r="E575" s="745"/>
      <c r="F575" s="745"/>
      <c r="G575" s="745"/>
      <c r="H575" s="745"/>
      <c r="I575" s="746"/>
      <c r="J575" s="813"/>
      <c r="K575" s="1"/>
      <c r="L575" s="1"/>
      <c r="M575" s="1"/>
      <c r="N575" s="1"/>
      <c r="O575" s="1"/>
      <c r="P575" s="1"/>
      <c r="Q575" s="1"/>
      <c r="R575" s="1"/>
      <c r="S575" s="1"/>
      <c r="T575" s="1"/>
      <c r="U575" s="1"/>
      <c r="W575" s="1"/>
      <c r="X575" s="1"/>
      <c r="Y575" s="1"/>
      <c r="AA575" s="1"/>
    </row>
    <row r="576" spans="2:27" ht="12" customHeight="1">
      <c r="B576" s="748"/>
      <c r="C576" s="749"/>
      <c r="D576" s="749"/>
      <c r="E576" s="749"/>
      <c r="F576" s="749"/>
      <c r="G576" s="749"/>
      <c r="H576" s="749"/>
      <c r="I576" s="750"/>
      <c r="J576" s="814"/>
      <c r="K576" s="1"/>
      <c r="L576" s="1"/>
      <c r="M576" s="1"/>
      <c r="N576" s="1"/>
      <c r="O576" s="1"/>
      <c r="P576" s="1"/>
      <c r="Q576" s="1"/>
      <c r="R576" s="1"/>
      <c r="S576" s="1"/>
      <c r="T576" s="1"/>
      <c r="U576" s="1"/>
      <c r="W576" s="1"/>
      <c r="X576" s="1"/>
      <c r="Y576" s="1"/>
      <c r="AA576" s="1"/>
    </row>
    <row r="577" spans="2:27" ht="12" customHeight="1">
      <c r="B577" s="748"/>
      <c r="C577" s="749"/>
      <c r="D577" s="749"/>
      <c r="E577" s="749"/>
      <c r="F577" s="749"/>
      <c r="G577" s="749"/>
      <c r="H577" s="749"/>
      <c r="I577" s="750"/>
      <c r="J577" s="814"/>
      <c r="K577" s="1"/>
      <c r="L577" s="1"/>
      <c r="M577" s="1"/>
      <c r="N577" s="1"/>
      <c r="O577" s="1"/>
      <c r="P577" s="1"/>
      <c r="Q577" s="1"/>
      <c r="R577" s="1"/>
      <c r="S577" s="1"/>
      <c r="T577" s="1"/>
      <c r="U577" s="1"/>
      <c r="W577" s="1"/>
      <c r="X577" s="1"/>
      <c r="Y577" s="1"/>
      <c r="AA577" s="1"/>
    </row>
    <row r="578" spans="2:27" ht="12" customHeight="1">
      <c r="B578" s="748"/>
      <c r="C578" s="749"/>
      <c r="D578" s="749"/>
      <c r="E578" s="749"/>
      <c r="F578" s="749"/>
      <c r="G578" s="749"/>
      <c r="H578" s="749"/>
      <c r="I578" s="750"/>
      <c r="J578" s="814"/>
      <c r="K578" s="1"/>
      <c r="L578" s="1"/>
      <c r="M578" s="1"/>
      <c r="N578" s="1"/>
      <c r="O578" s="1"/>
      <c r="P578" s="1"/>
      <c r="Q578" s="1"/>
      <c r="R578" s="1"/>
      <c r="S578" s="1"/>
      <c r="T578" s="1"/>
      <c r="U578" s="1"/>
      <c r="W578" s="1"/>
      <c r="X578" s="1"/>
      <c r="Y578" s="1"/>
      <c r="AA578" s="1"/>
    </row>
    <row r="579" spans="2:27" ht="12" customHeight="1">
      <c r="B579" s="748"/>
      <c r="C579" s="749"/>
      <c r="D579" s="749"/>
      <c r="E579" s="749"/>
      <c r="F579" s="749"/>
      <c r="G579" s="749"/>
      <c r="H579" s="749"/>
      <c r="I579" s="750"/>
      <c r="J579" s="814"/>
      <c r="K579" s="1"/>
      <c r="L579" s="1"/>
      <c r="M579" s="1"/>
      <c r="N579" s="1"/>
      <c r="O579" s="1"/>
      <c r="P579" s="1"/>
      <c r="Q579" s="1"/>
      <c r="R579" s="1"/>
      <c r="S579" s="1"/>
      <c r="T579" s="1"/>
      <c r="U579" s="1"/>
      <c r="W579" s="1"/>
      <c r="X579" s="1"/>
      <c r="Y579" s="1"/>
      <c r="AA579" s="1"/>
    </row>
    <row r="580" spans="2:27" ht="12" customHeight="1">
      <c r="B580" s="748"/>
      <c r="C580" s="749"/>
      <c r="D580" s="749"/>
      <c r="E580" s="749"/>
      <c r="F580" s="749"/>
      <c r="G580" s="749"/>
      <c r="H580" s="749"/>
      <c r="I580" s="750"/>
      <c r="J580" s="814"/>
      <c r="K580" s="1"/>
      <c r="L580" s="1"/>
      <c r="M580" s="1"/>
      <c r="N580" s="1"/>
      <c r="O580" s="1"/>
      <c r="P580" s="1"/>
      <c r="Q580" s="1"/>
      <c r="R580" s="1"/>
      <c r="S580" s="1"/>
      <c r="T580" s="1"/>
      <c r="U580" s="1"/>
      <c r="W580" s="1"/>
      <c r="X580" s="1"/>
      <c r="Y580" s="1"/>
      <c r="AA580" s="1"/>
    </row>
    <row r="581" spans="2:27" ht="12">
      <c r="B581" s="748"/>
      <c r="C581" s="749"/>
      <c r="D581" s="749"/>
      <c r="E581" s="749"/>
      <c r="F581" s="749"/>
      <c r="G581" s="749"/>
      <c r="H581" s="749"/>
      <c r="I581" s="750"/>
      <c r="J581" s="814"/>
      <c r="L581" s="1"/>
      <c r="M581" s="1"/>
      <c r="N581" s="1"/>
      <c r="O581" s="1"/>
      <c r="P581" s="1"/>
      <c r="Q581" s="1"/>
      <c r="R581" s="1"/>
      <c r="S581" s="1"/>
      <c r="T581" s="1"/>
      <c r="U581" s="1"/>
      <c r="W581" s="1"/>
      <c r="X581" s="1"/>
      <c r="Y581" s="1"/>
      <c r="AA581" s="1"/>
    </row>
    <row r="582" spans="2:27" ht="12">
      <c r="B582" s="748"/>
      <c r="C582" s="749"/>
      <c r="D582" s="749"/>
      <c r="E582" s="749"/>
      <c r="F582" s="749"/>
      <c r="G582" s="749"/>
      <c r="H582" s="749"/>
      <c r="I582" s="750"/>
      <c r="J582" s="814"/>
      <c r="L582" s="1"/>
      <c r="M582" s="1"/>
      <c r="N582" s="1"/>
      <c r="O582" s="1"/>
      <c r="P582" s="1"/>
      <c r="Q582" s="1"/>
      <c r="R582" s="1"/>
      <c r="S582" s="1"/>
      <c r="T582" s="1"/>
      <c r="U582" s="1"/>
      <c r="W582" s="1"/>
      <c r="X582" s="1"/>
      <c r="Y582" s="1"/>
      <c r="AA582" s="1"/>
    </row>
    <row r="583" spans="2:27" ht="12">
      <c r="B583" s="748"/>
      <c r="C583" s="749"/>
      <c r="D583" s="749"/>
      <c r="E583" s="749"/>
      <c r="F583" s="749"/>
      <c r="G583" s="749"/>
      <c r="H583" s="749"/>
      <c r="I583" s="750"/>
      <c r="J583" s="814"/>
      <c r="L583" s="1"/>
      <c r="M583" s="1"/>
      <c r="N583" s="1"/>
      <c r="O583" s="1"/>
      <c r="P583" s="1"/>
      <c r="Q583" s="1"/>
      <c r="R583" s="1"/>
      <c r="S583" s="1"/>
      <c r="T583" s="1"/>
      <c r="U583" s="1"/>
      <c r="W583" s="1"/>
      <c r="X583" s="1"/>
      <c r="Y583" s="1"/>
      <c r="AA583" s="1"/>
    </row>
    <row r="584" spans="2:27" ht="12">
      <c r="B584" s="756"/>
      <c r="C584" s="757"/>
      <c r="D584" s="757"/>
      <c r="E584" s="757"/>
      <c r="F584" s="757"/>
      <c r="G584" s="757"/>
      <c r="H584" s="757"/>
      <c r="I584" s="758"/>
      <c r="J584" s="818"/>
      <c r="L584" s="1"/>
      <c r="M584" s="1"/>
      <c r="N584" s="1"/>
      <c r="O584" s="1"/>
      <c r="P584" s="1"/>
      <c r="Q584" s="1"/>
      <c r="R584" s="1"/>
      <c r="S584" s="1"/>
      <c r="T584" s="1"/>
      <c r="U584" s="1"/>
      <c r="W584" s="1"/>
      <c r="X584" s="1"/>
      <c r="Y584" s="1"/>
      <c r="AA584" s="1"/>
    </row>
    <row r="585" spans="2:27" ht="12.75" thickBot="1">
      <c r="B585" s="35" t="s">
        <v>408</v>
      </c>
      <c r="C585" s="21"/>
      <c r="D585" s="50"/>
      <c r="E585" s="21"/>
      <c r="F585" s="21"/>
      <c r="G585" s="21"/>
      <c r="H585" s="21"/>
      <c r="I585" s="79"/>
      <c r="J585" s="189">
        <f>SUM(J575:J584)</f>
        <v>0</v>
      </c>
      <c r="L585" s="1"/>
      <c r="M585" s="1"/>
      <c r="N585" s="1"/>
      <c r="O585" s="1"/>
      <c r="P585" s="1"/>
      <c r="Q585" s="1"/>
      <c r="R585" s="1"/>
      <c r="S585" s="1"/>
      <c r="T585" s="1"/>
      <c r="U585" s="1"/>
      <c r="W585" s="1"/>
      <c r="X585" s="1"/>
      <c r="Y585" s="1"/>
      <c r="AA585" s="1"/>
    </row>
    <row r="586" spans="12:27" ht="12.75" thickTop="1">
      <c r="L586" s="1"/>
      <c r="M586" s="1"/>
      <c r="N586" s="1"/>
      <c r="O586" s="1"/>
      <c r="P586" s="1"/>
      <c r="Q586" s="1"/>
      <c r="R586" s="1"/>
      <c r="S586" s="1"/>
      <c r="T586" s="1"/>
      <c r="U586" s="1"/>
      <c r="W586" s="1"/>
      <c r="X586" s="1"/>
      <c r="Y586" s="1"/>
      <c r="AA586" s="1"/>
    </row>
    <row r="587" spans="12:27" ht="12">
      <c r="L587" s="1"/>
      <c r="M587" s="1"/>
      <c r="N587" s="1"/>
      <c r="O587" s="1"/>
      <c r="P587" s="1"/>
      <c r="Q587" s="1"/>
      <c r="R587" s="1"/>
      <c r="S587" s="1"/>
      <c r="T587" s="1"/>
      <c r="U587" s="1"/>
      <c r="W587" s="1"/>
      <c r="X587" s="1"/>
      <c r="Y587" s="1"/>
      <c r="AA587" s="1"/>
    </row>
    <row r="588" spans="12:27" ht="12">
      <c r="L588" s="1"/>
      <c r="M588" s="1"/>
      <c r="N588" s="1"/>
      <c r="O588" s="1"/>
      <c r="P588" s="1"/>
      <c r="Q588" s="1"/>
      <c r="R588" s="1"/>
      <c r="S588" s="1"/>
      <c r="T588" s="1"/>
      <c r="U588" s="1"/>
      <c r="W588" s="1"/>
      <c r="X588" s="1"/>
      <c r="Y588" s="1"/>
      <c r="AA588" s="1"/>
    </row>
    <row r="589" spans="12:27" ht="12">
      <c r="L589" s="1"/>
      <c r="M589" s="1"/>
      <c r="N589" s="1"/>
      <c r="O589" s="1"/>
      <c r="P589" s="1"/>
      <c r="Q589" s="1"/>
      <c r="R589" s="1"/>
      <c r="S589" s="1"/>
      <c r="T589" s="1"/>
      <c r="U589" s="1"/>
      <c r="W589" s="1"/>
      <c r="X589" s="1"/>
      <c r="Y589" s="1"/>
      <c r="AA589" s="1"/>
    </row>
    <row r="590" spans="12:27" ht="12">
      <c r="L590" s="1"/>
      <c r="M590" s="1"/>
      <c r="N590" s="1"/>
      <c r="O590" s="1"/>
      <c r="P590" s="1"/>
      <c r="Q590" s="1"/>
      <c r="R590" s="1"/>
      <c r="S590" s="1"/>
      <c r="T590" s="1"/>
      <c r="U590" s="1"/>
      <c r="W590" s="1"/>
      <c r="X590" s="1"/>
      <c r="Y590" s="1"/>
      <c r="AA590" s="1"/>
    </row>
    <row r="591" spans="12:27" ht="12">
      <c r="L591" s="1"/>
      <c r="M591" s="1"/>
      <c r="N591" s="1"/>
      <c r="O591" s="1"/>
      <c r="P591" s="1"/>
      <c r="Q591" s="1"/>
      <c r="R591" s="1"/>
      <c r="S591" s="1"/>
      <c r="T591" s="1"/>
      <c r="U591" s="1"/>
      <c r="W591" s="1"/>
      <c r="X591" s="1"/>
      <c r="Y591" s="1"/>
      <c r="AA591" s="1"/>
    </row>
    <row r="592" spans="12:27" ht="12">
      <c r="L592" s="1"/>
      <c r="M592" s="1"/>
      <c r="N592" s="1"/>
      <c r="O592" s="1"/>
      <c r="P592" s="1"/>
      <c r="Q592" s="1"/>
      <c r="R592" s="1"/>
      <c r="S592" s="1"/>
      <c r="T592" s="1"/>
      <c r="U592" s="1"/>
      <c r="W592" s="1"/>
      <c r="X592" s="1"/>
      <c r="Y592" s="1"/>
      <c r="AA592" s="1"/>
    </row>
    <row r="593" spans="12:27" ht="12">
      <c r="L593" s="1"/>
      <c r="M593" s="1"/>
      <c r="N593" s="1"/>
      <c r="O593" s="1"/>
      <c r="P593" s="1"/>
      <c r="Q593" s="1"/>
      <c r="R593" s="1"/>
      <c r="S593" s="1"/>
      <c r="T593" s="1"/>
      <c r="U593" s="1"/>
      <c r="W593" s="1"/>
      <c r="X593" s="1"/>
      <c r="Y593" s="1"/>
      <c r="AA593" s="1"/>
    </row>
    <row r="594" spans="12:27" ht="12">
      <c r="L594" s="1"/>
      <c r="M594" s="1"/>
      <c r="N594" s="1"/>
      <c r="O594" s="1"/>
      <c r="P594" s="1"/>
      <c r="Q594" s="1"/>
      <c r="R594" s="1"/>
      <c r="S594" s="1"/>
      <c r="T594" s="1"/>
      <c r="U594" s="1"/>
      <c r="W594" s="1"/>
      <c r="X594" s="1"/>
      <c r="Y594" s="1"/>
      <c r="AA594" s="1"/>
    </row>
    <row r="595" spans="12:27" ht="12">
      <c r="L595" s="1"/>
      <c r="M595" s="1"/>
      <c r="N595" s="1"/>
      <c r="O595" s="1"/>
      <c r="P595" s="1"/>
      <c r="Q595" s="1"/>
      <c r="R595" s="1"/>
      <c r="S595" s="1"/>
      <c r="T595" s="1"/>
      <c r="U595" s="1"/>
      <c r="W595" s="1"/>
      <c r="X595" s="1"/>
      <c r="Y595" s="1"/>
      <c r="AA595" s="1"/>
    </row>
    <row r="596" spans="12:27" ht="12">
      <c r="L596" s="1"/>
      <c r="M596" s="1"/>
      <c r="N596" s="1"/>
      <c r="O596" s="1"/>
      <c r="P596" s="1"/>
      <c r="Q596" s="1"/>
      <c r="R596" s="1"/>
      <c r="S596" s="1"/>
      <c r="T596" s="1"/>
      <c r="U596" s="1"/>
      <c r="W596" s="1"/>
      <c r="X596" s="1"/>
      <c r="Y596" s="1"/>
      <c r="AA596" s="1"/>
    </row>
    <row r="597" spans="12:27" ht="12">
      <c r="L597" s="1"/>
      <c r="M597" s="1"/>
      <c r="N597" s="1"/>
      <c r="O597" s="1"/>
      <c r="P597" s="1"/>
      <c r="Q597" s="1"/>
      <c r="R597" s="1"/>
      <c r="S597" s="1"/>
      <c r="T597" s="1"/>
      <c r="U597" s="1"/>
      <c r="W597" s="1"/>
      <c r="X597" s="1"/>
      <c r="Y597" s="1"/>
      <c r="AA597" s="1"/>
    </row>
    <row r="598" spans="12:27" ht="12">
      <c r="L598" s="1"/>
      <c r="M598" s="1"/>
      <c r="N598" s="1"/>
      <c r="O598" s="1"/>
      <c r="P598" s="1"/>
      <c r="Q598" s="1"/>
      <c r="R598" s="1"/>
      <c r="S598" s="1"/>
      <c r="T598" s="1"/>
      <c r="U598" s="1"/>
      <c r="W598" s="1"/>
      <c r="X598" s="1"/>
      <c r="Y598" s="1"/>
      <c r="AA598" s="1"/>
    </row>
    <row r="599" spans="12:27" ht="12">
      <c r="L599" s="1"/>
      <c r="M599" s="1"/>
      <c r="N599" s="1"/>
      <c r="O599" s="1"/>
      <c r="P599" s="1"/>
      <c r="Q599" s="1"/>
      <c r="R599" s="1"/>
      <c r="S599" s="1"/>
      <c r="T599" s="1"/>
      <c r="U599" s="1"/>
      <c r="W599" s="1"/>
      <c r="X599" s="1"/>
      <c r="Y599" s="1"/>
      <c r="AA599" s="1"/>
    </row>
    <row r="600" spans="12:27" ht="12">
      <c r="L600" s="1"/>
      <c r="M600" s="1"/>
      <c r="N600" s="1"/>
      <c r="O600" s="1"/>
      <c r="P600" s="1"/>
      <c r="Q600" s="1"/>
      <c r="R600" s="1"/>
      <c r="S600" s="1"/>
      <c r="T600" s="1"/>
      <c r="U600" s="1"/>
      <c r="W600" s="1"/>
      <c r="X600" s="1"/>
      <c r="Y600" s="1"/>
      <c r="AA600" s="1"/>
    </row>
    <row r="601" spans="12:27" ht="12">
      <c r="L601" s="1"/>
      <c r="M601" s="1"/>
      <c r="N601" s="1"/>
      <c r="O601" s="1"/>
      <c r="P601" s="1"/>
      <c r="Q601" s="1"/>
      <c r="R601" s="1"/>
      <c r="S601" s="1"/>
      <c r="T601" s="1"/>
      <c r="U601" s="1"/>
      <c r="W601" s="1"/>
      <c r="X601" s="1"/>
      <c r="Y601" s="1"/>
      <c r="AA601" s="1"/>
    </row>
    <row r="602" spans="12:27" ht="12">
      <c r="L602" s="1"/>
      <c r="M602" s="1"/>
      <c r="N602" s="1"/>
      <c r="O602" s="1"/>
      <c r="P602" s="1"/>
      <c r="Q602" s="1"/>
      <c r="R602" s="1"/>
      <c r="S602" s="1"/>
      <c r="T602" s="1"/>
      <c r="U602" s="1"/>
      <c r="W602" s="1"/>
      <c r="X602" s="1"/>
      <c r="Y602" s="1"/>
      <c r="AA602" s="1"/>
    </row>
    <row r="603" spans="12:27" ht="12">
      <c r="L603" s="1"/>
      <c r="M603" s="1"/>
      <c r="N603" s="1"/>
      <c r="O603" s="1"/>
      <c r="P603" s="1"/>
      <c r="Q603" s="1"/>
      <c r="R603" s="1"/>
      <c r="S603" s="1"/>
      <c r="T603" s="1"/>
      <c r="U603" s="1"/>
      <c r="W603" s="1"/>
      <c r="X603" s="1"/>
      <c r="Y603" s="1"/>
      <c r="AA603" s="1"/>
    </row>
    <row r="604" spans="12:27" ht="12">
      <c r="L604" s="1"/>
      <c r="M604" s="1"/>
      <c r="N604" s="1"/>
      <c r="O604" s="1"/>
      <c r="P604" s="1"/>
      <c r="Q604" s="1"/>
      <c r="R604" s="1"/>
      <c r="S604" s="1"/>
      <c r="T604" s="1"/>
      <c r="U604" s="1"/>
      <c r="W604" s="1"/>
      <c r="X604" s="1"/>
      <c r="Y604" s="1"/>
      <c r="AA604" s="1"/>
    </row>
    <row r="605" spans="12:27" ht="12">
      <c r="L605" s="1"/>
      <c r="M605" s="1"/>
      <c r="N605" s="1"/>
      <c r="O605" s="1"/>
      <c r="P605" s="1"/>
      <c r="Q605" s="1"/>
      <c r="R605" s="1"/>
      <c r="S605" s="1"/>
      <c r="T605" s="1"/>
      <c r="U605" s="1"/>
      <c r="W605" s="1"/>
      <c r="X605" s="1"/>
      <c r="Y605" s="1"/>
      <c r="AA605" s="1"/>
    </row>
    <row r="606" spans="12:27" ht="12">
      <c r="L606" s="1"/>
      <c r="M606" s="1"/>
      <c r="N606" s="1"/>
      <c r="O606" s="1"/>
      <c r="P606" s="1"/>
      <c r="Q606" s="1"/>
      <c r="R606" s="1"/>
      <c r="S606" s="1"/>
      <c r="T606" s="1"/>
      <c r="U606" s="1"/>
      <c r="W606" s="1"/>
      <c r="X606" s="1"/>
      <c r="Y606" s="1"/>
      <c r="AA606" s="1"/>
    </row>
    <row r="607" spans="12:27" ht="12">
      <c r="L607" s="1"/>
      <c r="M607" s="1"/>
      <c r="N607" s="1"/>
      <c r="O607" s="1"/>
      <c r="P607" s="1"/>
      <c r="Q607" s="1"/>
      <c r="R607" s="1"/>
      <c r="S607" s="1"/>
      <c r="T607" s="1"/>
      <c r="U607" s="1"/>
      <c r="W607" s="1"/>
      <c r="X607" s="1"/>
      <c r="Y607" s="1"/>
      <c r="AA607" s="1"/>
    </row>
    <row r="608" spans="12:27" ht="12">
      <c r="L608" s="1"/>
      <c r="M608" s="1"/>
      <c r="N608" s="1"/>
      <c r="O608" s="1"/>
      <c r="P608" s="1"/>
      <c r="Q608" s="1"/>
      <c r="R608" s="1"/>
      <c r="S608" s="1"/>
      <c r="T608" s="1"/>
      <c r="U608" s="1"/>
      <c r="W608" s="1"/>
      <c r="X608" s="1"/>
      <c r="Y608" s="1"/>
      <c r="AA608" s="1"/>
    </row>
    <row r="609" spans="12:27" ht="12">
      <c r="L609" s="1"/>
      <c r="M609" s="1"/>
      <c r="N609" s="1"/>
      <c r="O609" s="1"/>
      <c r="P609" s="1"/>
      <c r="Q609" s="1"/>
      <c r="R609" s="1"/>
      <c r="S609" s="1"/>
      <c r="T609" s="1"/>
      <c r="U609" s="1"/>
      <c r="W609" s="1"/>
      <c r="X609" s="1"/>
      <c r="Y609" s="1"/>
      <c r="AA609" s="1"/>
    </row>
    <row r="610" spans="12:27" ht="12">
      <c r="L610" s="1"/>
      <c r="M610" s="1"/>
      <c r="N610" s="1"/>
      <c r="O610" s="1"/>
      <c r="P610" s="1"/>
      <c r="Q610" s="1"/>
      <c r="R610" s="1"/>
      <c r="S610" s="1"/>
      <c r="T610" s="1"/>
      <c r="U610" s="1"/>
      <c r="W610" s="1"/>
      <c r="X610" s="1"/>
      <c r="Y610" s="1"/>
      <c r="AA610" s="1"/>
    </row>
    <row r="611" spans="12:27" ht="12">
      <c r="L611" s="1"/>
      <c r="M611" s="1"/>
      <c r="N611" s="1"/>
      <c r="O611" s="1"/>
      <c r="P611" s="1"/>
      <c r="Q611" s="1"/>
      <c r="R611" s="1"/>
      <c r="S611" s="1"/>
      <c r="T611" s="1"/>
      <c r="U611" s="1"/>
      <c r="W611" s="1"/>
      <c r="X611" s="1"/>
      <c r="Y611" s="1"/>
      <c r="AA611" s="1"/>
    </row>
    <row r="612" spans="12:27" ht="12">
      <c r="L612" s="1"/>
      <c r="M612" s="1"/>
      <c r="N612" s="1"/>
      <c r="O612" s="1"/>
      <c r="P612" s="1"/>
      <c r="Q612" s="1"/>
      <c r="R612" s="1"/>
      <c r="S612" s="1"/>
      <c r="T612" s="1"/>
      <c r="U612" s="1"/>
      <c r="W612" s="1"/>
      <c r="X612" s="1"/>
      <c r="Y612" s="1"/>
      <c r="AA612" s="1"/>
    </row>
    <row r="613" spans="12:27" ht="12">
      <c r="L613" s="1"/>
      <c r="M613" s="1"/>
      <c r="N613" s="1"/>
      <c r="O613" s="1"/>
      <c r="P613" s="1"/>
      <c r="Q613" s="1"/>
      <c r="R613" s="1"/>
      <c r="S613" s="1"/>
      <c r="T613" s="1"/>
      <c r="U613" s="1"/>
      <c r="W613" s="1"/>
      <c r="X613" s="1"/>
      <c r="Y613" s="1"/>
      <c r="AA613" s="1"/>
    </row>
    <row r="614" spans="12:27" ht="12">
      <c r="L614" s="1"/>
      <c r="M614" s="1"/>
      <c r="N614" s="1"/>
      <c r="O614" s="1"/>
      <c r="P614" s="1"/>
      <c r="Q614" s="1"/>
      <c r="R614" s="1"/>
      <c r="S614" s="1"/>
      <c r="T614" s="1"/>
      <c r="U614" s="1"/>
      <c r="W614" s="1"/>
      <c r="X614" s="1"/>
      <c r="Y614" s="1"/>
      <c r="AA614" s="1"/>
    </row>
    <row r="615" spans="12:27" ht="12">
      <c r="L615" s="1"/>
      <c r="M615" s="1"/>
      <c r="N615" s="1"/>
      <c r="O615" s="1"/>
      <c r="P615" s="1"/>
      <c r="Q615" s="1"/>
      <c r="R615" s="1"/>
      <c r="S615" s="1"/>
      <c r="T615" s="1"/>
      <c r="U615" s="1"/>
      <c r="W615" s="1"/>
      <c r="X615" s="1"/>
      <c r="Y615" s="1"/>
      <c r="AA615" s="1"/>
    </row>
    <row r="616" spans="12:27" ht="12">
      <c r="L616" s="1"/>
      <c r="M616" s="1"/>
      <c r="N616" s="1"/>
      <c r="O616" s="1"/>
      <c r="P616" s="1"/>
      <c r="Q616" s="1"/>
      <c r="R616" s="1"/>
      <c r="S616" s="1"/>
      <c r="T616" s="1"/>
      <c r="U616" s="1"/>
      <c r="W616" s="1"/>
      <c r="X616" s="1"/>
      <c r="Y616" s="1"/>
      <c r="AA616" s="1"/>
    </row>
    <row r="617" spans="12:27" ht="12">
      <c r="L617" s="1"/>
      <c r="M617" s="1"/>
      <c r="N617" s="1"/>
      <c r="O617" s="1"/>
      <c r="P617" s="1"/>
      <c r="Q617" s="1"/>
      <c r="R617" s="1"/>
      <c r="S617" s="1"/>
      <c r="T617" s="1"/>
      <c r="U617" s="1"/>
      <c r="W617" s="1"/>
      <c r="X617" s="1"/>
      <c r="Y617" s="1"/>
      <c r="AA617" s="1"/>
    </row>
    <row r="618" spans="12:27" ht="12">
      <c r="L618" s="1"/>
      <c r="M618" s="1"/>
      <c r="N618" s="1"/>
      <c r="O618" s="1"/>
      <c r="P618" s="1"/>
      <c r="Q618" s="1"/>
      <c r="R618" s="1"/>
      <c r="S618" s="1"/>
      <c r="T618" s="1"/>
      <c r="U618" s="1"/>
      <c r="W618" s="1"/>
      <c r="X618" s="1"/>
      <c r="Y618" s="1"/>
      <c r="AA618" s="1"/>
    </row>
    <row r="619" spans="12:27" ht="12">
      <c r="L619" s="1"/>
      <c r="M619" s="1"/>
      <c r="N619" s="1"/>
      <c r="O619" s="1"/>
      <c r="P619" s="1"/>
      <c r="Q619" s="1"/>
      <c r="R619" s="1"/>
      <c r="S619" s="1"/>
      <c r="T619" s="1"/>
      <c r="U619" s="1"/>
      <c r="W619" s="1"/>
      <c r="X619" s="1"/>
      <c r="Y619" s="1"/>
      <c r="AA619" s="1"/>
    </row>
    <row r="620" spans="12:27" ht="12">
      <c r="L620" s="1"/>
      <c r="M620" s="1"/>
      <c r="N620" s="1"/>
      <c r="O620" s="1"/>
      <c r="P620" s="1"/>
      <c r="Q620" s="1"/>
      <c r="R620" s="1"/>
      <c r="S620" s="1"/>
      <c r="T620" s="1"/>
      <c r="U620" s="1"/>
      <c r="W620" s="1"/>
      <c r="X620" s="1"/>
      <c r="Y620" s="1"/>
      <c r="AA620" s="1"/>
    </row>
    <row r="621" spans="12:27" ht="12">
      <c r="L621" s="1"/>
      <c r="M621" s="1"/>
      <c r="N621" s="1"/>
      <c r="O621" s="1"/>
      <c r="P621" s="1"/>
      <c r="Q621" s="1"/>
      <c r="R621" s="1"/>
      <c r="S621" s="1"/>
      <c r="T621" s="1"/>
      <c r="U621" s="1"/>
      <c r="W621" s="1"/>
      <c r="X621" s="1"/>
      <c r="Y621" s="1"/>
      <c r="AA621" s="1"/>
    </row>
    <row r="622" spans="12:27" ht="12">
      <c r="L622" s="1"/>
      <c r="M622" s="1"/>
      <c r="N622" s="1"/>
      <c r="O622" s="1"/>
      <c r="P622" s="1"/>
      <c r="Q622" s="1"/>
      <c r="R622" s="1"/>
      <c r="S622" s="1"/>
      <c r="T622" s="1"/>
      <c r="U622" s="1"/>
      <c r="W622" s="1"/>
      <c r="X622" s="1"/>
      <c r="Y622" s="1"/>
      <c r="AA622" s="1"/>
    </row>
    <row r="623" spans="12:27" ht="12">
      <c r="L623" s="1"/>
      <c r="M623" s="1"/>
      <c r="N623" s="1"/>
      <c r="O623" s="1"/>
      <c r="P623" s="1"/>
      <c r="Q623" s="1"/>
      <c r="R623" s="1"/>
      <c r="S623" s="1"/>
      <c r="T623" s="1"/>
      <c r="U623" s="1"/>
      <c r="W623" s="1"/>
      <c r="X623" s="1"/>
      <c r="Y623" s="1"/>
      <c r="AA623" s="1"/>
    </row>
    <row r="624" spans="12:27" ht="12">
      <c r="L624" s="1"/>
      <c r="M624" s="1"/>
      <c r="N624" s="1"/>
      <c r="O624" s="1"/>
      <c r="P624" s="1"/>
      <c r="Q624" s="1"/>
      <c r="R624" s="1"/>
      <c r="S624" s="1"/>
      <c r="T624" s="1"/>
      <c r="U624" s="1"/>
      <c r="W624" s="1"/>
      <c r="X624" s="1"/>
      <c r="Y624" s="1"/>
      <c r="AA624" s="1"/>
    </row>
    <row r="625" spans="12:27" ht="12">
      <c r="L625" s="1"/>
      <c r="M625" s="1"/>
      <c r="N625" s="1"/>
      <c r="O625" s="1"/>
      <c r="P625" s="1"/>
      <c r="Q625" s="1"/>
      <c r="R625" s="1"/>
      <c r="S625" s="1"/>
      <c r="T625" s="1"/>
      <c r="U625" s="1"/>
      <c r="W625" s="1"/>
      <c r="X625" s="1"/>
      <c r="Y625" s="1"/>
      <c r="AA625" s="1"/>
    </row>
    <row r="626" spans="12:27" ht="12">
      <c r="L626" s="1"/>
      <c r="M626" s="1"/>
      <c r="N626" s="1"/>
      <c r="O626" s="1"/>
      <c r="P626" s="1"/>
      <c r="Q626" s="1"/>
      <c r="R626" s="1"/>
      <c r="S626" s="1"/>
      <c r="T626" s="1"/>
      <c r="U626" s="1"/>
      <c r="W626" s="1"/>
      <c r="X626" s="1"/>
      <c r="Y626" s="1"/>
      <c r="AA626" s="1"/>
    </row>
    <row r="627" spans="12:27" ht="12">
      <c r="L627" s="1"/>
      <c r="M627" s="1"/>
      <c r="N627" s="1"/>
      <c r="O627" s="1"/>
      <c r="P627" s="1"/>
      <c r="Q627" s="1"/>
      <c r="R627" s="1"/>
      <c r="S627" s="1"/>
      <c r="T627" s="1"/>
      <c r="U627" s="1"/>
      <c r="W627" s="1"/>
      <c r="X627" s="1"/>
      <c r="Y627" s="1"/>
      <c r="AA627" s="1"/>
    </row>
    <row r="628" spans="12:27" ht="12">
      <c r="L628" s="1"/>
      <c r="M628" s="1"/>
      <c r="N628" s="1"/>
      <c r="O628" s="1"/>
      <c r="P628" s="1"/>
      <c r="Q628" s="1"/>
      <c r="R628" s="1"/>
      <c r="S628" s="1"/>
      <c r="T628" s="1"/>
      <c r="U628" s="1"/>
      <c r="W628" s="1"/>
      <c r="X628" s="1"/>
      <c r="Y628" s="1"/>
      <c r="AA628" s="1"/>
    </row>
    <row r="629" spans="12:27" ht="12">
      <c r="L629" s="1"/>
      <c r="M629" s="1"/>
      <c r="N629" s="1"/>
      <c r="O629" s="1"/>
      <c r="P629" s="1"/>
      <c r="Q629" s="1"/>
      <c r="R629" s="1"/>
      <c r="S629" s="1"/>
      <c r="T629" s="1"/>
      <c r="U629" s="1"/>
      <c r="W629" s="1"/>
      <c r="X629" s="1"/>
      <c r="Y629" s="1"/>
      <c r="AA629" s="1"/>
    </row>
    <row r="630" spans="12:27" ht="12">
      <c r="L630" s="1"/>
      <c r="M630" s="1"/>
      <c r="N630" s="1"/>
      <c r="O630" s="1"/>
      <c r="P630" s="1"/>
      <c r="Q630" s="1"/>
      <c r="R630" s="1"/>
      <c r="S630" s="1"/>
      <c r="T630" s="1"/>
      <c r="U630" s="1"/>
      <c r="W630" s="1"/>
      <c r="X630" s="1"/>
      <c r="Y630" s="1"/>
      <c r="AA630" s="1"/>
    </row>
    <row r="631" spans="12:27" ht="12">
      <c r="L631" s="1"/>
      <c r="M631" s="1"/>
      <c r="N631" s="1"/>
      <c r="O631" s="1"/>
      <c r="P631" s="1"/>
      <c r="Q631" s="1"/>
      <c r="R631" s="1"/>
      <c r="S631" s="1"/>
      <c r="T631" s="1"/>
      <c r="U631" s="1"/>
      <c r="W631" s="1"/>
      <c r="X631" s="1"/>
      <c r="Y631" s="1"/>
      <c r="AA631" s="1"/>
    </row>
    <row r="632" spans="12:27" ht="12">
      <c r="L632" s="1"/>
      <c r="M632" s="1"/>
      <c r="N632" s="1"/>
      <c r="O632" s="1"/>
      <c r="P632" s="1"/>
      <c r="Q632" s="1"/>
      <c r="R632" s="1"/>
      <c r="S632" s="1"/>
      <c r="T632" s="1"/>
      <c r="U632" s="1"/>
      <c r="W632" s="1"/>
      <c r="X632" s="1"/>
      <c r="Y632" s="1"/>
      <c r="AA632" s="1"/>
    </row>
    <row r="633" spans="12:27" ht="12">
      <c r="L633" s="1"/>
      <c r="M633" s="1"/>
      <c r="N633" s="1"/>
      <c r="O633" s="1"/>
      <c r="P633" s="1"/>
      <c r="Q633" s="1"/>
      <c r="R633" s="1"/>
      <c r="S633" s="1"/>
      <c r="T633" s="1"/>
      <c r="U633" s="1"/>
      <c r="W633" s="1"/>
      <c r="X633" s="1"/>
      <c r="Y633" s="1"/>
      <c r="AA633" s="1"/>
    </row>
    <row r="634" spans="12:27" ht="12">
      <c r="L634" s="1"/>
      <c r="M634" s="1"/>
      <c r="N634" s="1"/>
      <c r="O634" s="1"/>
      <c r="P634" s="1"/>
      <c r="Q634" s="1"/>
      <c r="R634" s="1"/>
      <c r="S634" s="1"/>
      <c r="T634" s="1"/>
      <c r="U634" s="1"/>
      <c r="W634" s="1"/>
      <c r="X634" s="1"/>
      <c r="Y634" s="1"/>
      <c r="AA634" s="1"/>
    </row>
    <row r="635" spans="12:27" ht="12">
      <c r="L635" s="1"/>
      <c r="M635" s="1"/>
      <c r="N635" s="1"/>
      <c r="O635" s="1"/>
      <c r="P635" s="1"/>
      <c r="Q635" s="1"/>
      <c r="R635" s="1"/>
      <c r="S635" s="1"/>
      <c r="T635" s="1"/>
      <c r="U635" s="1"/>
      <c r="W635" s="1"/>
      <c r="X635" s="1"/>
      <c r="Y635" s="1"/>
      <c r="AA635" s="1"/>
    </row>
    <row r="636" spans="12:27" ht="12">
      <c r="L636" s="1"/>
      <c r="M636" s="1"/>
      <c r="N636" s="1"/>
      <c r="O636" s="1"/>
      <c r="P636" s="1"/>
      <c r="Q636" s="1"/>
      <c r="R636" s="1"/>
      <c r="S636" s="1"/>
      <c r="T636" s="1"/>
      <c r="U636" s="1"/>
      <c r="W636" s="1"/>
      <c r="X636" s="1"/>
      <c r="Y636" s="1"/>
      <c r="AA636" s="1"/>
    </row>
    <row r="637" spans="12:27" ht="12">
      <c r="L637" s="1"/>
      <c r="M637" s="1"/>
      <c r="N637" s="1"/>
      <c r="O637" s="1"/>
      <c r="P637" s="1"/>
      <c r="Q637" s="1"/>
      <c r="R637" s="1"/>
      <c r="S637" s="1"/>
      <c r="T637" s="1"/>
      <c r="U637" s="1"/>
      <c r="W637" s="1"/>
      <c r="X637" s="1"/>
      <c r="Y637" s="1"/>
      <c r="AA637" s="1"/>
    </row>
    <row r="638" spans="12:27" ht="12">
      <c r="L638" s="1"/>
      <c r="M638" s="1"/>
      <c r="N638" s="1"/>
      <c r="O638" s="1"/>
      <c r="P638" s="1"/>
      <c r="Q638" s="1"/>
      <c r="R638" s="1"/>
      <c r="S638" s="1"/>
      <c r="T638" s="1"/>
      <c r="U638" s="1"/>
      <c r="W638" s="1"/>
      <c r="X638" s="1"/>
      <c r="Y638" s="1"/>
      <c r="AA638" s="1"/>
    </row>
    <row r="639" spans="12:27" ht="12">
      <c r="L639" s="1"/>
      <c r="M639" s="1"/>
      <c r="N639" s="1"/>
      <c r="O639" s="1"/>
      <c r="P639" s="1"/>
      <c r="Q639" s="1"/>
      <c r="R639" s="1"/>
      <c r="S639" s="1"/>
      <c r="T639" s="1"/>
      <c r="U639" s="1"/>
      <c r="W639" s="1"/>
      <c r="X639" s="1"/>
      <c r="Y639" s="1"/>
      <c r="AA639" s="1"/>
    </row>
    <row r="640" spans="12:27" ht="12">
      <c r="L640" s="1"/>
      <c r="M640" s="1"/>
      <c r="N640" s="1"/>
      <c r="O640" s="1"/>
      <c r="P640" s="1"/>
      <c r="Q640" s="1"/>
      <c r="R640" s="1"/>
      <c r="S640" s="1"/>
      <c r="T640" s="1"/>
      <c r="U640" s="1"/>
      <c r="W640" s="1"/>
      <c r="X640" s="1"/>
      <c r="Y640" s="1"/>
      <c r="AA640" s="1"/>
    </row>
    <row r="641" spans="12:27" ht="12">
      <c r="L641" s="1"/>
      <c r="M641" s="1"/>
      <c r="N641" s="1"/>
      <c r="O641" s="1"/>
      <c r="P641" s="1"/>
      <c r="Q641" s="1"/>
      <c r="R641" s="1"/>
      <c r="S641" s="1"/>
      <c r="T641" s="1"/>
      <c r="U641" s="1"/>
      <c r="W641" s="1"/>
      <c r="X641" s="1"/>
      <c r="Y641" s="1"/>
      <c r="AA641" s="1"/>
    </row>
    <row r="642" spans="12:27" ht="12">
      <c r="L642" s="1"/>
      <c r="M642" s="1"/>
      <c r="N642" s="1"/>
      <c r="O642" s="1"/>
      <c r="P642" s="1"/>
      <c r="Q642" s="1"/>
      <c r="R642" s="1"/>
      <c r="S642" s="1"/>
      <c r="T642" s="1"/>
      <c r="U642" s="1"/>
      <c r="W642" s="1"/>
      <c r="X642" s="1"/>
      <c r="Y642" s="1"/>
      <c r="AA642" s="1"/>
    </row>
    <row r="643" spans="12:27" ht="12">
      <c r="L643" s="1"/>
      <c r="M643" s="1"/>
      <c r="N643" s="1"/>
      <c r="O643" s="1"/>
      <c r="P643" s="1"/>
      <c r="Q643" s="1"/>
      <c r="R643" s="1"/>
      <c r="S643" s="1"/>
      <c r="T643" s="1"/>
      <c r="U643" s="1"/>
      <c r="W643" s="1"/>
      <c r="X643" s="1"/>
      <c r="Y643" s="1"/>
      <c r="AA643" s="1"/>
    </row>
    <row r="644" spans="12:27" ht="12">
      <c r="L644" s="1"/>
      <c r="M644" s="1"/>
      <c r="N644" s="1"/>
      <c r="O644" s="1"/>
      <c r="P644" s="1"/>
      <c r="Q644" s="1"/>
      <c r="R644" s="1"/>
      <c r="S644" s="1"/>
      <c r="T644" s="1"/>
      <c r="U644" s="1"/>
      <c r="W644" s="1"/>
      <c r="X644" s="1"/>
      <c r="Y644" s="1"/>
      <c r="AA644" s="1"/>
    </row>
    <row r="645" spans="12:27" ht="12">
      <c r="L645" s="1"/>
      <c r="M645" s="1"/>
      <c r="N645" s="1"/>
      <c r="O645" s="1"/>
      <c r="P645" s="1"/>
      <c r="Q645" s="1"/>
      <c r="R645" s="1"/>
      <c r="S645" s="1"/>
      <c r="T645" s="1"/>
      <c r="U645" s="1"/>
      <c r="W645" s="1"/>
      <c r="X645" s="1"/>
      <c r="Y645" s="1"/>
      <c r="AA645" s="1"/>
    </row>
    <row r="646" spans="12:27" ht="12">
      <c r="L646" s="1"/>
      <c r="M646" s="1"/>
      <c r="N646" s="1"/>
      <c r="O646" s="1"/>
      <c r="P646" s="1"/>
      <c r="Q646" s="1"/>
      <c r="R646" s="1"/>
      <c r="S646" s="1"/>
      <c r="T646" s="1"/>
      <c r="U646" s="1"/>
      <c r="W646" s="1"/>
      <c r="X646" s="1"/>
      <c r="Y646" s="1"/>
      <c r="AA646" s="1"/>
    </row>
    <row r="647" spans="12:27" ht="12">
      <c r="L647" s="1"/>
      <c r="M647" s="1"/>
      <c r="N647" s="1"/>
      <c r="O647" s="1"/>
      <c r="P647" s="1"/>
      <c r="Q647" s="1"/>
      <c r="R647" s="1"/>
      <c r="S647" s="1"/>
      <c r="T647" s="1"/>
      <c r="U647" s="1"/>
      <c r="W647" s="1"/>
      <c r="X647" s="1"/>
      <c r="Y647" s="1"/>
      <c r="AA647" s="1"/>
    </row>
    <row r="648" spans="12:27" ht="12">
      <c r="L648" s="1"/>
      <c r="M648" s="1"/>
      <c r="N648" s="1"/>
      <c r="O648" s="1"/>
      <c r="P648" s="1"/>
      <c r="Q648" s="1"/>
      <c r="R648" s="1"/>
      <c r="S648" s="1"/>
      <c r="T648" s="1"/>
      <c r="U648" s="1"/>
      <c r="W648" s="1"/>
      <c r="X648" s="1"/>
      <c r="Y648" s="1"/>
      <c r="AA648" s="1"/>
    </row>
    <row r="649" spans="12:27" ht="12">
      <c r="L649" s="1"/>
      <c r="M649" s="1"/>
      <c r="N649" s="1"/>
      <c r="O649" s="1"/>
      <c r="P649" s="1"/>
      <c r="Q649" s="1"/>
      <c r="R649" s="1"/>
      <c r="S649" s="1"/>
      <c r="T649" s="1"/>
      <c r="U649" s="1"/>
      <c r="W649" s="1"/>
      <c r="X649" s="1"/>
      <c r="Y649" s="1"/>
      <c r="AA649" s="1"/>
    </row>
    <row r="650" spans="12:27" ht="12">
      <c r="L650" s="1"/>
      <c r="M650" s="1"/>
      <c r="N650" s="1"/>
      <c r="O650" s="1"/>
      <c r="P650" s="1"/>
      <c r="Q650" s="1"/>
      <c r="R650" s="1"/>
      <c r="S650" s="1"/>
      <c r="T650" s="1"/>
      <c r="U650" s="1"/>
      <c r="W650" s="1"/>
      <c r="X650" s="1"/>
      <c r="Y650" s="1"/>
      <c r="AA650" s="1"/>
    </row>
    <row r="651" spans="12:27" ht="12">
      <c r="L651" s="1"/>
      <c r="M651" s="1"/>
      <c r="N651" s="1"/>
      <c r="O651" s="1"/>
      <c r="P651" s="1"/>
      <c r="Q651" s="1"/>
      <c r="R651" s="1"/>
      <c r="S651" s="1"/>
      <c r="T651" s="1"/>
      <c r="U651" s="1"/>
      <c r="W651" s="1"/>
      <c r="X651" s="1"/>
      <c r="Y651" s="1"/>
      <c r="AA651" s="1"/>
    </row>
    <row r="652" spans="12:27" ht="12">
      <c r="L652" s="1"/>
      <c r="M652" s="1"/>
      <c r="N652" s="1"/>
      <c r="O652" s="1"/>
      <c r="P652" s="1"/>
      <c r="Q652" s="1"/>
      <c r="R652" s="1"/>
      <c r="S652" s="1"/>
      <c r="T652" s="1"/>
      <c r="U652" s="1"/>
      <c r="W652" s="1"/>
      <c r="X652" s="1"/>
      <c r="Y652" s="1"/>
      <c r="AA652" s="1"/>
    </row>
    <row r="653" spans="12:27" ht="12">
      <c r="L653" s="1"/>
      <c r="M653" s="1"/>
      <c r="N653" s="1"/>
      <c r="O653" s="1"/>
      <c r="P653" s="1"/>
      <c r="Q653" s="1"/>
      <c r="R653" s="1"/>
      <c r="S653" s="1"/>
      <c r="T653" s="1"/>
      <c r="U653" s="1"/>
      <c r="W653" s="1"/>
      <c r="X653" s="1"/>
      <c r="Y653" s="1"/>
      <c r="AA653" s="1"/>
    </row>
    <row r="654" spans="12:27" ht="12">
      <c r="L654" s="1"/>
      <c r="M654" s="1"/>
      <c r="N654" s="1"/>
      <c r="O654" s="1"/>
      <c r="P654" s="1"/>
      <c r="Q654" s="1"/>
      <c r="R654" s="1"/>
      <c r="S654" s="1"/>
      <c r="T654" s="1"/>
      <c r="U654" s="1"/>
      <c r="W654" s="1"/>
      <c r="X654" s="1"/>
      <c r="Y654" s="1"/>
      <c r="AA654" s="1"/>
    </row>
    <row r="655" spans="12:27" ht="12">
      <c r="L655" s="1"/>
      <c r="M655" s="1"/>
      <c r="N655" s="1"/>
      <c r="O655" s="1"/>
      <c r="P655" s="1"/>
      <c r="Q655" s="1"/>
      <c r="R655" s="1"/>
      <c r="S655" s="1"/>
      <c r="T655" s="1"/>
      <c r="U655" s="1"/>
      <c r="W655" s="1"/>
      <c r="X655" s="1"/>
      <c r="Y655" s="1"/>
      <c r="AA655" s="1"/>
    </row>
    <row r="656" spans="12:27" ht="12">
      <c r="L656" s="1"/>
      <c r="M656" s="1"/>
      <c r="N656" s="1"/>
      <c r="O656" s="1"/>
      <c r="P656" s="1"/>
      <c r="Q656" s="1"/>
      <c r="R656" s="1"/>
      <c r="S656" s="1"/>
      <c r="T656" s="1"/>
      <c r="U656" s="1"/>
      <c r="W656" s="1"/>
      <c r="X656" s="1"/>
      <c r="Y656" s="1"/>
      <c r="AA656" s="1"/>
    </row>
    <row r="657" spans="12:27" ht="12">
      <c r="L657" s="1"/>
      <c r="M657" s="1"/>
      <c r="N657" s="1"/>
      <c r="O657" s="1"/>
      <c r="P657" s="1"/>
      <c r="Q657" s="1"/>
      <c r="R657" s="1"/>
      <c r="S657" s="1"/>
      <c r="T657" s="1"/>
      <c r="U657" s="1"/>
      <c r="W657" s="1"/>
      <c r="X657" s="1"/>
      <c r="Y657" s="1"/>
      <c r="AA657" s="1"/>
    </row>
    <row r="658" spans="12:27" ht="12">
      <c r="L658" s="1"/>
      <c r="M658" s="1"/>
      <c r="N658" s="1"/>
      <c r="O658" s="1"/>
      <c r="P658" s="1"/>
      <c r="Q658" s="1"/>
      <c r="R658" s="1"/>
      <c r="S658" s="1"/>
      <c r="T658" s="1"/>
      <c r="U658" s="1"/>
      <c r="W658" s="1"/>
      <c r="X658" s="1"/>
      <c r="Y658" s="1"/>
      <c r="AA658" s="1"/>
    </row>
    <row r="659" spans="12:27" ht="12">
      <c r="L659" s="1"/>
      <c r="M659" s="1"/>
      <c r="N659" s="1"/>
      <c r="O659" s="1"/>
      <c r="P659" s="1"/>
      <c r="Q659" s="1"/>
      <c r="R659" s="1"/>
      <c r="S659" s="1"/>
      <c r="T659" s="1"/>
      <c r="U659" s="1"/>
      <c r="W659" s="1"/>
      <c r="X659" s="1"/>
      <c r="Y659" s="1"/>
      <c r="AA659" s="1"/>
    </row>
    <row r="660" spans="12:27" ht="12">
      <c r="L660" s="1"/>
      <c r="M660" s="1"/>
      <c r="N660" s="1"/>
      <c r="O660" s="1"/>
      <c r="P660" s="1"/>
      <c r="Q660" s="1"/>
      <c r="R660" s="1"/>
      <c r="S660" s="1"/>
      <c r="T660" s="1"/>
      <c r="U660" s="1"/>
      <c r="W660" s="1"/>
      <c r="X660" s="1"/>
      <c r="Y660" s="1"/>
      <c r="AA660" s="1"/>
    </row>
    <row r="661" spans="12:27" ht="12">
      <c r="L661" s="1"/>
      <c r="M661" s="1"/>
      <c r="N661" s="1"/>
      <c r="O661" s="1"/>
      <c r="P661" s="1"/>
      <c r="Q661" s="1"/>
      <c r="R661" s="1"/>
      <c r="S661" s="1"/>
      <c r="T661" s="1"/>
      <c r="U661" s="1"/>
      <c r="W661" s="1"/>
      <c r="X661" s="1"/>
      <c r="Y661" s="1"/>
      <c r="AA661" s="1"/>
    </row>
    <row r="662" spans="12:27" ht="12">
      <c r="L662" s="1"/>
      <c r="M662" s="1"/>
      <c r="N662" s="1"/>
      <c r="O662" s="1"/>
      <c r="P662" s="1"/>
      <c r="Q662" s="1"/>
      <c r="R662" s="1"/>
      <c r="S662" s="1"/>
      <c r="T662" s="1"/>
      <c r="U662" s="1"/>
      <c r="W662" s="1"/>
      <c r="X662" s="1"/>
      <c r="Y662" s="1"/>
      <c r="AA662" s="1"/>
    </row>
    <row r="663" spans="12:27" ht="12">
      <c r="L663" s="1"/>
      <c r="M663" s="1"/>
      <c r="N663" s="1"/>
      <c r="O663" s="1"/>
      <c r="P663" s="1"/>
      <c r="Q663" s="1"/>
      <c r="R663" s="1"/>
      <c r="S663" s="1"/>
      <c r="T663" s="1"/>
      <c r="U663" s="1"/>
      <c r="W663" s="1"/>
      <c r="X663" s="1"/>
      <c r="Y663" s="1"/>
      <c r="AA663" s="1"/>
    </row>
    <row r="664" spans="12:27" ht="12">
      <c r="L664" s="1"/>
      <c r="M664" s="1"/>
      <c r="N664" s="1"/>
      <c r="O664" s="1"/>
      <c r="P664" s="1"/>
      <c r="Q664" s="1"/>
      <c r="R664" s="1"/>
      <c r="S664" s="1"/>
      <c r="T664" s="1"/>
      <c r="U664" s="1"/>
      <c r="W664" s="1"/>
      <c r="X664" s="1"/>
      <c r="Y664" s="1"/>
      <c r="AA664" s="1"/>
    </row>
    <row r="665" spans="12:27" ht="12">
      <c r="L665" s="1"/>
      <c r="M665" s="1"/>
      <c r="N665" s="1"/>
      <c r="O665" s="1"/>
      <c r="P665" s="1"/>
      <c r="Q665" s="1"/>
      <c r="R665" s="1"/>
      <c r="S665" s="1"/>
      <c r="T665" s="1"/>
      <c r="U665" s="1"/>
      <c r="W665" s="1"/>
      <c r="X665" s="1"/>
      <c r="Y665" s="1"/>
      <c r="AA665" s="1"/>
    </row>
    <row r="666" spans="12:27" ht="12">
      <c r="L666" s="1"/>
      <c r="M666" s="1"/>
      <c r="N666" s="1"/>
      <c r="O666" s="1"/>
      <c r="P666" s="1"/>
      <c r="Q666" s="1"/>
      <c r="R666" s="1"/>
      <c r="S666" s="1"/>
      <c r="T666" s="1"/>
      <c r="U666" s="1"/>
      <c r="W666" s="1"/>
      <c r="X666" s="1"/>
      <c r="Y666" s="1"/>
      <c r="AA666" s="1"/>
    </row>
    <row r="667" spans="12:27" ht="12">
      <c r="L667" s="1"/>
      <c r="M667" s="1"/>
      <c r="N667" s="1"/>
      <c r="O667" s="1"/>
      <c r="P667" s="1"/>
      <c r="Q667" s="1"/>
      <c r="R667" s="1"/>
      <c r="S667" s="1"/>
      <c r="T667" s="1"/>
      <c r="U667" s="1"/>
      <c r="W667" s="1"/>
      <c r="X667" s="1"/>
      <c r="Y667" s="1"/>
      <c r="AA667" s="1"/>
    </row>
    <row r="668" spans="12:27" ht="12">
      <c r="L668" s="1"/>
      <c r="M668" s="1"/>
      <c r="N668" s="1"/>
      <c r="O668" s="1"/>
      <c r="P668" s="1"/>
      <c r="Q668" s="1"/>
      <c r="R668" s="1"/>
      <c r="S668" s="1"/>
      <c r="T668" s="1"/>
      <c r="U668" s="1"/>
      <c r="W668" s="1"/>
      <c r="X668" s="1"/>
      <c r="Y668" s="1"/>
      <c r="AA668" s="1"/>
    </row>
    <row r="669" spans="12:27" ht="12">
      <c r="L669" s="1"/>
      <c r="M669" s="1"/>
      <c r="N669" s="1"/>
      <c r="O669" s="1"/>
      <c r="P669" s="1"/>
      <c r="Q669" s="1"/>
      <c r="R669" s="1"/>
      <c r="S669" s="1"/>
      <c r="T669" s="1"/>
      <c r="U669" s="1"/>
      <c r="W669" s="1"/>
      <c r="X669" s="1"/>
      <c r="Y669" s="1"/>
      <c r="AA669" s="1"/>
    </row>
    <row r="670" spans="12:27" ht="12">
      <c r="L670" s="1"/>
      <c r="M670" s="1"/>
      <c r="N670" s="1"/>
      <c r="O670" s="1"/>
      <c r="P670" s="1"/>
      <c r="Q670" s="1"/>
      <c r="R670" s="1"/>
      <c r="S670" s="1"/>
      <c r="T670" s="1"/>
      <c r="U670" s="1"/>
      <c r="W670" s="1"/>
      <c r="X670" s="1"/>
      <c r="Y670" s="1"/>
      <c r="AA670" s="1"/>
    </row>
    <row r="671" spans="12:27" ht="12">
      <c r="L671" s="1"/>
      <c r="M671" s="1"/>
      <c r="N671" s="1"/>
      <c r="O671" s="1"/>
      <c r="P671" s="1"/>
      <c r="Q671" s="1"/>
      <c r="R671" s="1"/>
      <c r="S671" s="1"/>
      <c r="T671" s="1"/>
      <c r="U671" s="1"/>
      <c r="W671" s="1"/>
      <c r="X671" s="1"/>
      <c r="Y671" s="1"/>
      <c r="AA671" s="1"/>
    </row>
    <row r="672" spans="12:27" ht="12">
      <c r="L672" s="1"/>
      <c r="M672" s="1"/>
      <c r="N672" s="1"/>
      <c r="O672" s="1"/>
      <c r="P672" s="1"/>
      <c r="Q672" s="1"/>
      <c r="R672" s="1"/>
      <c r="S672" s="1"/>
      <c r="T672" s="1"/>
      <c r="U672" s="1"/>
      <c r="W672" s="1"/>
      <c r="X672" s="1"/>
      <c r="Y672" s="1"/>
      <c r="AA672" s="1"/>
    </row>
    <row r="673" spans="12:27" ht="12">
      <c r="L673" s="1"/>
      <c r="M673" s="1"/>
      <c r="N673" s="1"/>
      <c r="O673" s="1"/>
      <c r="P673" s="1"/>
      <c r="Q673" s="1"/>
      <c r="R673" s="1"/>
      <c r="S673" s="1"/>
      <c r="T673" s="1"/>
      <c r="U673" s="1"/>
      <c r="W673" s="1"/>
      <c r="X673" s="1"/>
      <c r="Y673" s="1"/>
      <c r="AA673" s="1"/>
    </row>
    <row r="674" spans="12:27" ht="12">
      <c r="L674" s="1"/>
      <c r="M674" s="1"/>
      <c r="N674" s="1"/>
      <c r="O674" s="1"/>
      <c r="P674" s="1"/>
      <c r="Q674" s="1"/>
      <c r="R674" s="1"/>
      <c r="S674" s="1"/>
      <c r="T674" s="1"/>
      <c r="U674" s="1"/>
      <c r="W674" s="1"/>
      <c r="X674" s="1"/>
      <c r="Y674" s="1"/>
      <c r="AA674" s="1"/>
    </row>
    <row r="675" spans="12:27" ht="12">
      <c r="L675" s="1"/>
      <c r="M675" s="1"/>
      <c r="N675" s="1"/>
      <c r="O675" s="1"/>
      <c r="P675" s="1"/>
      <c r="Q675" s="1"/>
      <c r="R675" s="1"/>
      <c r="S675" s="1"/>
      <c r="T675" s="1"/>
      <c r="U675" s="1"/>
      <c r="W675" s="1"/>
      <c r="X675" s="1"/>
      <c r="Y675" s="1"/>
      <c r="AA675" s="1"/>
    </row>
    <row r="676" spans="12:27" ht="12">
      <c r="L676" s="1"/>
      <c r="M676" s="1"/>
      <c r="N676" s="1"/>
      <c r="O676" s="1"/>
      <c r="P676" s="1"/>
      <c r="Q676" s="1"/>
      <c r="R676" s="1"/>
      <c r="S676" s="1"/>
      <c r="T676" s="1"/>
      <c r="U676" s="1"/>
      <c r="W676" s="1"/>
      <c r="X676" s="1"/>
      <c r="Y676" s="1"/>
      <c r="AA676" s="1"/>
    </row>
    <row r="677" spans="12:27" ht="12">
      <c r="L677" s="1"/>
      <c r="M677" s="1"/>
      <c r="N677" s="1"/>
      <c r="O677" s="1"/>
      <c r="P677" s="1"/>
      <c r="Q677" s="1"/>
      <c r="R677" s="1"/>
      <c r="S677" s="1"/>
      <c r="T677" s="1"/>
      <c r="U677" s="1"/>
      <c r="W677" s="1"/>
      <c r="X677" s="1"/>
      <c r="Y677" s="1"/>
      <c r="AA677" s="1"/>
    </row>
    <row r="678" spans="12:27" ht="12">
      <c r="L678" s="1"/>
      <c r="M678" s="1"/>
      <c r="N678" s="1"/>
      <c r="O678" s="1"/>
      <c r="P678" s="1"/>
      <c r="Q678" s="1"/>
      <c r="R678" s="1"/>
      <c r="S678" s="1"/>
      <c r="T678" s="1"/>
      <c r="U678" s="1"/>
      <c r="W678" s="1"/>
      <c r="X678" s="1"/>
      <c r="Y678" s="1"/>
      <c r="AA678" s="1"/>
    </row>
    <row r="679" spans="12:27" ht="12">
      <c r="L679" s="1"/>
      <c r="M679" s="1"/>
      <c r="N679" s="1"/>
      <c r="O679" s="1"/>
      <c r="P679" s="1"/>
      <c r="Q679" s="1"/>
      <c r="R679" s="1"/>
      <c r="S679" s="1"/>
      <c r="T679" s="1"/>
      <c r="U679" s="1"/>
      <c r="W679" s="1"/>
      <c r="X679" s="1"/>
      <c r="Y679" s="1"/>
      <c r="AA679" s="1"/>
    </row>
    <row r="680" spans="12:27" ht="12">
      <c r="L680" s="1"/>
      <c r="M680" s="1"/>
      <c r="N680" s="1"/>
      <c r="O680" s="1"/>
      <c r="P680" s="1"/>
      <c r="Q680" s="1"/>
      <c r="R680" s="1"/>
      <c r="S680" s="1"/>
      <c r="T680" s="1"/>
      <c r="U680" s="1"/>
      <c r="W680" s="1"/>
      <c r="X680" s="1"/>
      <c r="Y680" s="1"/>
      <c r="AA680" s="1"/>
    </row>
    <row r="681" spans="12:27" ht="12">
      <c r="L681" s="1"/>
      <c r="M681" s="1"/>
      <c r="N681" s="1"/>
      <c r="O681" s="1"/>
      <c r="P681" s="1"/>
      <c r="Q681" s="1"/>
      <c r="R681" s="1"/>
      <c r="S681" s="1"/>
      <c r="T681" s="1"/>
      <c r="U681" s="1"/>
      <c r="W681" s="1"/>
      <c r="X681" s="1"/>
      <c r="Y681" s="1"/>
      <c r="AA681" s="1"/>
    </row>
    <row r="682" spans="12:27" ht="12">
      <c r="L682" s="1"/>
      <c r="M682" s="1"/>
      <c r="N682" s="1"/>
      <c r="O682" s="1"/>
      <c r="P682" s="1"/>
      <c r="Q682" s="1"/>
      <c r="R682" s="1"/>
      <c r="S682" s="1"/>
      <c r="T682" s="1"/>
      <c r="U682" s="1"/>
      <c r="W682" s="1"/>
      <c r="X682" s="1"/>
      <c r="Y682" s="1"/>
      <c r="AA682" s="1"/>
    </row>
    <row r="683" spans="12:27" ht="12">
      <c r="L683" s="1"/>
      <c r="M683" s="1"/>
      <c r="N683" s="1"/>
      <c r="O683" s="1"/>
      <c r="P683" s="1"/>
      <c r="Q683" s="1"/>
      <c r="R683" s="1"/>
      <c r="S683" s="1"/>
      <c r="T683" s="1"/>
      <c r="U683" s="1"/>
      <c r="W683" s="1"/>
      <c r="X683" s="1"/>
      <c r="Y683" s="1"/>
      <c r="AA683" s="1"/>
    </row>
    <row r="684" spans="12:27" ht="12">
      <c r="L684" s="1"/>
      <c r="M684" s="1"/>
      <c r="N684" s="1"/>
      <c r="O684" s="1"/>
      <c r="P684" s="1"/>
      <c r="Q684" s="1"/>
      <c r="R684" s="1"/>
      <c r="S684" s="1"/>
      <c r="T684" s="1"/>
      <c r="U684" s="1"/>
      <c r="W684" s="1"/>
      <c r="X684" s="1"/>
      <c r="Y684" s="1"/>
      <c r="AA684" s="1"/>
    </row>
    <row r="685" spans="12:27" ht="12">
      <c r="L685" s="1"/>
      <c r="M685" s="1"/>
      <c r="N685" s="1"/>
      <c r="O685" s="1"/>
      <c r="P685" s="1"/>
      <c r="Q685" s="1"/>
      <c r="R685" s="1"/>
      <c r="S685" s="1"/>
      <c r="T685" s="1"/>
      <c r="U685" s="1"/>
      <c r="W685" s="1"/>
      <c r="X685" s="1"/>
      <c r="Y685" s="1"/>
      <c r="AA685" s="1"/>
    </row>
    <row r="686" spans="12:27" ht="12">
      <c r="L686" s="1"/>
      <c r="M686" s="1"/>
      <c r="N686" s="1"/>
      <c r="O686" s="1"/>
      <c r="P686" s="1"/>
      <c r="Q686" s="1"/>
      <c r="R686" s="1"/>
      <c r="S686" s="1"/>
      <c r="T686" s="1"/>
      <c r="U686" s="1"/>
      <c r="W686" s="1"/>
      <c r="X686" s="1"/>
      <c r="Y686" s="1"/>
      <c r="AA686" s="1"/>
    </row>
    <row r="687" spans="12:27" ht="12">
      <c r="L687" s="1"/>
      <c r="M687" s="1"/>
      <c r="N687" s="1"/>
      <c r="O687" s="1"/>
      <c r="P687" s="1"/>
      <c r="Q687" s="1"/>
      <c r="R687" s="1"/>
      <c r="S687" s="1"/>
      <c r="T687" s="1"/>
      <c r="U687" s="1"/>
      <c r="W687" s="1"/>
      <c r="X687" s="1"/>
      <c r="Y687" s="1"/>
      <c r="AA687" s="1"/>
    </row>
    <row r="688" spans="12:27" ht="12">
      <c r="L688" s="1"/>
      <c r="M688" s="1"/>
      <c r="N688" s="1"/>
      <c r="O688" s="1"/>
      <c r="P688" s="1"/>
      <c r="Q688" s="1"/>
      <c r="R688" s="1"/>
      <c r="S688" s="1"/>
      <c r="T688" s="1"/>
      <c r="U688" s="1"/>
      <c r="W688" s="1"/>
      <c r="X688" s="1"/>
      <c r="Y688" s="1"/>
      <c r="AA688" s="1"/>
    </row>
    <row r="689" spans="12:27" ht="12">
      <c r="L689" s="1"/>
      <c r="M689" s="1"/>
      <c r="N689" s="1"/>
      <c r="O689" s="1"/>
      <c r="P689" s="1"/>
      <c r="Q689" s="1"/>
      <c r="R689" s="1"/>
      <c r="S689" s="1"/>
      <c r="T689" s="1"/>
      <c r="U689" s="1"/>
      <c r="W689" s="1"/>
      <c r="X689" s="1"/>
      <c r="Y689" s="1"/>
      <c r="AA689" s="1"/>
    </row>
    <row r="690" spans="12:27" ht="12">
      <c r="L690" s="1"/>
      <c r="M690" s="1"/>
      <c r="N690" s="1"/>
      <c r="O690" s="1"/>
      <c r="P690" s="1"/>
      <c r="Q690" s="1"/>
      <c r="R690" s="1"/>
      <c r="S690" s="1"/>
      <c r="T690" s="1"/>
      <c r="U690" s="1"/>
      <c r="W690" s="1"/>
      <c r="X690" s="1"/>
      <c r="Y690" s="1"/>
      <c r="AA690" s="1"/>
    </row>
    <row r="691" spans="12:27" ht="12">
      <c r="L691" s="1"/>
      <c r="M691" s="1"/>
      <c r="N691" s="1"/>
      <c r="O691" s="1"/>
      <c r="P691" s="1"/>
      <c r="Q691" s="1"/>
      <c r="R691" s="1"/>
      <c r="S691" s="1"/>
      <c r="T691" s="1"/>
      <c r="U691" s="1"/>
      <c r="W691" s="1"/>
      <c r="X691" s="1"/>
      <c r="Y691" s="1"/>
      <c r="AA691" s="1"/>
    </row>
    <row r="692" spans="12:27" ht="12">
      <c r="L692" s="1"/>
      <c r="M692" s="1"/>
      <c r="N692" s="1"/>
      <c r="O692" s="1"/>
      <c r="P692" s="1"/>
      <c r="Q692" s="1"/>
      <c r="R692" s="1"/>
      <c r="S692" s="1"/>
      <c r="T692" s="1"/>
      <c r="U692" s="1"/>
      <c r="W692" s="1"/>
      <c r="X692" s="1"/>
      <c r="Y692" s="1"/>
      <c r="AA692" s="1"/>
    </row>
    <row r="693" spans="12:27" ht="12">
      <c r="L693" s="1"/>
      <c r="M693" s="1"/>
      <c r="N693" s="1"/>
      <c r="O693" s="1"/>
      <c r="P693" s="1"/>
      <c r="Q693" s="1"/>
      <c r="R693" s="1"/>
      <c r="S693" s="1"/>
      <c r="T693" s="1"/>
      <c r="U693" s="1"/>
      <c r="W693" s="1"/>
      <c r="X693" s="1"/>
      <c r="Y693" s="1"/>
      <c r="AA693" s="1"/>
    </row>
    <row r="694" spans="12:27" ht="12">
      <c r="L694" s="1"/>
      <c r="M694" s="1"/>
      <c r="N694" s="1"/>
      <c r="O694" s="1"/>
      <c r="P694" s="1"/>
      <c r="Q694" s="1"/>
      <c r="R694" s="1"/>
      <c r="S694" s="1"/>
      <c r="T694" s="1"/>
      <c r="U694" s="1"/>
      <c r="W694" s="1"/>
      <c r="X694" s="1"/>
      <c r="Y694" s="1"/>
      <c r="AA694" s="1"/>
    </row>
    <row r="695" spans="12:27" ht="12">
      <c r="L695" s="1"/>
      <c r="M695" s="1"/>
      <c r="N695" s="1"/>
      <c r="O695" s="1"/>
      <c r="P695" s="1"/>
      <c r="Q695" s="1"/>
      <c r="R695" s="1"/>
      <c r="S695" s="1"/>
      <c r="T695" s="1"/>
      <c r="U695" s="1"/>
      <c r="W695" s="1"/>
      <c r="X695" s="1"/>
      <c r="Y695" s="1"/>
      <c r="AA695" s="1"/>
    </row>
    <row r="696" spans="12:27" ht="12">
      <c r="L696" s="1"/>
      <c r="M696" s="1"/>
      <c r="N696" s="1"/>
      <c r="O696" s="1"/>
      <c r="P696" s="1"/>
      <c r="Q696" s="1"/>
      <c r="R696" s="1"/>
      <c r="S696" s="1"/>
      <c r="T696" s="1"/>
      <c r="U696" s="1"/>
      <c r="W696" s="1"/>
      <c r="X696" s="1"/>
      <c r="Y696" s="1"/>
      <c r="AA696" s="1"/>
    </row>
    <row r="697" spans="12:27" ht="12">
      <c r="L697" s="1"/>
      <c r="M697" s="1"/>
      <c r="N697" s="1"/>
      <c r="O697" s="1"/>
      <c r="P697" s="1"/>
      <c r="Q697" s="1"/>
      <c r="R697" s="1"/>
      <c r="S697" s="1"/>
      <c r="T697" s="1"/>
      <c r="U697" s="1"/>
      <c r="W697" s="1"/>
      <c r="X697" s="1"/>
      <c r="Y697" s="1"/>
      <c r="AA697" s="1"/>
    </row>
    <row r="698" spans="12:27" ht="12">
      <c r="L698" s="1"/>
      <c r="M698" s="1"/>
      <c r="N698" s="1"/>
      <c r="O698" s="1"/>
      <c r="P698" s="1"/>
      <c r="Q698" s="1"/>
      <c r="R698" s="1"/>
      <c r="S698" s="1"/>
      <c r="T698" s="1"/>
      <c r="U698" s="1"/>
      <c r="W698" s="1"/>
      <c r="X698" s="1"/>
      <c r="Y698" s="1"/>
      <c r="AA698" s="1"/>
    </row>
    <row r="699" spans="12:27" ht="12">
      <c r="L699" s="1"/>
      <c r="M699" s="1"/>
      <c r="N699" s="1"/>
      <c r="O699" s="1"/>
      <c r="P699" s="1"/>
      <c r="Q699" s="1"/>
      <c r="R699" s="1"/>
      <c r="S699" s="1"/>
      <c r="T699" s="1"/>
      <c r="U699" s="1"/>
      <c r="W699" s="1"/>
      <c r="X699" s="1"/>
      <c r="Y699" s="1"/>
      <c r="AA699" s="1"/>
    </row>
    <row r="700" spans="12:27" ht="12">
      <c r="L700" s="1"/>
      <c r="M700" s="1"/>
      <c r="N700" s="1"/>
      <c r="O700" s="1"/>
      <c r="P700" s="1"/>
      <c r="Q700" s="1"/>
      <c r="R700" s="1"/>
      <c r="S700" s="1"/>
      <c r="T700" s="1"/>
      <c r="U700" s="1"/>
      <c r="W700" s="1"/>
      <c r="X700" s="1"/>
      <c r="Y700" s="1"/>
      <c r="AA700" s="1"/>
    </row>
    <row r="701" spans="12:27" ht="12">
      <c r="L701" s="1"/>
      <c r="M701" s="1"/>
      <c r="N701" s="1"/>
      <c r="O701" s="1"/>
      <c r="P701" s="1"/>
      <c r="Q701" s="1"/>
      <c r="R701" s="1"/>
      <c r="S701" s="1"/>
      <c r="T701" s="1"/>
      <c r="U701" s="1"/>
      <c r="W701" s="1"/>
      <c r="X701" s="1"/>
      <c r="Y701" s="1"/>
      <c r="AA701" s="1"/>
    </row>
    <row r="702" spans="12:27" ht="12">
      <c r="L702" s="1"/>
      <c r="M702" s="1"/>
      <c r="N702" s="1"/>
      <c r="O702" s="1"/>
      <c r="P702" s="1"/>
      <c r="Q702" s="1"/>
      <c r="R702" s="1"/>
      <c r="S702" s="1"/>
      <c r="T702" s="1"/>
      <c r="U702" s="1"/>
      <c r="W702" s="1"/>
      <c r="X702" s="1"/>
      <c r="Y702" s="1"/>
      <c r="AA702" s="1"/>
    </row>
    <row r="703" spans="12:27" ht="12">
      <c r="L703" s="1"/>
      <c r="M703" s="1"/>
      <c r="N703" s="1"/>
      <c r="O703" s="1"/>
      <c r="P703" s="1"/>
      <c r="Q703" s="1"/>
      <c r="R703" s="1"/>
      <c r="S703" s="1"/>
      <c r="T703" s="1"/>
      <c r="U703" s="1"/>
      <c r="W703" s="1"/>
      <c r="X703" s="1"/>
      <c r="Y703" s="1"/>
      <c r="AA703" s="1"/>
    </row>
    <row r="704" spans="12:27" ht="12">
      <c r="L704" s="1"/>
      <c r="M704" s="1"/>
      <c r="N704" s="1"/>
      <c r="O704" s="1"/>
      <c r="P704" s="1"/>
      <c r="Q704" s="1"/>
      <c r="R704" s="1"/>
      <c r="S704" s="1"/>
      <c r="T704" s="1"/>
      <c r="U704" s="1"/>
      <c r="W704" s="1"/>
      <c r="X704" s="1"/>
      <c r="Y704" s="1"/>
      <c r="AA704" s="1"/>
    </row>
    <row r="705" spans="12:27" ht="12">
      <c r="L705" s="1"/>
      <c r="M705" s="1"/>
      <c r="N705" s="1"/>
      <c r="O705" s="1"/>
      <c r="P705" s="1"/>
      <c r="Q705" s="1"/>
      <c r="R705" s="1"/>
      <c r="S705" s="1"/>
      <c r="T705" s="1"/>
      <c r="U705" s="1"/>
      <c r="W705" s="1"/>
      <c r="X705" s="1"/>
      <c r="Y705" s="1"/>
      <c r="AA705" s="1"/>
    </row>
    <row r="706" spans="12:27" ht="12">
      <c r="L706" s="1"/>
      <c r="M706" s="1"/>
      <c r="N706" s="1"/>
      <c r="O706" s="1"/>
      <c r="P706" s="1"/>
      <c r="Q706" s="1"/>
      <c r="R706" s="1"/>
      <c r="S706" s="1"/>
      <c r="T706" s="1"/>
      <c r="U706" s="1"/>
      <c r="W706" s="1"/>
      <c r="X706" s="1"/>
      <c r="Y706" s="1"/>
      <c r="AA706" s="1"/>
    </row>
    <row r="707" spans="12:27" ht="12">
      <c r="L707" s="1"/>
      <c r="M707" s="1"/>
      <c r="N707" s="1"/>
      <c r="O707" s="1"/>
      <c r="P707" s="1"/>
      <c r="Q707" s="1"/>
      <c r="R707" s="1"/>
      <c r="S707" s="1"/>
      <c r="T707" s="1"/>
      <c r="U707" s="1"/>
      <c r="W707" s="1"/>
      <c r="X707" s="1"/>
      <c r="Y707" s="1"/>
      <c r="AA707" s="1"/>
    </row>
    <row r="708" spans="12:27" ht="12">
      <c r="L708" s="1"/>
      <c r="M708" s="1"/>
      <c r="N708" s="1"/>
      <c r="O708" s="1"/>
      <c r="P708" s="1"/>
      <c r="Q708" s="1"/>
      <c r="R708" s="1"/>
      <c r="S708" s="1"/>
      <c r="T708" s="1"/>
      <c r="U708" s="1"/>
      <c r="W708" s="1"/>
      <c r="X708" s="1"/>
      <c r="Y708" s="1"/>
      <c r="AA708" s="1"/>
    </row>
    <row r="709" spans="12:27" ht="12" customHeight="1">
      <c r="L709" s="1"/>
      <c r="M709" s="1"/>
      <c r="N709" s="1"/>
      <c r="O709" s="1"/>
      <c r="P709" s="1"/>
      <c r="Q709" s="1"/>
      <c r="R709" s="1"/>
      <c r="S709" s="1"/>
      <c r="T709" s="1"/>
      <c r="U709" s="1"/>
      <c r="W709" s="1"/>
      <c r="X709" s="1"/>
      <c r="Y709" s="1"/>
      <c r="AA709" s="1"/>
    </row>
    <row r="710" spans="12:27" ht="12">
      <c r="L710" s="1"/>
      <c r="M710" s="1"/>
      <c r="N710" s="1"/>
      <c r="O710" s="1"/>
      <c r="P710" s="1"/>
      <c r="Q710" s="1"/>
      <c r="R710" s="1"/>
      <c r="S710" s="1"/>
      <c r="T710" s="1"/>
      <c r="U710" s="1"/>
      <c r="W710" s="1"/>
      <c r="X710" s="1"/>
      <c r="Y710" s="1"/>
      <c r="AA710" s="1"/>
    </row>
    <row r="711" spans="12:27" ht="12">
      <c r="L711" s="1"/>
      <c r="M711" s="1"/>
      <c r="N711" s="1"/>
      <c r="O711" s="1"/>
      <c r="P711" s="1"/>
      <c r="Q711" s="1"/>
      <c r="R711" s="1"/>
      <c r="S711" s="1"/>
      <c r="T711" s="1"/>
      <c r="U711" s="1"/>
      <c r="W711" s="1"/>
      <c r="X711" s="1"/>
      <c r="Y711" s="1"/>
      <c r="AA711" s="1"/>
    </row>
    <row r="712" spans="12:27" ht="12">
      <c r="L712" s="1"/>
      <c r="M712" s="1"/>
      <c r="N712" s="1"/>
      <c r="O712" s="1"/>
      <c r="P712" s="1"/>
      <c r="Q712" s="1"/>
      <c r="R712" s="1"/>
      <c r="S712" s="1"/>
      <c r="T712" s="1"/>
      <c r="U712" s="1"/>
      <c r="W712" s="1"/>
      <c r="X712" s="1"/>
      <c r="Y712" s="1"/>
      <c r="AA712" s="1"/>
    </row>
    <row r="713" spans="12:27" ht="12">
      <c r="L713" s="1"/>
      <c r="M713" s="1"/>
      <c r="N713" s="1"/>
      <c r="O713" s="1"/>
      <c r="P713" s="1"/>
      <c r="Q713" s="1"/>
      <c r="R713" s="1"/>
      <c r="S713" s="1"/>
      <c r="T713" s="1"/>
      <c r="U713" s="1"/>
      <c r="W713" s="1"/>
      <c r="X713" s="1"/>
      <c r="Y713" s="1"/>
      <c r="AA713" s="1"/>
    </row>
    <row r="714" spans="12:27" ht="12">
      <c r="L714" s="1"/>
      <c r="M714" s="1"/>
      <c r="N714" s="1"/>
      <c r="O714" s="1"/>
      <c r="P714" s="1"/>
      <c r="Q714" s="1"/>
      <c r="R714" s="1"/>
      <c r="S714" s="1"/>
      <c r="T714" s="1"/>
      <c r="U714" s="1"/>
      <c r="W714" s="1"/>
      <c r="X714" s="1"/>
      <c r="Y714" s="1"/>
      <c r="AA714" s="1"/>
    </row>
    <row r="715" spans="12:27" ht="12">
      <c r="L715" s="1"/>
      <c r="M715" s="1"/>
      <c r="N715" s="1"/>
      <c r="O715" s="1"/>
      <c r="P715" s="1"/>
      <c r="Q715" s="1"/>
      <c r="R715" s="1"/>
      <c r="S715" s="1"/>
      <c r="T715" s="1"/>
      <c r="U715" s="1"/>
      <c r="W715" s="1"/>
      <c r="X715" s="1"/>
      <c r="Y715" s="1"/>
      <c r="AA715" s="1"/>
    </row>
    <row r="716" spans="12:27" ht="12">
      <c r="L716" s="1"/>
      <c r="M716" s="1"/>
      <c r="N716" s="1"/>
      <c r="O716" s="1"/>
      <c r="P716" s="1"/>
      <c r="Q716" s="1"/>
      <c r="R716" s="1"/>
      <c r="S716" s="1"/>
      <c r="T716" s="1"/>
      <c r="U716" s="1"/>
      <c r="W716" s="1"/>
      <c r="X716" s="1"/>
      <c r="Y716" s="1"/>
      <c r="AA716" s="1"/>
    </row>
    <row r="717" spans="12:27" ht="12">
      <c r="L717" s="1"/>
      <c r="M717" s="1"/>
      <c r="N717" s="1"/>
      <c r="O717" s="1"/>
      <c r="P717" s="1"/>
      <c r="Q717" s="1"/>
      <c r="R717" s="1"/>
      <c r="S717" s="1"/>
      <c r="T717" s="1"/>
      <c r="U717" s="1"/>
      <c r="W717" s="1"/>
      <c r="X717" s="1"/>
      <c r="Y717" s="1"/>
      <c r="AA717" s="1"/>
    </row>
    <row r="718" spans="12:27" ht="12">
      <c r="L718" s="1"/>
      <c r="M718" s="1"/>
      <c r="N718" s="1"/>
      <c r="O718" s="1"/>
      <c r="P718" s="1"/>
      <c r="Q718" s="1"/>
      <c r="R718" s="1"/>
      <c r="S718" s="1"/>
      <c r="T718" s="1"/>
      <c r="U718" s="1"/>
      <c r="W718" s="1"/>
      <c r="X718" s="1"/>
      <c r="Y718" s="1"/>
      <c r="AA718" s="1"/>
    </row>
    <row r="719" spans="12:27" ht="12">
      <c r="L719" s="1"/>
      <c r="M719" s="1"/>
      <c r="N719" s="1"/>
      <c r="O719" s="1"/>
      <c r="P719" s="1"/>
      <c r="Q719" s="1"/>
      <c r="R719" s="1"/>
      <c r="S719" s="1"/>
      <c r="T719" s="1"/>
      <c r="U719" s="1"/>
      <c r="W719" s="1"/>
      <c r="X719" s="1"/>
      <c r="Y719" s="1"/>
      <c r="AA719" s="1"/>
    </row>
    <row r="720" spans="2:27" ht="12">
      <c r="B720" s="609" t="s">
        <v>117</v>
      </c>
      <c r="C720" s="609" t="s">
        <v>117</v>
      </c>
      <c r="D720" s="609" t="s">
        <v>117</v>
      </c>
      <c r="E720" s="609" t="s">
        <v>117</v>
      </c>
      <c r="F720" s="609" t="s">
        <v>117</v>
      </c>
      <c r="G720" s="609" t="s">
        <v>117</v>
      </c>
      <c r="H720" s="609" t="s">
        <v>117</v>
      </c>
      <c r="I720" s="609" t="s">
        <v>117</v>
      </c>
      <c r="J720" s="609" t="s">
        <v>117</v>
      </c>
      <c r="L720" s="1"/>
      <c r="M720" s="1"/>
      <c r="N720" s="1"/>
      <c r="O720" s="1"/>
      <c r="P720" s="1"/>
      <c r="Q720" s="1"/>
      <c r="R720" s="1"/>
      <c r="S720" s="1"/>
      <c r="T720" s="1"/>
      <c r="U720" s="1"/>
      <c r="W720" s="1"/>
      <c r="X720" s="1"/>
      <c r="Y720" s="1"/>
      <c r="AA720" s="1"/>
    </row>
  </sheetData>
  <sheetProtection sheet="1" objects="1" scenarios="1"/>
  <mergeCells count="1">
    <mergeCell ref="E4:G4"/>
  </mergeCells>
  <printOptions horizontalCentered="1"/>
  <pageMargins left="0.459" right="0.25" top="0.3" bottom="0.3" header="0.5" footer="0.5"/>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6" transitionEvaluation="1">
    <pageSetUpPr fitToPage="1"/>
  </sheetPr>
  <dimension ref="A1:P82"/>
  <sheetViews>
    <sheetView showGridLines="0" zoomScale="90" zoomScaleNormal="90" workbookViewId="0" topLeftCell="A18">
      <selection activeCell="N12" sqref="N12"/>
    </sheetView>
  </sheetViews>
  <sheetFormatPr defaultColWidth="7.7109375" defaultRowHeight="12.75"/>
  <cols>
    <col min="1" max="1" width="2.28125" style="0" customWidth="1"/>
    <col min="2" max="2" width="6.7109375" style="0" customWidth="1"/>
    <col min="5" max="5" width="8.7109375" style="0" customWidth="1"/>
    <col min="6" max="6" width="8.00390625" style="0" customWidth="1"/>
    <col min="7" max="7" width="10.7109375" style="0" customWidth="1"/>
    <col min="8" max="8" width="9.7109375" style="0" customWidth="1"/>
    <col min="9" max="9" width="12.7109375" style="0" customWidth="1"/>
    <col min="10" max="10" width="17.00390625" style="0" bestFit="1" customWidth="1"/>
    <col min="12" max="12" width="6.7109375" style="0" customWidth="1"/>
    <col min="13" max="13" width="8.7109375" style="0" customWidth="1"/>
    <col min="14" max="15" width="10.7109375" style="0" customWidth="1"/>
  </cols>
  <sheetData>
    <row r="1" spans="1:16" ht="12">
      <c r="A1" s="552"/>
      <c r="B1" s="552"/>
      <c r="C1" s="552"/>
      <c r="D1" s="552"/>
      <c r="E1" s="552"/>
      <c r="F1" s="552"/>
      <c r="G1" s="552"/>
      <c r="H1" s="552"/>
      <c r="I1" s="552"/>
      <c r="J1" s="552"/>
      <c r="K1" s="552"/>
      <c r="L1" s="552"/>
      <c r="M1" s="552"/>
      <c r="N1" s="552"/>
      <c r="O1" s="552"/>
      <c r="P1" s="552"/>
    </row>
    <row r="2" spans="1:16" ht="12">
      <c r="A2" s="552"/>
      <c r="B2" s="552"/>
      <c r="C2" s="552"/>
      <c r="D2" s="552"/>
      <c r="E2" s="552"/>
      <c r="F2" s="552"/>
      <c r="G2" s="552"/>
      <c r="H2" s="552"/>
      <c r="I2" s="552"/>
      <c r="J2" s="552"/>
      <c r="K2" s="552"/>
      <c r="L2" s="552"/>
      <c r="M2" s="552"/>
      <c r="N2" s="552"/>
      <c r="O2" s="552"/>
      <c r="P2" s="552"/>
    </row>
    <row r="3" spans="1:16" ht="12">
      <c r="A3" s="552"/>
      <c r="B3" s="552"/>
      <c r="C3" s="552"/>
      <c r="D3" s="552"/>
      <c r="E3" s="552"/>
      <c r="F3" s="552"/>
      <c r="G3" s="18"/>
      <c r="H3" s="18"/>
      <c r="I3" s="18"/>
      <c r="J3" s="18"/>
      <c r="K3" s="18"/>
      <c r="L3" s="18"/>
      <c r="M3" s="552"/>
      <c r="N3" s="552"/>
      <c r="O3" s="552"/>
      <c r="P3" s="552"/>
    </row>
    <row r="4" spans="1:16" ht="18" thickBot="1">
      <c r="A4" s="552"/>
      <c r="B4" s="552"/>
      <c r="C4" s="552"/>
      <c r="D4" s="552"/>
      <c r="E4" s="552"/>
      <c r="F4" s="444" t="s">
        <v>239</v>
      </c>
      <c r="G4" s="444"/>
      <c r="H4" s="18"/>
      <c r="I4" s="18"/>
      <c r="J4" s="18"/>
      <c r="K4" s="18"/>
      <c r="L4" s="18"/>
      <c r="M4" s="552"/>
      <c r="N4" s="552"/>
      <c r="O4" s="552"/>
      <c r="P4" s="552"/>
    </row>
    <row r="5" spans="1:16" ht="13.5" customHeight="1" thickTop="1">
      <c r="A5" s="552"/>
      <c r="B5" s="128" t="s">
        <v>409</v>
      </c>
      <c r="C5" s="584" t="str">
        <f>EndSchedules!$E$3</f>
        <v>Case Farm Ranch</v>
      </c>
      <c r="D5" s="584"/>
      <c r="E5" s="584"/>
      <c r="F5" s="584"/>
      <c r="G5" s="151" t="s">
        <v>410</v>
      </c>
      <c r="H5" s="152"/>
      <c r="I5" s="128" t="s">
        <v>411</v>
      </c>
      <c r="J5" s="610">
        <f>EndSchedules!$E$4</f>
        <v>35430</v>
      </c>
      <c r="K5" s="198"/>
      <c r="L5" s="198"/>
      <c r="M5" s="198"/>
      <c r="N5" s="151" t="s">
        <v>410</v>
      </c>
      <c r="O5" s="152"/>
      <c r="P5" s="552"/>
    </row>
    <row r="6" spans="1:16" ht="13.5" customHeight="1">
      <c r="A6" s="552"/>
      <c r="B6" s="129"/>
      <c r="C6" s="95"/>
      <c r="D6" s="95"/>
      <c r="E6" s="95"/>
      <c r="F6" s="95"/>
      <c r="G6" s="130" t="s">
        <v>412</v>
      </c>
      <c r="H6" s="131" t="s">
        <v>122</v>
      </c>
      <c r="I6" s="129"/>
      <c r="J6" s="95"/>
      <c r="K6" s="95"/>
      <c r="L6" s="95"/>
      <c r="M6" s="95"/>
      <c r="N6" s="130" t="s">
        <v>412</v>
      </c>
      <c r="O6" s="131" t="s">
        <v>122</v>
      </c>
      <c r="P6" s="552"/>
    </row>
    <row r="7" spans="1:16" ht="13.5" customHeight="1">
      <c r="A7" s="552"/>
      <c r="B7" s="132" t="s">
        <v>413</v>
      </c>
      <c r="C7" s="97"/>
      <c r="D7" s="97"/>
      <c r="E7" s="97"/>
      <c r="F7" s="97"/>
      <c r="G7" s="130" t="s">
        <v>414</v>
      </c>
      <c r="H7" s="131" t="s">
        <v>127</v>
      </c>
      <c r="I7" s="132" t="s">
        <v>415</v>
      </c>
      <c r="J7" s="97"/>
      <c r="K7" s="97"/>
      <c r="L7" s="97"/>
      <c r="M7" s="97"/>
      <c r="N7" s="130" t="s">
        <v>414</v>
      </c>
      <c r="O7" s="131" t="s">
        <v>127</v>
      </c>
      <c r="P7" s="552"/>
    </row>
    <row r="8" spans="1:16" ht="13.5" customHeight="1">
      <c r="A8" s="552"/>
      <c r="B8" s="133" t="s">
        <v>416</v>
      </c>
      <c r="C8" s="95"/>
      <c r="D8" s="95"/>
      <c r="E8" s="95"/>
      <c r="F8" s="95"/>
      <c r="G8" s="199">
        <f>EndSchedules!J18</f>
        <v>34314</v>
      </c>
      <c r="H8" s="200">
        <f>EndSchedules!J18</f>
        <v>34314</v>
      </c>
      <c r="I8" s="133" t="s">
        <v>417</v>
      </c>
      <c r="J8" s="95"/>
      <c r="K8" s="95"/>
      <c r="L8" s="95"/>
      <c r="M8" s="95"/>
      <c r="N8" s="199">
        <f>EndSchedules!H460</f>
        <v>0</v>
      </c>
      <c r="O8" s="200">
        <f>EndSchedules!H460</f>
        <v>0</v>
      </c>
      <c r="P8" s="552"/>
    </row>
    <row r="9" spans="1:16" ht="13.5" customHeight="1">
      <c r="A9" s="552"/>
      <c r="B9" s="133" t="s">
        <v>418</v>
      </c>
      <c r="C9" s="95"/>
      <c r="D9" s="95"/>
      <c r="E9" s="95"/>
      <c r="F9" s="95"/>
      <c r="G9" s="201">
        <f>EndSchedules!H35</f>
        <v>5200</v>
      </c>
      <c r="H9" s="202">
        <f>EndSchedules!J36</f>
        <v>5200</v>
      </c>
      <c r="I9" s="133" t="s">
        <v>419</v>
      </c>
      <c r="J9" s="95"/>
      <c r="K9" s="95"/>
      <c r="L9" s="95"/>
      <c r="M9" s="95"/>
      <c r="N9" s="201">
        <f>EndSchedules!J462+EndSchedules!J473+EndSchedules!J495+EndSchedules!J519+EndSchedules!J543</f>
        <v>9531</v>
      </c>
      <c r="O9" s="202">
        <f>EndSchedules!J462+EndSchedules!J473+EndSchedules!J495+EndSchedules!J519+EndSchedules!J543</f>
        <v>9531</v>
      </c>
      <c r="P9" s="552"/>
    </row>
    <row r="10" spans="1:16" ht="13.5" customHeight="1">
      <c r="A10" s="552"/>
      <c r="B10" s="133" t="s">
        <v>420</v>
      </c>
      <c r="C10" s="95"/>
      <c r="D10" s="95"/>
      <c r="E10" s="95"/>
      <c r="F10" s="95"/>
      <c r="G10" s="201">
        <f>EndSchedules!J54</f>
        <v>28149</v>
      </c>
      <c r="H10" s="202">
        <f>EndSchedules!J54</f>
        <v>28149</v>
      </c>
      <c r="I10" s="133" t="s">
        <v>421</v>
      </c>
      <c r="J10" s="95"/>
      <c r="K10" s="95"/>
      <c r="L10" s="95"/>
      <c r="M10" s="95"/>
      <c r="N10" s="201">
        <f>EndSchedules!H517+EndSchedules!H541</f>
        <v>110269</v>
      </c>
      <c r="O10" s="202">
        <f>EndSchedules!H517+EndSchedules!H541</f>
        <v>110269</v>
      </c>
      <c r="P10" s="552"/>
    </row>
    <row r="11" spans="1:16" ht="13.5" customHeight="1">
      <c r="A11" s="552"/>
      <c r="B11" s="133" t="s">
        <v>422</v>
      </c>
      <c r="C11" s="95"/>
      <c r="D11" s="95"/>
      <c r="E11" s="95"/>
      <c r="F11" s="95"/>
      <c r="G11" s="201">
        <f>EndSchedules!J67</f>
        <v>0</v>
      </c>
      <c r="H11" s="202">
        <f>EndSchedules!J67</f>
        <v>0</v>
      </c>
      <c r="I11" s="133" t="s">
        <v>423</v>
      </c>
      <c r="J11" s="95"/>
      <c r="K11" s="95"/>
      <c r="L11" s="95"/>
      <c r="M11" s="95"/>
      <c r="N11" s="201">
        <f>EndSchedules!I472</f>
        <v>0</v>
      </c>
      <c r="O11" s="202">
        <f>EndSchedules!I472</f>
        <v>0</v>
      </c>
      <c r="P11" s="552"/>
    </row>
    <row r="12" spans="1:16" ht="13.5" customHeight="1">
      <c r="A12" s="552"/>
      <c r="B12" s="133" t="s">
        <v>424</v>
      </c>
      <c r="C12" s="95"/>
      <c r="D12" s="95"/>
      <c r="E12" s="95"/>
      <c r="F12" s="95"/>
      <c r="G12" s="201">
        <v>0</v>
      </c>
      <c r="H12" s="202">
        <f>EndSchedules!J78</f>
        <v>0</v>
      </c>
      <c r="I12" s="586" t="s">
        <v>425</v>
      </c>
      <c r="J12" s="153"/>
      <c r="K12" s="153"/>
      <c r="L12" s="153"/>
      <c r="M12" s="153"/>
      <c r="N12" s="587">
        <f>EndSchedules!J571</f>
        <v>4000</v>
      </c>
      <c r="O12" s="588">
        <f>EndSchedules!J571</f>
        <v>4000</v>
      </c>
      <c r="P12" s="552"/>
    </row>
    <row r="13" spans="1:16" ht="13.5" customHeight="1">
      <c r="A13" s="552"/>
      <c r="B13" s="133" t="s">
        <v>426</v>
      </c>
      <c r="C13" s="95"/>
      <c r="D13" s="95"/>
      <c r="E13" s="95"/>
      <c r="F13" s="95"/>
      <c r="G13" s="201">
        <v>0</v>
      </c>
      <c r="H13" s="202">
        <f>EndSchedules!J90</f>
        <v>0</v>
      </c>
      <c r="I13" s="586" t="s">
        <v>427</v>
      </c>
      <c r="J13" s="153"/>
      <c r="K13" s="153"/>
      <c r="L13" s="153"/>
      <c r="M13" s="153"/>
      <c r="N13" s="587">
        <f>EndSchedules!J557</f>
        <v>4750</v>
      </c>
      <c r="O13" s="588">
        <f>EndSchedules!J557</f>
        <v>4750</v>
      </c>
      <c r="P13" s="552"/>
    </row>
    <row r="14" spans="1:16" ht="13.5" customHeight="1">
      <c r="A14" s="552"/>
      <c r="B14" s="133" t="s">
        <v>428</v>
      </c>
      <c r="C14" s="95"/>
      <c r="D14" s="95"/>
      <c r="E14" s="95"/>
      <c r="F14" s="95"/>
      <c r="G14" s="201">
        <f>EndSchedules!E106</f>
        <v>0</v>
      </c>
      <c r="H14" s="202">
        <f>EndSchedules!I108</f>
        <v>0</v>
      </c>
      <c r="I14" s="586" t="s">
        <v>429</v>
      </c>
      <c r="J14" s="153"/>
      <c r="K14" s="153"/>
      <c r="L14" s="153"/>
      <c r="M14" s="153"/>
      <c r="N14" s="587">
        <f>EndSchedules!J393</f>
        <v>2000</v>
      </c>
      <c r="O14" s="588">
        <f>EndSchedules!J393</f>
        <v>2000</v>
      </c>
      <c r="P14" s="552"/>
    </row>
    <row r="15" spans="1:16" ht="13.5" customHeight="1">
      <c r="A15" s="552"/>
      <c r="B15" s="133" t="s">
        <v>430</v>
      </c>
      <c r="C15" s="95"/>
      <c r="D15" s="95"/>
      <c r="E15" s="95"/>
      <c r="F15" s="95"/>
      <c r="G15" s="201">
        <f>EndSchedules!H125</f>
        <v>0</v>
      </c>
      <c r="H15" s="202">
        <f>EndSchedules!I125</f>
        <v>0</v>
      </c>
      <c r="I15" s="133" t="s">
        <v>431</v>
      </c>
      <c r="J15" s="589"/>
      <c r="K15" s="589"/>
      <c r="L15" s="589"/>
      <c r="M15" s="589"/>
      <c r="N15" s="587">
        <f>EndSchedules!J585</f>
        <v>0</v>
      </c>
      <c r="O15" s="588">
        <f>EndSchedules!J585</f>
        <v>0</v>
      </c>
      <c r="P15" s="552"/>
    </row>
    <row r="16" spans="1:16" ht="13.5" customHeight="1">
      <c r="A16" s="552"/>
      <c r="B16" s="182" t="s">
        <v>113</v>
      </c>
      <c r="C16" s="183"/>
      <c r="D16" s="183"/>
      <c r="E16" s="183"/>
      <c r="F16" s="183"/>
      <c r="G16" s="203">
        <v>0</v>
      </c>
      <c r="H16" s="204">
        <v>0</v>
      </c>
      <c r="I16" s="772" t="s">
        <v>113</v>
      </c>
      <c r="J16" s="773"/>
      <c r="K16" s="773"/>
      <c r="L16" s="773"/>
      <c r="M16" s="773"/>
      <c r="N16" s="819">
        <v>0</v>
      </c>
      <c r="O16" s="820">
        <v>0</v>
      </c>
      <c r="P16" s="552"/>
    </row>
    <row r="17" spans="1:16" ht="13.5" customHeight="1">
      <c r="A17" s="552"/>
      <c r="B17" s="132" t="s">
        <v>432</v>
      </c>
      <c r="C17" s="97"/>
      <c r="D17" s="97"/>
      <c r="E17" s="97"/>
      <c r="F17" s="135" t="s">
        <v>188</v>
      </c>
      <c r="G17" s="205"/>
      <c r="H17" s="206"/>
      <c r="I17" s="748" t="s">
        <v>113</v>
      </c>
      <c r="J17" s="749"/>
      <c r="K17" s="749"/>
      <c r="L17" s="749"/>
      <c r="M17" s="749"/>
      <c r="N17" s="821">
        <v>0</v>
      </c>
      <c r="O17" s="822">
        <v>0</v>
      </c>
      <c r="P17" s="552"/>
    </row>
    <row r="18" spans="1:16" ht="13.5" customHeight="1">
      <c r="A18" s="552"/>
      <c r="B18" s="133" t="s">
        <v>690</v>
      </c>
      <c r="C18" s="95"/>
      <c r="D18" s="95"/>
      <c r="E18" s="95"/>
      <c r="F18" s="521"/>
      <c r="G18" s="199">
        <f>SUM(EndSchedules!J132:J137)</f>
        <v>114648</v>
      </c>
      <c r="H18" s="199">
        <f>SUM(EndSchedules!J132:J137)</f>
        <v>114648</v>
      </c>
      <c r="I18" s="748" t="s">
        <v>113</v>
      </c>
      <c r="J18" s="749"/>
      <c r="K18" s="749"/>
      <c r="L18" s="749"/>
      <c r="M18" s="749"/>
      <c r="N18" s="821">
        <v>0</v>
      </c>
      <c r="O18" s="822">
        <v>0</v>
      </c>
      <c r="P18" s="552"/>
    </row>
    <row r="19" spans="1:16" ht="13.5" customHeight="1">
      <c r="A19" s="552"/>
      <c r="B19" s="133" t="s">
        <v>633</v>
      </c>
      <c r="C19" s="590"/>
      <c r="D19" s="590"/>
      <c r="E19" s="590"/>
      <c r="F19" s="521"/>
      <c r="G19" s="201">
        <f>SUM(EndSchedules!G155:G160)</f>
        <v>0</v>
      </c>
      <c r="H19" s="201">
        <f>SUM(EndSchedules!J155:J160)</f>
        <v>0</v>
      </c>
      <c r="I19" s="752" t="s">
        <v>113</v>
      </c>
      <c r="J19" s="753"/>
      <c r="K19" s="753"/>
      <c r="L19" s="753"/>
      <c r="M19" s="753"/>
      <c r="N19" s="826">
        <v>0</v>
      </c>
      <c r="O19" s="809">
        <v>0</v>
      </c>
      <c r="P19" s="552"/>
    </row>
    <row r="20" spans="1:16" ht="13.5" customHeight="1">
      <c r="A20" s="552"/>
      <c r="B20" s="133" t="s">
        <v>691</v>
      </c>
      <c r="C20" s="590"/>
      <c r="D20" s="590"/>
      <c r="E20" s="590"/>
      <c r="F20" s="521"/>
      <c r="G20" s="201">
        <f>SUM(EndSchedules!J139:J150)</f>
        <v>50923</v>
      </c>
      <c r="H20" s="201">
        <f>SUM(EndSchedules!J139:J150)</f>
        <v>50923</v>
      </c>
      <c r="I20" s="586" t="s">
        <v>434</v>
      </c>
      <c r="J20" s="153"/>
      <c r="K20" s="153"/>
      <c r="L20" s="153"/>
      <c r="M20" s="153"/>
      <c r="N20" s="587"/>
      <c r="O20" s="591"/>
      <c r="P20" s="552"/>
    </row>
    <row r="21" spans="1:16" ht="13.5" customHeight="1">
      <c r="A21" s="552"/>
      <c r="B21" s="133" t="s">
        <v>692</v>
      </c>
      <c r="C21" s="590"/>
      <c r="D21" s="590"/>
      <c r="E21" s="590"/>
      <c r="F21" s="521"/>
      <c r="G21" s="201">
        <f>SUM(EndSchedules!G162:G168)</f>
        <v>0</v>
      </c>
      <c r="H21" s="201">
        <f>SUM(EndSchedules!J162:J168)</f>
        <v>0</v>
      </c>
      <c r="I21" s="772" t="s">
        <v>113</v>
      </c>
      <c r="J21" s="773"/>
      <c r="K21" s="773"/>
      <c r="L21" s="773"/>
      <c r="M21" s="773"/>
      <c r="N21" s="819">
        <v>0</v>
      </c>
      <c r="O21" s="807">
        <v>0</v>
      </c>
      <c r="P21" s="552"/>
    </row>
    <row r="22" spans="1:16" ht="13.5" customHeight="1">
      <c r="A22" s="552"/>
      <c r="B22" s="772" t="s">
        <v>113</v>
      </c>
      <c r="C22" s="773"/>
      <c r="D22" s="773"/>
      <c r="E22" s="773"/>
      <c r="F22" s="747"/>
      <c r="G22" s="819">
        <v>0</v>
      </c>
      <c r="H22" s="820">
        <v>0</v>
      </c>
      <c r="I22" s="748" t="s">
        <v>113</v>
      </c>
      <c r="J22" s="749"/>
      <c r="K22" s="749"/>
      <c r="L22" s="749"/>
      <c r="M22" s="749"/>
      <c r="N22" s="821">
        <v>0</v>
      </c>
      <c r="O22" s="808">
        <v>0</v>
      </c>
      <c r="P22" s="552"/>
    </row>
    <row r="23" spans="1:16" ht="13.5" customHeight="1">
      <c r="A23" s="552"/>
      <c r="B23" s="756" t="s">
        <v>113</v>
      </c>
      <c r="C23" s="757"/>
      <c r="D23" s="757"/>
      <c r="E23" s="757"/>
      <c r="F23" s="759"/>
      <c r="G23" s="823">
        <v>0</v>
      </c>
      <c r="H23" s="824">
        <v>0</v>
      </c>
      <c r="I23" s="748" t="s">
        <v>113</v>
      </c>
      <c r="J23" s="749"/>
      <c r="K23" s="749"/>
      <c r="L23" s="749"/>
      <c r="M23" s="749"/>
      <c r="N23" s="821">
        <v>0</v>
      </c>
      <c r="O23" s="808">
        <v>0</v>
      </c>
      <c r="P23" s="552"/>
    </row>
    <row r="24" spans="1:16" ht="13.5" customHeight="1">
      <c r="A24" s="552"/>
      <c r="B24" s="132" t="s">
        <v>435</v>
      </c>
      <c r="C24" s="97"/>
      <c r="D24" s="97"/>
      <c r="E24" s="97"/>
      <c r="F24" s="135" t="s">
        <v>188</v>
      </c>
      <c r="G24" s="207"/>
      <c r="H24" s="208"/>
      <c r="I24" s="748" t="s">
        <v>113</v>
      </c>
      <c r="J24" s="749"/>
      <c r="K24" s="749"/>
      <c r="L24" s="749"/>
      <c r="M24" s="749"/>
      <c r="N24" s="821">
        <v>0</v>
      </c>
      <c r="O24" s="808">
        <v>0</v>
      </c>
      <c r="P24" s="552"/>
    </row>
    <row r="25" spans="1:16" ht="13.5" customHeight="1">
      <c r="A25" s="552"/>
      <c r="B25" s="133" t="s">
        <v>436</v>
      </c>
      <c r="C25" s="95"/>
      <c r="D25" s="95"/>
      <c r="E25" s="95"/>
      <c r="F25" s="162"/>
      <c r="G25" s="199">
        <f>EndSchedules!J190</f>
        <v>57000</v>
      </c>
      <c r="H25" s="200">
        <f>EndSchedules!J190</f>
        <v>57000</v>
      </c>
      <c r="I25" s="752" t="s">
        <v>113</v>
      </c>
      <c r="J25" s="753"/>
      <c r="K25" s="753"/>
      <c r="L25" s="753"/>
      <c r="M25" s="753"/>
      <c r="N25" s="826">
        <v>0</v>
      </c>
      <c r="O25" s="809">
        <v>0</v>
      </c>
      <c r="P25" s="552"/>
    </row>
    <row r="26" spans="1:16" ht="13.5" customHeight="1">
      <c r="A26" s="552"/>
      <c r="B26" s="772" t="s">
        <v>113</v>
      </c>
      <c r="C26" s="773"/>
      <c r="D26" s="773"/>
      <c r="E26" s="773"/>
      <c r="F26" s="774"/>
      <c r="G26" s="819">
        <v>0</v>
      </c>
      <c r="H26" s="820">
        <v>0</v>
      </c>
      <c r="I26" s="132" t="s">
        <v>437</v>
      </c>
      <c r="J26" s="97"/>
      <c r="K26" s="97"/>
      <c r="L26" s="97"/>
      <c r="M26" s="150"/>
      <c r="N26" s="225" t="s">
        <v>438</v>
      </c>
      <c r="O26" s="202"/>
      <c r="P26" s="552"/>
    </row>
    <row r="27" spans="1:16" ht="13.5" customHeight="1">
      <c r="A27" s="552"/>
      <c r="B27" s="748" t="s">
        <v>113</v>
      </c>
      <c r="C27" s="749"/>
      <c r="D27" s="749"/>
      <c r="E27" s="749"/>
      <c r="F27" s="750"/>
      <c r="G27" s="821">
        <v>0</v>
      </c>
      <c r="H27" s="822">
        <v>0</v>
      </c>
      <c r="I27" s="133" t="s">
        <v>439</v>
      </c>
      <c r="J27" s="95"/>
      <c r="K27" s="95"/>
      <c r="L27" s="95"/>
      <c r="M27" s="95"/>
      <c r="N27" s="199">
        <f>EndSchedules!H493</f>
        <v>9000</v>
      </c>
      <c r="O27" s="200">
        <f>EndSchedules!H493</f>
        <v>9000</v>
      </c>
      <c r="P27" s="552"/>
    </row>
    <row r="28" spans="1:16" ht="13.5" customHeight="1">
      <c r="A28" s="552"/>
      <c r="B28" s="748" t="s">
        <v>113</v>
      </c>
      <c r="C28" s="749"/>
      <c r="D28" s="749"/>
      <c r="E28" s="749"/>
      <c r="F28" s="750"/>
      <c r="G28" s="821">
        <v>0</v>
      </c>
      <c r="H28" s="822">
        <v>0</v>
      </c>
      <c r="I28" s="133" t="s">
        <v>440</v>
      </c>
      <c r="J28" s="95"/>
      <c r="K28" s="95"/>
      <c r="L28" s="95"/>
      <c r="M28" s="95"/>
      <c r="N28" s="209">
        <f>EndSchedules!I189</f>
        <v>49000</v>
      </c>
      <c r="O28" s="222">
        <f>EndSchedules!I189</f>
        <v>49000</v>
      </c>
      <c r="P28" s="552"/>
    </row>
    <row r="29" spans="1:16" ht="13.5" customHeight="1">
      <c r="A29" s="552"/>
      <c r="B29" s="756" t="s">
        <v>113</v>
      </c>
      <c r="C29" s="757"/>
      <c r="D29" s="757"/>
      <c r="E29" s="757"/>
      <c r="F29" s="758"/>
      <c r="G29" s="823">
        <v>0</v>
      </c>
      <c r="H29" s="824">
        <v>0</v>
      </c>
      <c r="I29" s="772" t="s">
        <v>113</v>
      </c>
      <c r="J29" s="773"/>
      <c r="K29" s="773"/>
      <c r="L29" s="773"/>
      <c r="M29" s="773"/>
      <c r="N29" s="819">
        <v>0</v>
      </c>
      <c r="O29" s="807">
        <v>0</v>
      </c>
      <c r="P29" s="552"/>
    </row>
    <row r="30" spans="1:16" ht="13.5" customHeight="1">
      <c r="A30" s="552"/>
      <c r="B30" s="132" t="s">
        <v>441</v>
      </c>
      <c r="C30" s="97"/>
      <c r="D30" s="97"/>
      <c r="E30" s="97"/>
      <c r="F30" s="135" t="s">
        <v>188</v>
      </c>
      <c r="G30" s="205"/>
      <c r="H30" s="206"/>
      <c r="I30" s="748" t="s">
        <v>113</v>
      </c>
      <c r="J30" s="749"/>
      <c r="K30" s="749"/>
      <c r="L30" s="749"/>
      <c r="M30" s="749"/>
      <c r="N30" s="821">
        <v>0</v>
      </c>
      <c r="O30" s="808">
        <v>0</v>
      </c>
      <c r="P30" s="552"/>
    </row>
    <row r="31" spans="1:16" ht="13.5" customHeight="1">
      <c r="A31" s="552"/>
      <c r="B31" s="133" t="s">
        <v>442</v>
      </c>
      <c r="C31" s="95"/>
      <c r="D31" s="95"/>
      <c r="E31" s="95"/>
      <c r="F31" s="162"/>
      <c r="G31" s="199">
        <f>EndSchedules!I225</f>
        <v>0</v>
      </c>
      <c r="H31" s="200">
        <f>EndSchedules!J209+EndSchedules!J226</f>
        <v>0</v>
      </c>
      <c r="I31" s="748" t="s">
        <v>113</v>
      </c>
      <c r="J31" s="749"/>
      <c r="K31" s="749"/>
      <c r="L31" s="749"/>
      <c r="M31" s="749"/>
      <c r="N31" s="821">
        <v>0</v>
      </c>
      <c r="O31" s="808">
        <v>0</v>
      </c>
      <c r="P31" s="552"/>
    </row>
    <row r="32" spans="1:16" ht="13.5" customHeight="1">
      <c r="A32" s="552"/>
      <c r="B32" s="772" t="s">
        <v>113</v>
      </c>
      <c r="C32" s="773"/>
      <c r="D32" s="773"/>
      <c r="E32" s="773"/>
      <c r="F32" s="774"/>
      <c r="G32" s="819">
        <v>0</v>
      </c>
      <c r="H32" s="820">
        <v>0</v>
      </c>
      <c r="I32" s="748" t="s">
        <v>113</v>
      </c>
      <c r="J32" s="749"/>
      <c r="K32" s="749"/>
      <c r="L32" s="749"/>
      <c r="M32" s="749"/>
      <c r="N32" s="821">
        <v>0</v>
      </c>
      <c r="O32" s="808">
        <v>0</v>
      </c>
      <c r="P32" s="552"/>
    </row>
    <row r="33" spans="1:16" ht="13.5" customHeight="1">
      <c r="A33" s="552"/>
      <c r="B33" s="748" t="s">
        <v>113</v>
      </c>
      <c r="C33" s="749"/>
      <c r="D33" s="749"/>
      <c r="E33" s="749"/>
      <c r="F33" s="750"/>
      <c r="G33" s="821">
        <v>0</v>
      </c>
      <c r="H33" s="822">
        <v>0</v>
      </c>
      <c r="I33" s="748" t="s">
        <v>113</v>
      </c>
      <c r="J33" s="749"/>
      <c r="K33" s="749"/>
      <c r="L33" s="749"/>
      <c r="M33" s="749"/>
      <c r="N33" s="821">
        <v>0</v>
      </c>
      <c r="O33" s="808">
        <v>0</v>
      </c>
      <c r="P33" s="552"/>
    </row>
    <row r="34" spans="1:16" ht="13.5" customHeight="1">
      <c r="A34" s="552"/>
      <c r="B34" s="748" t="s">
        <v>113</v>
      </c>
      <c r="C34" s="749"/>
      <c r="D34" s="749"/>
      <c r="E34" s="749"/>
      <c r="F34" s="750"/>
      <c r="G34" s="821">
        <v>0</v>
      </c>
      <c r="H34" s="822">
        <v>0</v>
      </c>
      <c r="I34" s="752" t="s">
        <v>113</v>
      </c>
      <c r="J34" s="753"/>
      <c r="K34" s="753"/>
      <c r="L34" s="753"/>
      <c r="M34" s="753"/>
      <c r="N34" s="826">
        <v>0</v>
      </c>
      <c r="O34" s="809">
        <v>0</v>
      </c>
      <c r="P34" s="552"/>
    </row>
    <row r="35" spans="1:16" ht="13.5" customHeight="1">
      <c r="A35" s="552"/>
      <c r="B35" s="756" t="s">
        <v>113</v>
      </c>
      <c r="C35" s="757"/>
      <c r="D35" s="757"/>
      <c r="E35" s="757"/>
      <c r="F35" s="758"/>
      <c r="G35" s="823">
        <v>0</v>
      </c>
      <c r="H35" s="824">
        <v>0</v>
      </c>
      <c r="I35" s="132" t="s">
        <v>443</v>
      </c>
      <c r="J35" s="97"/>
      <c r="K35" s="97"/>
      <c r="L35" s="97"/>
      <c r="M35" s="97"/>
      <c r="N35" s="201">
        <f>EndDefTax!I102</f>
        <v>92809.701</v>
      </c>
      <c r="O35" s="588">
        <f>EndDefTax!I54</f>
        <v>92809.701</v>
      </c>
      <c r="P35" s="552"/>
    </row>
    <row r="36" spans="1:16" ht="13.5" customHeight="1">
      <c r="A36" s="552"/>
      <c r="B36" s="132" t="s">
        <v>444</v>
      </c>
      <c r="C36" s="97"/>
      <c r="D36" s="97"/>
      <c r="E36" s="97"/>
      <c r="F36" s="97"/>
      <c r="G36" s="209">
        <f>SUM(G8:G35)</f>
        <v>290234</v>
      </c>
      <c r="H36" s="210">
        <f>SUM(H8:H35)</f>
        <v>290234</v>
      </c>
      <c r="I36" s="231" t="s">
        <v>445</v>
      </c>
      <c r="J36" s="97"/>
      <c r="K36" s="97"/>
      <c r="L36" s="97"/>
      <c r="M36" s="97"/>
      <c r="N36" s="209">
        <f>SUM(N8:N19)+SUM(N27:N35)</f>
        <v>281359.701</v>
      </c>
      <c r="O36" s="200">
        <f>SUM(O8:O19)+SUM(O27:O35)</f>
        <v>281359.701</v>
      </c>
      <c r="P36" s="552"/>
    </row>
    <row r="37" spans="1:16" ht="13.5" customHeight="1">
      <c r="A37" s="552"/>
      <c r="B37" s="132" t="s">
        <v>446</v>
      </c>
      <c r="C37" s="97"/>
      <c r="D37" s="97"/>
      <c r="E37" s="97"/>
      <c r="F37" s="135" t="s">
        <v>188</v>
      </c>
      <c r="G37" s="211"/>
      <c r="H37" s="212"/>
      <c r="I37" s="132" t="s">
        <v>447</v>
      </c>
      <c r="J37" s="97"/>
      <c r="K37" s="97"/>
      <c r="L37" s="97"/>
      <c r="M37" s="97"/>
      <c r="N37" s="205"/>
      <c r="O37" s="226"/>
      <c r="P37" s="552"/>
    </row>
    <row r="38" spans="1:16" ht="13.5" customHeight="1">
      <c r="A38" s="552"/>
      <c r="B38" s="133" t="s">
        <v>448</v>
      </c>
      <c r="C38" s="95"/>
      <c r="D38" s="95"/>
      <c r="E38" s="95"/>
      <c r="F38" s="162"/>
      <c r="G38" s="213"/>
      <c r="H38" s="202">
        <f>EndSchedules!J245+EndSchedules!J263</f>
        <v>332000</v>
      </c>
      <c r="I38" s="132" t="s">
        <v>148</v>
      </c>
      <c r="J38" s="97"/>
      <c r="K38" s="97"/>
      <c r="L38" s="97"/>
      <c r="M38" s="97"/>
      <c r="N38" s="205"/>
      <c r="O38" s="206"/>
      <c r="P38" s="552"/>
    </row>
    <row r="39" spans="1:16" ht="13.5" customHeight="1">
      <c r="A39" s="552"/>
      <c r="B39" s="133" t="s">
        <v>449</v>
      </c>
      <c r="C39" s="95"/>
      <c r="D39" s="95"/>
      <c r="E39" s="136">
        <f>EndSchedules!J245+EndSchedules!H262</f>
        <v>329000</v>
      </c>
      <c r="F39" s="778">
        <v>0</v>
      </c>
      <c r="G39" s="592"/>
      <c r="H39" s="593"/>
      <c r="I39" s="133" t="s">
        <v>450</v>
      </c>
      <c r="J39" s="95"/>
      <c r="K39" s="95"/>
      <c r="L39" s="95"/>
      <c r="M39" s="95"/>
      <c r="N39" s="199">
        <f>EndSchedules!I518</f>
        <v>153215</v>
      </c>
      <c r="O39" s="200">
        <f>EndSchedules!I518</f>
        <v>153215</v>
      </c>
      <c r="P39" s="552"/>
    </row>
    <row r="40" spans="1:16" ht="13.5" customHeight="1">
      <c r="A40" s="552"/>
      <c r="B40" s="133" t="s">
        <v>451</v>
      </c>
      <c r="C40" s="95"/>
      <c r="D40" s="95"/>
      <c r="E40" s="594">
        <f>SUM(EndSchedules!G249:G261)</f>
        <v>8667</v>
      </c>
      <c r="F40" s="751">
        <v>0</v>
      </c>
      <c r="G40" s="199">
        <f>E39-E40</f>
        <v>320333</v>
      </c>
      <c r="H40" s="593"/>
      <c r="I40" s="133" t="s">
        <v>452</v>
      </c>
      <c r="J40" s="95"/>
      <c r="K40" s="95"/>
      <c r="L40" s="95"/>
      <c r="M40" s="95"/>
      <c r="N40" s="201">
        <f>EndSchedules!I494</f>
        <v>0</v>
      </c>
      <c r="O40" s="202">
        <f>EndSchedules!I494</f>
        <v>0</v>
      </c>
      <c r="P40" s="552"/>
    </row>
    <row r="41" spans="1:16" ht="13.5" customHeight="1">
      <c r="A41" s="552"/>
      <c r="B41" s="772" t="s">
        <v>113</v>
      </c>
      <c r="C41" s="773"/>
      <c r="D41" s="773"/>
      <c r="E41" s="773"/>
      <c r="F41" s="751"/>
      <c r="G41" s="819">
        <v>0</v>
      </c>
      <c r="H41" s="820">
        <v>0</v>
      </c>
      <c r="I41" s="133" t="s">
        <v>453</v>
      </c>
      <c r="J41" s="95"/>
      <c r="K41" s="95"/>
      <c r="L41" s="95"/>
      <c r="M41" s="95"/>
      <c r="N41" s="201">
        <f>EndSchedules!I461</f>
        <v>0</v>
      </c>
      <c r="O41" s="202">
        <f>EndSchedules!I461</f>
        <v>0</v>
      </c>
      <c r="P41" s="552"/>
    </row>
    <row r="42" spans="1:16" ht="13.5" customHeight="1">
      <c r="A42" s="552"/>
      <c r="B42" s="748" t="s">
        <v>113</v>
      </c>
      <c r="C42" s="749"/>
      <c r="D42" s="749"/>
      <c r="E42" s="749"/>
      <c r="F42" s="751"/>
      <c r="G42" s="821">
        <v>0</v>
      </c>
      <c r="H42" s="822">
        <v>0</v>
      </c>
      <c r="I42" s="772" t="s">
        <v>113</v>
      </c>
      <c r="J42" s="773"/>
      <c r="K42" s="773"/>
      <c r="L42" s="773"/>
      <c r="M42" s="773"/>
      <c r="N42" s="819">
        <v>0</v>
      </c>
      <c r="O42" s="807">
        <v>0</v>
      </c>
      <c r="P42" s="552"/>
    </row>
    <row r="43" spans="1:16" ht="13.5" customHeight="1">
      <c r="A43" s="552"/>
      <c r="B43" s="748" t="s">
        <v>113</v>
      </c>
      <c r="C43" s="749"/>
      <c r="D43" s="749"/>
      <c r="E43" s="749"/>
      <c r="F43" s="750"/>
      <c r="G43" s="821">
        <v>0</v>
      </c>
      <c r="H43" s="822">
        <v>0</v>
      </c>
      <c r="I43" s="748" t="s">
        <v>113</v>
      </c>
      <c r="J43" s="749"/>
      <c r="K43" s="749"/>
      <c r="L43" s="749"/>
      <c r="M43" s="749"/>
      <c r="N43" s="821">
        <v>0</v>
      </c>
      <c r="O43" s="808">
        <v>0</v>
      </c>
      <c r="P43" s="552"/>
    </row>
    <row r="44" spans="1:16" ht="13.5" customHeight="1">
      <c r="A44" s="552"/>
      <c r="B44" s="756" t="s">
        <v>113</v>
      </c>
      <c r="C44" s="757"/>
      <c r="D44" s="757"/>
      <c r="E44" s="757"/>
      <c r="F44" s="758"/>
      <c r="G44" s="823">
        <v>0</v>
      </c>
      <c r="H44" s="824">
        <v>0</v>
      </c>
      <c r="I44" s="752" t="s">
        <v>113</v>
      </c>
      <c r="J44" s="753"/>
      <c r="K44" s="753"/>
      <c r="L44" s="753"/>
      <c r="M44" s="753"/>
      <c r="N44" s="826">
        <v>0</v>
      </c>
      <c r="O44" s="809">
        <v>0</v>
      </c>
      <c r="P44" s="552"/>
    </row>
    <row r="45" spans="1:16" ht="13.5" customHeight="1">
      <c r="A45" s="552"/>
      <c r="B45" s="133" t="s">
        <v>454</v>
      </c>
      <c r="C45" s="95"/>
      <c r="D45" s="95"/>
      <c r="E45" s="95"/>
      <c r="F45" s="95"/>
      <c r="G45" s="214"/>
      <c r="H45" s="215">
        <f>EndSchedules!J326</f>
        <v>400000</v>
      </c>
      <c r="I45" s="143" t="s">
        <v>455</v>
      </c>
      <c r="J45" s="141"/>
      <c r="K45" s="141"/>
      <c r="L45" s="141"/>
      <c r="M45" s="141"/>
      <c r="N45" s="209">
        <f>EndSchedules!I542</f>
        <v>203559</v>
      </c>
      <c r="O45" s="218">
        <f>EndSchedules!I542</f>
        <v>203559</v>
      </c>
      <c r="P45" s="552"/>
    </row>
    <row r="46" spans="1:16" ht="13.5" customHeight="1">
      <c r="A46" s="552"/>
      <c r="B46" s="133" t="s">
        <v>460</v>
      </c>
      <c r="C46" s="95"/>
      <c r="D46" s="95"/>
      <c r="E46" s="137">
        <f>EndSchedules!F322</f>
        <v>551250</v>
      </c>
      <c r="F46" s="95"/>
      <c r="G46" s="216"/>
      <c r="H46" s="206"/>
      <c r="I46" s="772" t="s">
        <v>113</v>
      </c>
      <c r="J46" s="773"/>
      <c r="K46" s="773"/>
      <c r="L46" s="773"/>
      <c r="M46" s="773"/>
      <c r="N46" s="819">
        <v>0</v>
      </c>
      <c r="O46" s="807">
        <v>0</v>
      </c>
      <c r="P46" s="552"/>
    </row>
    <row r="47" spans="1:16" ht="13.5" customHeight="1">
      <c r="A47" s="552"/>
      <c r="B47" s="133" t="s">
        <v>451</v>
      </c>
      <c r="C47" s="95"/>
      <c r="D47" s="95"/>
      <c r="E47" s="137">
        <f>EndSchedules!H324</f>
        <v>132983</v>
      </c>
      <c r="F47" s="95"/>
      <c r="G47" s="209">
        <f>E46-E47</f>
        <v>418267</v>
      </c>
      <c r="H47" s="206"/>
      <c r="I47" s="748" t="s">
        <v>113</v>
      </c>
      <c r="J47" s="749"/>
      <c r="K47" s="749"/>
      <c r="L47" s="749"/>
      <c r="M47" s="749"/>
      <c r="N47" s="821">
        <v>0</v>
      </c>
      <c r="O47" s="808">
        <v>0</v>
      </c>
      <c r="P47" s="552"/>
    </row>
    <row r="48" spans="1:16" ht="13.5" customHeight="1">
      <c r="A48" s="552"/>
      <c r="B48" s="138" t="s">
        <v>461</v>
      </c>
      <c r="C48" s="139"/>
      <c r="D48" s="139"/>
      <c r="E48" s="140" t="s">
        <v>462</v>
      </c>
      <c r="F48" s="141">
        <f>EndSchedules!E372</f>
        <v>9500</v>
      </c>
      <c r="G48" s="217"/>
      <c r="H48" s="218">
        <f>EndSchedules!J377</f>
        <v>1887500</v>
      </c>
      <c r="I48" s="748" t="s">
        <v>113</v>
      </c>
      <c r="J48" s="749"/>
      <c r="K48" s="749"/>
      <c r="L48" s="749"/>
      <c r="M48" s="749"/>
      <c r="N48" s="821">
        <v>0</v>
      </c>
      <c r="O48" s="808">
        <v>0</v>
      </c>
      <c r="P48" s="552"/>
    </row>
    <row r="49" spans="1:16" ht="13.5" customHeight="1">
      <c r="A49" s="552"/>
      <c r="B49" s="133" t="s">
        <v>463</v>
      </c>
      <c r="C49" s="95"/>
      <c r="D49" s="95"/>
      <c r="E49" s="137">
        <f>EndSchedules!F373</f>
        <v>862000</v>
      </c>
      <c r="F49" s="95"/>
      <c r="G49" s="216"/>
      <c r="H49" s="593"/>
      <c r="I49" s="752" t="s">
        <v>113</v>
      </c>
      <c r="J49" s="753"/>
      <c r="K49" s="753"/>
      <c r="L49" s="753"/>
      <c r="M49" s="753"/>
      <c r="N49" s="826">
        <v>0</v>
      </c>
      <c r="O49" s="809">
        <v>0</v>
      </c>
      <c r="P49" s="552"/>
    </row>
    <row r="50" spans="1:16" ht="13.5" customHeight="1">
      <c r="A50" s="552"/>
      <c r="B50" s="132" t="s">
        <v>451</v>
      </c>
      <c r="C50" s="97"/>
      <c r="D50" s="97"/>
      <c r="E50" s="142">
        <f>EndSchedules!H375</f>
        <v>96376</v>
      </c>
      <c r="F50" s="97"/>
      <c r="G50" s="199">
        <f>E49-E50</f>
        <v>765624</v>
      </c>
      <c r="H50" s="206"/>
      <c r="I50" s="132" t="s">
        <v>464</v>
      </c>
      <c r="J50" s="97"/>
      <c r="K50" s="97"/>
      <c r="L50" s="97"/>
      <c r="M50" s="97"/>
      <c r="N50" s="219">
        <f>SUM(N38:N49)</f>
        <v>356774</v>
      </c>
      <c r="O50" s="212">
        <f>SUM(O38:O49)</f>
        <v>356774</v>
      </c>
      <c r="P50" s="552"/>
    </row>
    <row r="51" spans="1:16" ht="13.5" customHeight="1">
      <c r="A51" s="552"/>
      <c r="B51" s="772" t="s">
        <v>113</v>
      </c>
      <c r="C51" s="773"/>
      <c r="D51" s="773"/>
      <c r="E51" s="773"/>
      <c r="F51" s="773"/>
      <c r="G51" s="819">
        <v>0</v>
      </c>
      <c r="H51" s="825">
        <v>0</v>
      </c>
      <c r="I51" s="132" t="s">
        <v>465</v>
      </c>
      <c r="J51" s="97"/>
      <c r="K51" s="97"/>
      <c r="L51" s="97"/>
      <c r="M51" s="97"/>
      <c r="N51" s="219">
        <f>+N36+N50</f>
        <v>638133.701</v>
      </c>
      <c r="O51" s="215">
        <f>+O36+O50</f>
        <v>638133.701</v>
      </c>
      <c r="P51" s="552"/>
    </row>
    <row r="52" spans="1:16" ht="13.5" customHeight="1">
      <c r="A52" s="552"/>
      <c r="B52" s="772" t="s">
        <v>113</v>
      </c>
      <c r="C52" s="749"/>
      <c r="D52" s="749"/>
      <c r="E52" s="749"/>
      <c r="F52" s="749"/>
      <c r="G52" s="821">
        <v>0</v>
      </c>
      <c r="H52" s="822">
        <v>0</v>
      </c>
      <c r="I52" s="132" t="s">
        <v>466</v>
      </c>
      <c r="J52" s="97"/>
      <c r="K52" s="97"/>
      <c r="L52" s="97"/>
      <c r="M52" s="97"/>
      <c r="N52" s="216"/>
      <c r="O52" s="595">
        <f>EndDefTax!I138</f>
        <v>608138.68</v>
      </c>
      <c r="P52" s="552"/>
    </row>
    <row r="53" spans="1:16" ht="13.5" customHeight="1">
      <c r="A53" s="552"/>
      <c r="B53" s="748" t="s">
        <v>113</v>
      </c>
      <c r="C53" s="749"/>
      <c r="D53" s="749"/>
      <c r="E53" s="749"/>
      <c r="F53" s="749"/>
      <c r="G53" s="821">
        <v>0</v>
      </c>
      <c r="H53" s="822">
        <v>0</v>
      </c>
      <c r="I53" s="147" t="s">
        <v>467</v>
      </c>
      <c r="J53" s="141"/>
      <c r="K53" s="141"/>
      <c r="L53" s="141"/>
      <c r="M53" s="141"/>
      <c r="N53" s="209">
        <f>SUM(N51:N52)</f>
        <v>638133.701</v>
      </c>
      <c r="O53" s="218">
        <f>SUM(O51:O52)</f>
        <v>1246272.381</v>
      </c>
      <c r="P53" s="552"/>
    </row>
    <row r="54" spans="1:16" ht="13.5" customHeight="1">
      <c r="A54" s="552"/>
      <c r="B54" s="748" t="s">
        <v>113</v>
      </c>
      <c r="C54" s="749"/>
      <c r="D54" s="749"/>
      <c r="E54" s="749"/>
      <c r="F54" s="749"/>
      <c r="G54" s="821">
        <v>0</v>
      </c>
      <c r="H54" s="822">
        <v>0</v>
      </c>
      <c r="I54" s="596" t="s">
        <v>468</v>
      </c>
      <c r="J54" s="597"/>
      <c r="K54" s="597"/>
      <c r="L54" s="597"/>
      <c r="M54" s="598"/>
      <c r="N54" s="587">
        <f>$G$58-$N$53</f>
        <v>1165324.299</v>
      </c>
      <c r="O54" s="599">
        <f>$G$58-$N$53</f>
        <v>1165324.299</v>
      </c>
      <c r="P54" s="552"/>
    </row>
    <row r="55" spans="1:16" ht="13.5" customHeight="1">
      <c r="A55" s="552"/>
      <c r="B55" s="752" t="s">
        <v>113</v>
      </c>
      <c r="C55" s="753"/>
      <c r="D55" s="753"/>
      <c r="E55" s="753"/>
      <c r="F55" s="753"/>
      <c r="G55" s="826">
        <v>0</v>
      </c>
      <c r="H55" s="827">
        <v>0</v>
      </c>
      <c r="I55" s="163"/>
      <c r="J55" s="163"/>
      <c r="K55" s="163"/>
      <c r="L55" s="163"/>
      <c r="M55" s="163"/>
      <c r="N55" s="600"/>
      <c r="O55" s="601"/>
      <c r="P55" s="552"/>
    </row>
    <row r="56" spans="1:16" ht="13.5" customHeight="1">
      <c r="A56" s="552"/>
      <c r="B56" s="132" t="s">
        <v>469</v>
      </c>
      <c r="C56" s="97"/>
      <c r="D56" s="97"/>
      <c r="E56" s="97"/>
      <c r="F56" s="97"/>
      <c r="G56" s="219">
        <f>EndSchedules!H410</f>
        <v>9000</v>
      </c>
      <c r="H56" s="212">
        <f>EndSchedules!I410</f>
        <v>9000</v>
      </c>
      <c r="I56" s="147" t="s">
        <v>470</v>
      </c>
      <c r="J56" s="141"/>
      <c r="K56" s="141"/>
      <c r="L56" s="141"/>
      <c r="M56" s="141"/>
      <c r="N56" s="216"/>
      <c r="O56" s="218">
        <f>H58-G58-O52</f>
        <v>507137.31999999995</v>
      </c>
      <c r="P56" s="552"/>
    </row>
    <row r="57" spans="1:16" ht="13.5" customHeight="1">
      <c r="A57" s="552"/>
      <c r="B57" s="132" t="s">
        <v>471</v>
      </c>
      <c r="C57" s="97"/>
      <c r="D57" s="97"/>
      <c r="E57" s="97"/>
      <c r="F57" s="97"/>
      <c r="G57" s="219">
        <f>SUM(G37:G56)</f>
        <v>1513224</v>
      </c>
      <c r="H57" s="212">
        <f>SUM(H37:H56)</f>
        <v>2628500</v>
      </c>
      <c r="I57" s="180" t="s">
        <v>472</v>
      </c>
      <c r="J57" s="181"/>
      <c r="K57" s="181"/>
      <c r="L57" s="181"/>
      <c r="M57" s="181"/>
      <c r="N57" s="227">
        <f>G58-N53+N55</f>
        <v>1165324.299</v>
      </c>
      <c r="O57" s="228">
        <f>H58-O53</f>
        <v>1672461.619</v>
      </c>
      <c r="P57" s="552"/>
    </row>
    <row r="58" spans="1:16" ht="13.5" customHeight="1">
      <c r="A58" s="552"/>
      <c r="B58" s="132" t="s">
        <v>473</v>
      </c>
      <c r="C58" s="97"/>
      <c r="D58" s="97"/>
      <c r="E58" s="97"/>
      <c r="F58" s="97"/>
      <c r="G58" s="219">
        <f>+G36+G57</f>
        <v>1803458</v>
      </c>
      <c r="H58" s="219">
        <f>+H36+H57</f>
        <v>2918734</v>
      </c>
      <c r="I58" s="143" t="s">
        <v>474</v>
      </c>
      <c r="J58" s="141"/>
      <c r="K58" s="141"/>
      <c r="L58" s="141"/>
      <c r="M58" s="148"/>
      <c r="N58" s="209">
        <f>N53+N57</f>
        <v>1803458</v>
      </c>
      <c r="O58" s="218">
        <f>O53+O57</f>
        <v>2918734</v>
      </c>
      <c r="P58" s="552"/>
    </row>
    <row r="59" spans="1:16" ht="13.5" customHeight="1">
      <c r="A59" s="552"/>
      <c r="B59" s="160"/>
      <c r="C59" s="93"/>
      <c r="D59" s="93"/>
      <c r="E59" s="93"/>
      <c r="F59" s="93"/>
      <c r="G59" s="213"/>
      <c r="H59" s="206"/>
      <c r="I59" s="160"/>
      <c r="J59" s="93"/>
      <c r="K59" s="93"/>
      <c r="L59" s="93"/>
      <c r="M59" s="93"/>
      <c r="N59" s="213"/>
      <c r="O59" s="206"/>
      <c r="P59" s="552"/>
    </row>
    <row r="60" spans="1:16" ht="13.5" customHeight="1">
      <c r="A60" s="552"/>
      <c r="B60" s="161"/>
      <c r="C60" s="116"/>
      <c r="D60" s="116"/>
      <c r="E60" s="116"/>
      <c r="F60" s="116"/>
      <c r="G60" s="220"/>
      <c r="H60" s="221"/>
      <c r="I60" s="161"/>
      <c r="J60" s="116"/>
      <c r="K60" s="116"/>
      <c r="L60" s="116"/>
      <c r="M60" s="116"/>
      <c r="N60" s="220"/>
      <c r="O60" s="221"/>
      <c r="P60" s="552"/>
    </row>
    <row r="61" spans="1:16" ht="13.5" customHeight="1">
      <c r="A61" s="552"/>
      <c r="B61" s="132" t="s">
        <v>475</v>
      </c>
      <c r="C61" s="97"/>
      <c r="D61" s="97"/>
      <c r="E61" s="97"/>
      <c r="F61" s="97"/>
      <c r="G61" s="205"/>
      <c r="H61" s="206"/>
      <c r="I61" s="132" t="s">
        <v>476</v>
      </c>
      <c r="J61" s="97"/>
      <c r="K61" s="97"/>
      <c r="L61" s="97"/>
      <c r="M61" s="97"/>
      <c r="N61" s="216"/>
      <c r="O61" s="221"/>
      <c r="P61" s="552"/>
    </row>
    <row r="62" spans="1:16" ht="13.5" customHeight="1">
      <c r="A62" s="552"/>
      <c r="B62" s="133" t="s">
        <v>477</v>
      </c>
      <c r="C62" s="589"/>
      <c r="D62" s="589"/>
      <c r="E62" s="589"/>
      <c r="F62" s="589"/>
      <c r="G62" s="602">
        <f>EndSchedules!I428</f>
        <v>78000</v>
      </c>
      <c r="H62" s="603">
        <f>EndSchedules!J428</f>
        <v>78000</v>
      </c>
      <c r="I62" s="133" t="s">
        <v>478</v>
      </c>
      <c r="J62" s="95"/>
      <c r="K62" s="95"/>
      <c r="L62" s="95"/>
      <c r="M62" s="95"/>
      <c r="N62" s="828">
        <v>0</v>
      </c>
      <c r="O62" s="830">
        <v>0</v>
      </c>
      <c r="P62" s="552"/>
    </row>
    <row r="63" spans="1:16" ht="13.5" customHeight="1">
      <c r="A63" s="552"/>
      <c r="B63" s="133" t="s">
        <v>479</v>
      </c>
      <c r="C63" s="95"/>
      <c r="D63" s="95"/>
      <c r="E63" s="95"/>
      <c r="F63" s="95"/>
      <c r="G63" s="201">
        <f>EndSchedules!J440</f>
        <v>15000</v>
      </c>
      <c r="H63" s="202">
        <f>EndSchedules!J440</f>
        <v>15000</v>
      </c>
      <c r="I63" s="133" t="s">
        <v>480</v>
      </c>
      <c r="J63" s="95"/>
      <c r="K63" s="95"/>
      <c r="L63" s="95"/>
      <c r="M63" s="95"/>
      <c r="N63" s="829">
        <v>0</v>
      </c>
      <c r="O63" s="831">
        <v>0</v>
      </c>
      <c r="P63" s="552"/>
    </row>
    <row r="64" spans="1:16" ht="13.5" customHeight="1">
      <c r="A64" s="552"/>
      <c r="B64" s="133" t="s">
        <v>481</v>
      </c>
      <c r="C64" s="95"/>
      <c r="D64" s="95"/>
      <c r="E64" s="95"/>
      <c r="F64" s="95"/>
      <c r="G64" s="201">
        <f>EndSchedules!H126+EndSchedules!H411</f>
        <v>0</v>
      </c>
      <c r="H64" s="202">
        <f>EndSchedules!I126+EndSchedules!I411</f>
        <v>0</v>
      </c>
      <c r="I64" s="132" t="s">
        <v>482</v>
      </c>
      <c r="J64" s="97"/>
      <c r="K64" s="97"/>
      <c r="L64" s="97"/>
      <c r="M64" s="97"/>
      <c r="N64" s="216"/>
      <c r="O64" s="832">
        <v>0</v>
      </c>
      <c r="P64" s="552"/>
    </row>
    <row r="65" spans="1:16" ht="13.5" customHeight="1">
      <c r="A65" s="552"/>
      <c r="B65" s="772" t="s">
        <v>113</v>
      </c>
      <c r="C65" s="773"/>
      <c r="D65" s="773"/>
      <c r="E65" s="773"/>
      <c r="F65" s="773"/>
      <c r="G65" s="819">
        <v>0</v>
      </c>
      <c r="H65" s="820">
        <v>0</v>
      </c>
      <c r="I65" s="132" t="s">
        <v>483</v>
      </c>
      <c r="J65" s="97"/>
      <c r="K65" s="97"/>
      <c r="L65" s="97"/>
      <c r="M65" s="97"/>
      <c r="N65" s="219">
        <f>SUM(N62:N64)</f>
        <v>0</v>
      </c>
      <c r="O65" s="212">
        <f>SUM(O62:O64)</f>
        <v>0</v>
      </c>
      <c r="P65" s="552"/>
    </row>
    <row r="66" spans="1:16" ht="13.5" customHeight="1">
      <c r="A66" s="552"/>
      <c r="B66" s="752" t="s">
        <v>113</v>
      </c>
      <c r="C66" s="753"/>
      <c r="D66" s="753"/>
      <c r="E66" s="753"/>
      <c r="F66" s="753"/>
      <c r="G66" s="826">
        <v>0</v>
      </c>
      <c r="H66" s="827">
        <v>0</v>
      </c>
      <c r="I66" s="132" t="s">
        <v>484</v>
      </c>
      <c r="J66" s="97"/>
      <c r="K66" s="97"/>
      <c r="L66" s="97"/>
      <c r="M66" s="97"/>
      <c r="N66" s="219">
        <f>SUM(N65,N50,N36)</f>
        <v>638133.701</v>
      </c>
      <c r="O66" s="215">
        <f>SUM(O65,O50,O36,O52)</f>
        <v>1246272.381</v>
      </c>
      <c r="P66" s="552"/>
    </row>
    <row r="67" spans="1:16" ht="13.5" customHeight="1">
      <c r="A67" s="552"/>
      <c r="B67" s="143" t="s">
        <v>485</v>
      </c>
      <c r="C67" s="141"/>
      <c r="D67" s="141"/>
      <c r="E67" s="141"/>
      <c r="F67" s="141"/>
      <c r="G67" s="209">
        <f>SUM(G62:G66)</f>
        <v>93000</v>
      </c>
      <c r="H67" s="222">
        <f>SUM(H62:H66)</f>
        <v>93000</v>
      </c>
      <c r="I67" s="132" t="s">
        <v>486</v>
      </c>
      <c r="J67" s="97"/>
      <c r="K67" s="97"/>
      <c r="L67" s="97"/>
      <c r="M67" s="97"/>
      <c r="N67" s="219">
        <f>G68-N66</f>
        <v>1258324.299</v>
      </c>
      <c r="O67" s="212">
        <f>H68-O66</f>
        <v>1765461.619</v>
      </c>
      <c r="P67" s="552"/>
    </row>
    <row r="68" spans="1:16" ht="13.5" customHeight="1" thickBot="1">
      <c r="A68" s="552"/>
      <c r="B68" s="144" t="s">
        <v>487</v>
      </c>
      <c r="C68" s="145"/>
      <c r="D68" s="145"/>
      <c r="E68" s="145"/>
      <c r="F68" s="145"/>
      <c r="G68" s="223">
        <f>G36+G57+G67</f>
        <v>1896458</v>
      </c>
      <c r="H68" s="224">
        <f>H36+H57+H67</f>
        <v>3011734</v>
      </c>
      <c r="I68" s="146" t="s">
        <v>488</v>
      </c>
      <c r="J68" s="145"/>
      <c r="K68" s="145"/>
      <c r="L68" s="145"/>
      <c r="M68" s="145"/>
      <c r="N68" s="223">
        <f>N66+N67</f>
        <v>1896458</v>
      </c>
      <c r="O68" s="229">
        <f>O66+O67</f>
        <v>3011734</v>
      </c>
      <c r="P68" s="552"/>
    </row>
    <row r="69" spans="1:16" ht="13.5" customHeight="1" thickTop="1">
      <c r="A69" s="552"/>
      <c r="B69" s="1"/>
      <c r="C69" s="1"/>
      <c r="D69" s="1"/>
      <c r="E69" s="1"/>
      <c r="F69" s="1"/>
      <c r="G69" s="1"/>
      <c r="H69" s="1"/>
      <c r="I69" s="1"/>
      <c r="J69" s="1"/>
      <c r="K69" s="1"/>
      <c r="L69" s="1"/>
      <c r="M69" s="1"/>
      <c r="N69" s="1"/>
      <c r="O69" s="1"/>
      <c r="P69" s="552"/>
    </row>
    <row r="70" spans="1:16" ht="13.5" customHeight="1">
      <c r="A70" s="552"/>
      <c r="B70" s="3" t="s">
        <v>489</v>
      </c>
      <c r="C70" s="1"/>
      <c r="D70" s="1"/>
      <c r="E70" s="1"/>
      <c r="F70" s="1"/>
      <c r="G70" s="1"/>
      <c r="H70" s="3" t="s">
        <v>490</v>
      </c>
      <c r="I70" s="1"/>
      <c r="J70" s="3" t="s">
        <v>491</v>
      </c>
      <c r="K70" s="1"/>
      <c r="L70" s="1"/>
      <c r="M70" s="1"/>
      <c r="N70" s="3" t="s">
        <v>634</v>
      </c>
      <c r="O70" s="1"/>
      <c r="P70" s="552"/>
    </row>
    <row r="71" spans="1:16" ht="13.5" customHeight="1">
      <c r="A71" s="552"/>
      <c r="B71" s="1"/>
      <c r="C71" s="1"/>
      <c r="D71" s="1"/>
      <c r="E71" s="1"/>
      <c r="F71" s="1"/>
      <c r="G71" s="4" t="s">
        <v>635</v>
      </c>
      <c r="H71" s="7">
        <f>G36/N36</f>
        <v>1.0315407607004814</v>
      </c>
      <c r="I71" s="1"/>
      <c r="J71" s="232">
        <f>N66/G68</f>
        <v>0.3364871254728552</v>
      </c>
      <c r="K71" s="232"/>
      <c r="L71" s="232"/>
      <c r="M71" s="232"/>
      <c r="N71" s="232">
        <f>N66/N67</f>
        <v>0.5071297609901754</v>
      </c>
      <c r="O71" s="232"/>
      <c r="P71" s="552"/>
    </row>
    <row r="72" spans="1:16" ht="13.5" customHeight="1">
      <c r="A72" s="552"/>
      <c r="B72" s="1"/>
      <c r="C72" s="1"/>
      <c r="D72" s="1"/>
      <c r="E72" s="1"/>
      <c r="F72" s="1"/>
      <c r="G72" s="4" t="s">
        <v>636</v>
      </c>
      <c r="H72" s="7">
        <f>H36/O36</f>
        <v>1.0315407607004814</v>
      </c>
      <c r="I72" s="1"/>
      <c r="J72" s="232">
        <f>O66/H68</f>
        <v>0.41380559538126543</v>
      </c>
      <c r="K72" s="232"/>
      <c r="L72" s="232"/>
      <c r="M72" s="232"/>
      <c r="N72" s="232">
        <f>O66/O67</f>
        <v>0.7059187056730912</v>
      </c>
      <c r="O72" s="232"/>
      <c r="P72" s="552"/>
    </row>
    <row r="73" spans="1:16" ht="13.5" customHeight="1">
      <c r="A73" s="552"/>
      <c r="B73" s="1"/>
      <c r="C73" s="1"/>
      <c r="D73" s="1"/>
      <c r="E73" s="1"/>
      <c r="F73" s="1"/>
      <c r="G73" s="1"/>
      <c r="H73" s="1"/>
      <c r="I73" s="1"/>
      <c r="J73" s="1"/>
      <c r="K73" s="1"/>
      <c r="L73" s="1"/>
      <c r="M73" s="1"/>
      <c r="N73" s="1"/>
      <c r="O73" s="1"/>
      <c r="P73" s="552"/>
    </row>
    <row r="74" spans="2:15" ht="13.5" customHeight="1">
      <c r="B74" s="1"/>
      <c r="C74" s="1"/>
      <c r="D74" s="1"/>
      <c r="E74" s="1"/>
      <c r="F74" s="1"/>
      <c r="G74" s="1"/>
      <c r="H74" s="1"/>
      <c r="I74" s="1"/>
      <c r="J74" s="1"/>
      <c r="K74" s="1"/>
      <c r="L74" s="1"/>
      <c r="M74" s="1"/>
      <c r="N74" s="1"/>
      <c r="O74" s="1"/>
    </row>
    <row r="75" spans="2:15" ht="13.5" customHeight="1">
      <c r="B75" s="1"/>
      <c r="C75" s="1"/>
      <c r="D75" s="1"/>
      <c r="E75" s="1"/>
      <c r="F75" s="1"/>
      <c r="G75" s="1"/>
      <c r="H75" s="1"/>
      <c r="I75" s="1"/>
      <c r="J75" s="1"/>
      <c r="K75" s="1"/>
      <c r="L75" s="1"/>
      <c r="M75" s="1"/>
      <c r="N75" s="1"/>
      <c r="O75" s="1"/>
    </row>
    <row r="76" spans="2:15" ht="13.5" customHeight="1">
      <c r="B76" s="1"/>
      <c r="C76" s="1"/>
      <c r="D76" s="1"/>
      <c r="E76" s="1"/>
      <c r="F76" s="1"/>
      <c r="G76" s="8" t="s">
        <v>117</v>
      </c>
      <c r="H76" s="1"/>
      <c r="I76" s="1"/>
      <c r="J76" s="1"/>
      <c r="K76" s="1"/>
      <c r="L76" s="1"/>
      <c r="M76" s="1"/>
      <c r="N76" s="1"/>
      <c r="O76" s="1"/>
    </row>
    <row r="77" spans="2:15" ht="13.5" customHeight="1">
      <c r="B77" s="1"/>
      <c r="C77" s="1"/>
      <c r="D77" s="1"/>
      <c r="E77" s="1"/>
      <c r="F77" s="1"/>
      <c r="G77" s="1"/>
      <c r="H77" s="1"/>
      <c r="I77" s="1"/>
      <c r="J77" s="1"/>
      <c r="K77" s="1"/>
      <c r="L77" s="1"/>
      <c r="M77" s="1"/>
      <c r="N77" s="1"/>
      <c r="O77" s="1"/>
    </row>
    <row r="78" spans="2:15" ht="13.5" customHeight="1">
      <c r="B78" s="1"/>
      <c r="C78" s="1"/>
      <c r="D78" s="1"/>
      <c r="E78" s="1"/>
      <c r="F78" s="1"/>
      <c r="G78" s="1"/>
      <c r="H78" s="1"/>
      <c r="I78" s="1"/>
      <c r="J78" s="1"/>
      <c r="K78" s="1"/>
      <c r="L78" s="1"/>
      <c r="M78" s="1"/>
      <c r="N78" s="1"/>
      <c r="O78" s="1"/>
    </row>
    <row r="79" spans="2:15" ht="12">
      <c r="B79" s="1"/>
      <c r="C79" s="1"/>
      <c r="D79" s="1"/>
      <c r="E79" s="1"/>
      <c r="F79" s="1"/>
      <c r="G79" s="1"/>
      <c r="H79" s="1"/>
      <c r="I79" s="1"/>
      <c r="J79" s="1"/>
      <c r="K79" s="1"/>
      <c r="L79" s="1"/>
      <c r="M79" s="1"/>
      <c r="N79" s="1"/>
      <c r="O79" s="1"/>
    </row>
    <row r="80" spans="2:15" ht="12">
      <c r="B80" s="1"/>
      <c r="C80" s="1"/>
      <c r="D80" s="1"/>
      <c r="E80" s="1"/>
      <c r="F80" s="1"/>
      <c r="G80" s="1"/>
      <c r="H80" s="1"/>
      <c r="I80" s="1"/>
      <c r="J80" s="1"/>
      <c r="K80" s="1"/>
      <c r="M80" s="1"/>
      <c r="N80" s="1"/>
      <c r="O80" s="1"/>
    </row>
    <row r="81" spans="2:15" ht="12">
      <c r="B81" s="1"/>
      <c r="C81" s="1"/>
      <c r="D81" s="1"/>
      <c r="E81" s="1"/>
      <c r="F81" s="1"/>
      <c r="G81" s="1"/>
      <c r="H81" s="1"/>
      <c r="I81" s="1"/>
      <c r="J81" s="1"/>
      <c r="K81" s="1"/>
      <c r="M81" s="1"/>
      <c r="N81" s="1"/>
      <c r="O81" s="1"/>
    </row>
    <row r="82" spans="2:15" ht="12">
      <c r="B82" s="1"/>
      <c r="C82" s="1"/>
      <c r="D82" s="1"/>
      <c r="E82" s="1"/>
      <c r="F82" s="1"/>
      <c r="G82" s="1"/>
      <c r="H82" s="1"/>
      <c r="I82" s="1"/>
      <c r="J82" s="1"/>
      <c r="K82" s="1"/>
      <c r="M82" s="1"/>
      <c r="N82" s="1"/>
      <c r="O82" s="1"/>
    </row>
  </sheetData>
  <sheetProtection sheet="1" objects="1" scenarios="1"/>
  <printOptions horizontalCentered="1" verticalCentered="1"/>
  <pageMargins left="0.459" right="0.25" top="0.3" bottom="0.3" header="0.5" footer="0.5"/>
  <pageSetup fitToHeight="1" fitToWidth="1" orientation="portrait" scale="72" r:id="rId1"/>
</worksheet>
</file>

<file path=xl/worksheets/sheet7.xml><?xml version="1.0" encoding="utf-8"?>
<worksheet xmlns="http://schemas.openxmlformats.org/spreadsheetml/2006/main" xmlns:r="http://schemas.openxmlformats.org/officeDocument/2006/relationships">
  <sheetPr codeName="Sheet7" transitionEvaluation="1">
    <pageSetUpPr fitToPage="1"/>
  </sheetPr>
  <dimension ref="A1:J141"/>
  <sheetViews>
    <sheetView showGridLines="0" workbookViewId="0" topLeftCell="A1">
      <selection activeCell="H12" sqref="H12"/>
    </sheetView>
  </sheetViews>
  <sheetFormatPr defaultColWidth="7.7109375" defaultRowHeight="12.75"/>
  <cols>
    <col min="1" max="1" width="2.28125" style="0" customWidth="1"/>
    <col min="2" max="2" width="12.7109375" style="0" customWidth="1"/>
    <col min="3" max="3" width="11.7109375" style="0" customWidth="1"/>
    <col min="7" max="7" width="9.7109375" style="0" customWidth="1"/>
    <col min="8" max="8" width="12.7109375" style="0" customWidth="1"/>
    <col min="9" max="9" width="9.7109375" style="0" customWidth="1"/>
  </cols>
  <sheetData>
    <row r="1" spans="1:10" ht="12.75">
      <c r="A1" s="552"/>
      <c r="B1" s="552"/>
      <c r="C1" s="552"/>
      <c r="D1" s="552"/>
      <c r="E1" s="552"/>
      <c r="F1" s="552"/>
      <c r="G1" s="552"/>
      <c r="H1" s="552"/>
      <c r="I1" s="552"/>
      <c r="J1" s="552"/>
    </row>
    <row r="2" spans="1:10" ht="12.75">
      <c r="A2" s="552"/>
      <c r="B2" s="552"/>
      <c r="C2" s="552"/>
      <c r="D2" s="552"/>
      <c r="E2" s="552"/>
      <c r="F2" s="552"/>
      <c r="G2" s="552"/>
      <c r="H2" s="552"/>
      <c r="I2" s="552"/>
      <c r="J2" s="552"/>
    </row>
    <row r="3" spans="1:10" ht="12.75">
      <c r="A3" s="552"/>
      <c r="B3" s="552"/>
      <c r="C3" s="552"/>
      <c r="D3" s="552"/>
      <c r="E3" s="552"/>
      <c r="F3" s="552"/>
      <c r="G3" s="552"/>
      <c r="H3" s="552"/>
      <c r="I3" s="552"/>
      <c r="J3" s="552"/>
    </row>
    <row r="4" spans="1:10" ht="12.75">
      <c r="A4" s="552"/>
      <c r="B4" s="552"/>
      <c r="C4" s="552"/>
      <c r="D4" s="552"/>
      <c r="E4" s="552"/>
      <c r="F4" s="552"/>
      <c r="G4" s="552"/>
      <c r="H4" s="552"/>
      <c r="I4" s="552"/>
      <c r="J4" s="552"/>
    </row>
    <row r="5" spans="1:10" ht="12.75">
      <c r="A5" s="552"/>
      <c r="B5" s="3" t="s">
        <v>637</v>
      </c>
      <c r="C5" s="1"/>
      <c r="D5" s="1"/>
      <c r="E5" s="1"/>
      <c r="F5" s="1"/>
      <c r="G5" s="1"/>
      <c r="H5" s="1"/>
      <c r="I5" s="1"/>
      <c r="J5" s="1"/>
    </row>
    <row r="6" spans="1:10" ht="13.5" thickBot="1">
      <c r="A6" s="552"/>
      <c r="B6" s="1" t="str">
        <f>EndSchedules!E3</f>
        <v>Case Farm Ranch</v>
      </c>
      <c r="C6" s="1"/>
      <c r="D6" s="1"/>
      <c r="E6" s="1"/>
      <c r="F6" s="1"/>
      <c r="G6" s="1"/>
      <c r="H6" s="940">
        <f>EndSchedules!E4</f>
        <v>35430</v>
      </c>
      <c r="I6" s="940"/>
      <c r="J6" s="1"/>
    </row>
    <row r="7" spans="1:10" ht="13.5" thickTop="1">
      <c r="A7" s="552"/>
      <c r="B7" s="41" t="s">
        <v>638</v>
      </c>
      <c r="C7" s="14"/>
      <c r="D7" s="14"/>
      <c r="E7" s="14"/>
      <c r="F7" s="14"/>
      <c r="G7" s="14"/>
      <c r="H7" s="14"/>
      <c r="I7" s="36"/>
      <c r="J7" s="1"/>
    </row>
    <row r="8" spans="1:10" ht="12.75">
      <c r="A8" s="552"/>
      <c r="B8" s="23"/>
      <c r="C8" s="1"/>
      <c r="D8" s="1"/>
      <c r="E8" s="1"/>
      <c r="F8" s="1"/>
      <c r="G8" s="176" t="s">
        <v>122</v>
      </c>
      <c r="H8" s="4" t="s">
        <v>639</v>
      </c>
      <c r="I8" s="55"/>
      <c r="J8" s="1"/>
    </row>
    <row r="9" spans="1:10" ht="12.75">
      <c r="A9" s="552"/>
      <c r="B9" s="16" t="s">
        <v>640</v>
      </c>
      <c r="C9" s="10"/>
      <c r="D9" s="10"/>
      <c r="E9" s="10"/>
      <c r="F9" s="10"/>
      <c r="G9" s="177" t="s">
        <v>127</v>
      </c>
      <c r="H9" s="80" t="s">
        <v>298</v>
      </c>
      <c r="I9" s="56"/>
      <c r="J9" s="1"/>
    </row>
    <row r="10" spans="1:10" ht="12.75">
      <c r="A10" s="552"/>
      <c r="B10" s="46" t="s">
        <v>418</v>
      </c>
      <c r="C10" s="1"/>
      <c r="D10" s="1"/>
      <c r="E10" s="1"/>
      <c r="F10" s="1"/>
      <c r="G10" s="95">
        <f>EndBalSheet!H9</f>
        <v>5200</v>
      </c>
      <c r="H10" s="833">
        <v>0</v>
      </c>
      <c r="I10" s="55"/>
      <c r="J10" s="1"/>
    </row>
    <row r="11" spans="1:10" ht="12.75">
      <c r="A11" s="552"/>
      <c r="B11" s="46" t="s">
        <v>420</v>
      </c>
      <c r="C11" s="1"/>
      <c r="D11" s="1"/>
      <c r="E11" s="1"/>
      <c r="F11" s="1"/>
      <c r="G11" s="95">
        <f>EndBalSheet!H10</f>
        <v>28149</v>
      </c>
      <c r="H11" s="834">
        <v>0</v>
      </c>
      <c r="I11" s="55"/>
      <c r="J11" s="1"/>
    </row>
    <row r="12" spans="1:10" ht="12.75">
      <c r="A12" s="552"/>
      <c r="B12" s="46" t="s">
        <v>422</v>
      </c>
      <c r="C12" s="1"/>
      <c r="D12" s="1"/>
      <c r="E12" s="1"/>
      <c r="F12" s="1"/>
      <c r="G12" s="95">
        <f>EndBalSheet!H11</f>
        <v>0</v>
      </c>
      <c r="H12" s="834">
        <v>0</v>
      </c>
      <c r="I12" s="55"/>
      <c r="J12" s="1"/>
    </row>
    <row r="13" spans="1:10" ht="12.75">
      <c r="A13" s="552"/>
      <c r="B13" s="46" t="s">
        <v>424</v>
      </c>
      <c r="C13" s="1"/>
      <c r="D13" s="1"/>
      <c r="E13" s="1"/>
      <c r="F13" s="1"/>
      <c r="G13" s="95">
        <f>EndBalSheet!H12</f>
        <v>0</v>
      </c>
      <c r="H13" s="834">
        <v>0</v>
      </c>
      <c r="I13" s="55"/>
      <c r="J13" s="1"/>
    </row>
    <row r="14" spans="1:10" ht="12.75">
      <c r="A14" s="552"/>
      <c r="B14" s="46" t="s">
        <v>426</v>
      </c>
      <c r="C14" s="1"/>
      <c r="D14" s="1"/>
      <c r="E14" s="1"/>
      <c r="F14" s="1"/>
      <c r="G14" s="95">
        <f>EndBalSheet!H13</f>
        <v>0</v>
      </c>
      <c r="H14" s="834">
        <v>0</v>
      </c>
      <c r="I14" s="55"/>
      <c r="J14" s="1"/>
    </row>
    <row r="15" spans="1:10" ht="12.75">
      <c r="A15" s="552"/>
      <c r="B15" s="46" t="s">
        <v>428</v>
      </c>
      <c r="C15" s="1"/>
      <c r="D15" s="1"/>
      <c r="E15" s="1"/>
      <c r="F15" s="1"/>
      <c r="G15" s="95">
        <f>EndBalSheet!H14</f>
        <v>0</v>
      </c>
      <c r="H15" s="834">
        <v>0</v>
      </c>
      <c r="I15" s="55"/>
      <c r="J15" s="1"/>
    </row>
    <row r="16" spans="1:10" ht="12.75">
      <c r="A16" s="552"/>
      <c r="B16" s="46" t="s">
        <v>430</v>
      </c>
      <c r="C16" s="1"/>
      <c r="D16" s="1"/>
      <c r="E16" s="1"/>
      <c r="F16" s="1"/>
      <c r="G16" s="95">
        <f>EndBalSheet!H15</f>
        <v>0</v>
      </c>
      <c r="H16" s="835">
        <v>0</v>
      </c>
      <c r="I16" s="55"/>
      <c r="J16" s="1"/>
    </row>
    <row r="17" spans="1:10" ht="12.75">
      <c r="A17" s="552"/>
      <c r="B17" s="46" t="s">
        <v>433</v>
      </c>
      <c r="C17" s="1"/>
      <c r="D17" s="1"/>
      <c r="E17" s="1"/>
      <c r="F17" s="1"/>
      <c r="G17" s="95">
        <f>SUM(EndBalSheet!H18:H21)</f>
        <v>165571</v>
      </c>
      <c r="H17" s="95">
        <f>EndBalSheet!G19+EndBalSheet!G21</f>
        <v>0</v>
      </c>
      <c r="I17" s="55"/>
      <c r="J17" s="1"/>
    </row>
    <row r="18" spans="1:10" ht="12.75">
      <c r="A18" s="552"/>
      <c r="B18" s="46" t="s">
        <v>641</v>
      </c>
      <c r="C18" s="1"/>
      <c r="D18" s="1"/>
      <c r="E18" s="1"/>
      <c r="F18" s="1"/>
      <c r="G18" s="95">
        <f>EndSchedules!J190</f>
        <v>57000</v>
      </c>
      <c r="H18" s="81">
        <v>49000</v>
      </c>
      <c r="I18" s="55"/>
      <c r="J18" s="1"/>
    </row>
    <row r="19" spans="1:10" ht="12.75">
      <c r="A19" s="552"/>
      <c r="B19" s="46" t="s">
        <v>442</v>
      </c>
      <c r="C19" s="1"/>
      <c r="D19" s="1"/>
      <c r="E19" s="1"/>
      <c r="F19" s="1"/>
      <c r="G19" s="95">
        <f>EndBalSheet!H31</f>
        <v>0</v>
      </c>
      <c r="H19" s="95">
        <f>EndSchedules!I225</f>
        <v>0</v>
      </c>
      <c r="I19" s="55"/>
      <c r="J19" s="1"/>
    </row>
    <row r="20" spans="1:10" ht="12.75">
      <c r="A20" s="552"/>
      <c r="B20" s="839" t="s">
        <v>642</v>
      </c>
      <c r="C20" s="840"/>
      <c r="D20" s="840"/>
      <c r="E20" s="840"/>
      <c r="F20" s="841"/>
      <c r="G20" s="727">
        <v>0</v>
      </c>
      <c r="H20" s="836">
        <v>0</v>
      </c>
      <c r="I20" s="55"/>
      <c r="J20" s="1"/>
    </row>
    <row r="21" spans="1:10" ht="12.75">
      <c r="A21" s="552"/>
      <c r="B21" s="719" t="s">
        <v>113</v>
      </c>
      <c r="C21" s="720"/>
      <c r="D21" s="720"/>
      <c r="E21" s="720"/>
      <c r="F21" s="842"/>
      <c r="G21" s="729">
        <v>0</v>
      </c>
      <c r="H21" s="837">
        <v>0</v>
      </c>
      <c r="I21" s="55"/>
      <c r="J21" s="1"/>
    </row>
    <row r="22" spans="1:10" ht="12.75">
      <c r="A22" s="552"/>
      <c r="B22" s="843" t="s">
        <v>113</v>
      </c>
      <c r="C22" s="844"/>
      <c r="D22" s="844"/>
      <c r="E22" s="844"/>
      <c r="F22" s="845"/>
      <c r="G22" s="733">
        <v>0</v>
      </c>
      <c r="H22" s="838">
        <v>0</v>
      </c>
      <c r="I22" s="55"/>
      <c r="J22" s="1"/>
    </row>
    <row r="23" spans="1:10" ht="12.75">
      <c r="A23" s="552"/>
      <c r="B23" s="23"/>
      <c r="C23" s="1"/>
      <c r="D23" s="3" t="s">
        <v>643</v>
      </c>
      <c r="E23" s="1"/>
      <c r="F23" s="1"/>
      <c r="G23" s="95">
        <f>SUM(G10:G22)</f>
        <v>255920</v>
      </c>
      <c r="H23" s="93"/>
      <c r="I23" s="55"/>
      <c r="J23" s="1"/>
    </row>
    <row r="24" spans="1:10" ht="12.75">
      <c r="A24" s="552"/>
      <c r="B24" s="23"/>
      <c r="C24" s="1"/>
      <c r="D24" s="3" t="s">
        <v>644</v>
      </c>
      <c r="E24" s="1"/>
      <c r="F24" s="1"/>
      <c r="G24" s="1"/>
      <c r="H24" s="95">
        <f>SUM(H10:H22)</f>
        <v>49000</v>
      </c>
      <c r="I24" s="55"/>
      <c r="J24" s="1"/>
    </row>
    <row r="25" spans="1:10" ht="12.75">
      <c r="A25" s="552"/>
      <c r="B25" s="46" t="s">
        <v>645</v>
      </c>
      <c r="C25" s="1"/>
      <c r="D25" s="1"/>
      <c r="E25" s="1"/>
      <c r="F25" s="1"/>
      <c r="G25" s="552"/>
      <c r="H25" s="1"/>
      <c r="I25" s="149">
        <f>G23-H24</f>
        <v>206920</v>
      </c>
      <c r="J25" s="1"/>
    </row>
    <row r="26" spans="1:10" ht="12.75">
      <c r="A26" s="552"/>
      <c r="B26" s="23"/>
      <c r="C26" s="1"/>
      <c r="D26" s="1"/>
      <c r="E26" s="1"/>
      <c r="F26" s="1"/>
      <c r="G26" s="1"/>
      <c r="H26" s="1"/>
      <c r="I26" s="55"/>
      <c r="J26" s="1"/>
    </row>
    <row r="27" spans="1:10" ht="12.75">
      <c r="A27" s="552"/>
      <c r="B27" s="75" t="s">
        <v>646</v>
      </c>
      <c r="C27" s="59"/>
      <c r="D27" s="59"/>
      <c r="E27" s="59"/>
      <c r="F27" s="59"/>
      <c r="G27" s="59"/>
      <c r="H27" s="59"/>
      <c r="I27" s="82"/>
      <c r="J27" s="1"/>
    </row>
    <row r="28" spans="1:10" ht="12.75">
      <c r="A28" s="552"/>
      <c r="B28" s="46" t="s">
        <v>417</v>
      </c>
      <c r="C28" s="1"/>
      <c r="D28" s="1"/>
      <c r="E28" s="1"/>
      <c r="F28" s="1"/>
      <c r="G28" s="95">
        <f>EndBalSheet!O8</f>
        <v>0</v>
      </c>
      <c r="H28" s="1"/>
      <c r="I28" s="55"/>
      <c r="J28" s="1"/>
    </row>
    <row r="29" spans="1:10" ht="12.75">
      <c r="A29" s="552"/>
      <c r="B29" s="46" t="s">
        <v>419</v>
      </c>
      <c r="C29" s="1"/>
      <c r="D29" s="1"/>
      <c r="E29" s="1"/>
      <c r="F29" s="1"/>
      <c r="G29" s="95">
        <f>EndBalSheet!O9</f>
        <v>9531</v>
      </c>
      <c r="H29" s="1"/>
      <c r="I29" s="55"/>
      <c r="J29" s="1"/>
    </row>
    <row r="30" spans="1:10" ht="12.75">
      <c r="A30" s="552"/>
      <c r="B30" s="46" t="s">
        <v>425</v>
      </c>
      <c r="C30" s="1"/>
      <c r="D30" s="1"/>
      <c r="E30" s="1"/>
      <c r="F30" s="1"/>
      <c r="G30" s="95">
        <f>EndBalSheet!O12</f>
        <v>4000</v>
      </c>
      <c r="H30" s="1"/>
      <c r="I30" s="55"/>
      <c r="J30" s="1"/>
    </row>
    <row r="31" spans="1:10" ht="12.75">
      <c r="A31" s="552"/>
      <c r="B31" s="46" t="s">
        <v>427</v>
      </c>
      <c r="C31" s="1"/>
      <c r="D31" s="1"/>
      <c r="E31" s="1"/>
      <c r="F31" s="1"/>
      <c r="G31" s="95">
        <f>EndBalSheet!O13</f>
        <v>4750</v>
      </c>
      <c r="H31" s="1"/>
      <c r="I31" s="55"/>
      <c r="J31" s="1"/>
    </row>
    <row r="32" spans="1:10" ht="12.75">
      <c r="A32" s="552"/>
      <c r="B32" s="46" t="s">
        <v>429</v>
      </c>
      <c r="C32" s="1"/>
      <c r="D32" s="1"/>
      <c r="E32" s="1"/>
      <c r="F32" s="1"/>
      <c r="G32" s="95">
        <f>EndBalSheet!O14</f>
        <v>2000</v>
      </c>
      <c r="H32" s="1"/>
      <c r="I32" s="55"/>
      <c r="J32" s="1"/>
    </row>
    <row r="33" spans="1:10" ht="12.75">
      <c r="A33" s="552"/>
      <c r="B33" s="839" t="s">
        <v>647</v>
      </c>
      <c r="C33" s="841"/>
      <c r="D33" s="846"/>
      <c r="E33" s="846"/>
      <c r="F33" s="846"/>
      <c r="G33" s="848">
        <v>0</v>
      </c>
      <c r="H33" s="1"/>
      <c r="I33" s="55"/>
      <c r="J33" s="1"/>
    </row>
    <row r="34" spans="1:10" ht="12.75">
      <c r="A34" s="552"/>
      <c r="B34" s="719" t="s">
        <v>648</v>
      </c>
      <c r="C34" s="720"/>
      <c r="D34" s="720"/>
      <c r="E34" s="720"/>
      <c r="F34" s="847"/>
      <c r="G34" s="834">
        <v>0</v>
      </c>
      <c r="H34" s="1"/>
      <c r="I34" s="55"/>
      <c r="J34" s="1"/>
    </row>
    <row r="35" spans="1:10" ht="12.75">
      <c r="A35" s="552"/>
      <c r="B35" s="719" t="s">
        <v>647</v>
      </c>
      <c r="C35" s="720"/>
      <c r="D35" s="720"/>
      <c r="E35" s="720"/>
      <c r="F35" s="842"/>
      <c r="G35" s="834">
        <v>0</v>
      </c>
      <c r="H35" s="1"/>
      <c r="I35" s="55"/>
      <c r="J35" s="1"/>
    </row>
    <row r="36" spans="1:10" ht="12.75">
      <c r="A36" s="552"/>
      <c r="B36" s="719" t="s">
        <v>647</v>
      </c>
      <c r="C36" s="720"/>
      <c r="D36" s="720"/>
      <c r="E36" s="720"/>
      <c r="F36" s="842"/>
      <c r="G36" s="834">
        <v>0</v>
      </c>
      <c r="H36" s="1"/>
      <c r="I36" s="55"/>
      <c r="J36" s="1"/>
    </row>
    <row r="37" spans="1:10" ht="12.75">
      <c r="A37" s="552"/>
      <c r="B37" s="843" t="s">
        <v>647</v>
      </c>
      <c r="C37" s="844"/>
      <c r="D37" s="844"/>
      <c r="E37" s="844"/>
      <c r="F37" s="845"/>
      <c r="G37" s="835">
        <v>0</v>
      </c>
      <c r="H37" s="1"/>
      <c r="I37" s="55"/>
      <c r="J37" s="1"/>
    </row>
    <row r="38" spans="1:10" ht="12.75">
      <c r="A38" s="552"/>
      <c r="B38" s="23"/>
      <c r="C38" s="1"/>
      <c r="D38" s="3" t="s">
        <v>649</v>
      </c>
      <c r="E38" s="1"/>
      <c r="F38" s="552"/>
      <c r="G38" s="1"/>
      <c r="H38" s="95">
        <f>SUM(G28:G37)</f>
        <v>20281</v>
      </c>
      <c r="I38" s="55"/>
      <c r="J38" s="1"/>
    </row>
    <row r="39" spans="1:10" ht="12.75">
      <c r="A39" s="552"/>
      <c r="B39" s="23"/>
      <c r="C39" s="1"/>
      <c r="D39" s="1"/>
      <c r="E39" s="1"/>
      <c r="F39" s="1"/>
      <c r="G39" s="1"/>
      <c r="H39" s="1"/>
      <c r="I39" s="55"/>
      <c r="J39" s="1"/>
    </row>
    <row r="40" spans="1:10" ht="12.75">
      <c r="A40" s="552"/>
      <c r="B40" s="46" t="s">
        <v>650</v>
      </c>
      <c r="C40" s="1"/>
      <c r="D40" s="1"/>
      <c r="E40" s="1"/>
      <c r="F40" s="1"/>
      <c r="G40" s="1"/>
      <c r="H40" s="1"/>
      <c r="I40" s="149">
        <f>I25-H38</f>
        <v>186639</v>
      </c>
      <c r="J40" s="1"/>
    </row>
    <row r="41" spans="1:10" ht="12.75">
      <c r="A41" s="552"/>
      <c r="B41" s="46" t="s">
        <v>651</v>
      </c>
      <c r="C41" s="552"/>
      <c r="D41" s="552"/>
      <c r="E41" s="552"/>
      <c r="F41" s="552"/>
      <c r="G41" s="1"/>
      <c r="H41" s="1"/>
      <c r="I41" s="83">
        <v>0</v>
      </c>
      <c r="J41" s="1"/>
    </row>
    <row r="42" spans="1:10" ht="12.75">
      <c r="A42" s="552"/>
      <c r="B42" s="46" t="s">
        <v>652</v>
      </c>
      <c r="C42" s="552"/>
      <c r="D42" s="552"/>
      <c r="E42" s="552"/>
      <c r="F42" s="552"/>
      <c r="G42" s="1"/>
      <c r="H42" s="1"/>
      <c r="I42" s="134">
        <f>I40-I41</f>
        <v>186639</v>
      </c>
      <c r="J42" s="1"/>
    </row>
    <row r="43" spans="1:10" ht="12.75">
      <c r="A43" s="552"/>
      <c r="B43" s="23"/>
      <c r="C43" s="552"/>
      <c r="D43" s="552"/>
      <c r="E43" s="552"/>
      <c r="F43" s="552"/>
      <c r="G43" s="1"/>
      <c r="H43" s="1"/>
      <c r="I43" s="55"/>
      <c r="J43" s="1"/>
    </row>
    <row r="44" spans="1:10" ht="12.75">
      <c r="A44" s="552"/>
      <c r="B44" s="23"/>
      <c r="C44" s="552"/>
      <c r="D44" s="552"/>
      <c r="E44" s="552"/>
      <c r="F44" s="552"/>
      <c r="G44" s="4" t="s">
        <v>653</v>
      </c>
      <c r="H44" s="4" t="s">
        <v>288</v>
      </c>
      <c r="I44" s="55"/>
      <c r="J44" s="1"/>
    </row>
    <row r="45" spans="1:10" ht="12.75">
      <c r="A45" s="552"/>
      <c r="B45" s="23"/>
      <c r="C45" s="1"/>
      <c r="D45" s="1"/>
      <c r="E45" s="1"/>
      <c r="F45" s="552"/>
      <c r="G45" s="4" t="s">
        <v>654</v>
      </c>
      <c r="H45" s="4" t="s">
        <v>399</v>
      </c>
      <c r="I45" s="55"/>
      <c r="J45" s="1"/>
    </row>
    <row r="46" spans="1:10" ht="12.75">
      <c r="A46" s="552"/>
      <c r="B46" s="46" t="s">
        <v>655</v>
      </c>
      <c r="C46" s="1"/>
      <c r="D46" s="1"/>
      <c r="E46" s="1"/>
      <c r="F46" s="552"/>
      <c r="G46" s="849">
        <v>0.28</v>
      </c>
      <c r="H46" s="154">
        <f>I42*G46</f>
        <v>52258.920000000006</v>
      </c>
      <c r="I46" s="55"/>
      <c r="J46" s="1"/>
    </row>
    <row r="47" spans="1:10" ht="12.75">
      <c r="A47" s="552"/>
      <c r="B47" s="46" t="s">
        <v>656</v>
      </c>
      <c r="C47" s="552"/>
      <c r="D47" s="1"/>
      <c r="E47" s="1"/>
      <c r="F47" s="552"/>
      <c r="G47" s="850">
        <v>0.15</v>
      </c>
      <c r="H47" s="154">
        <f>I42*G47</f>
        <v>27995.85</v>
      </c>
      <c r="I47" s="55"/>
      <c r="J47" s="1"/>
    </row>
    <row r="48" spans="1:10" ht="12.75">
      <c r="A48" s="552"/>
      <c r="B48" s="46" t="s">
        <v>657</v>
      </c>
      <c r="C48" s="1"/>
      <c r="D48" s="1"/>
      <c r="E48" s="1"/>
      <c r="F48" s="552"/>
      <c r="G48" s="851">
        <v>0</v>
      </c>
      <c r="H48" s="154">
        <f>I42*G48</f>
        <v>0</v>
      </c>
      <c r="I48" s="55"/>
      <c r="J48" s="1"/>
    </row>
    <row r="49" spans="1:10" ht="12.75">
      <c r="A49" s="552"/>
      <c r="B49" s="46" t="s">
        <v>658</v>
      </c>
      <c r="C49" s="1"/>
      <c r="D49" s="1"/>
      <c r="E49" s="1"/>
      <c r="F49" s="552"/>
      <c r="G49" s="604"/>
      <c r="H49" s="93"/>
      <c r="I49" s="55"/>
      <c r="J49" s="1"/>
    </row>
    <row r="50" spans="1:10" ht="12.75">
      <c r="A50" s="552"/>
      <c r="B50" s="46" t="s">
        <v>659</v>
      </c>
      <c r="C50" s="1"/>
      <c r="D50" s="1"/>
      <c r="E50" s="1"/>
      <c r="F50" s="552"/>
      <c r="G50" s="852">
        <v>0.124</v>
      </c>
      <c r="H50" s="93"/>
      <c r="I50" s="55"/>
      <c r="J50" s="1"/>
    </row>
    <row r="51" spans="1:10" ht="12.75">
      <c r="A51" s="552"/>
      <c r="B51" s="46" t="s">
        <v>660</v>
      </c>
      <c r="C51" s="1"/>
      <c r="D51" s="1"/>
      <c r="E51" s="1"/>
      <c r="F51" s="552"/>
      <c r="G51" s="853">
        <v>0.029</v>
      </c>
      <c r="H51" s="93"/>
      <c r="I51" s="55"/>
      <c r="J51" s="1"/>
    </row>
    <row r="52" spans="1:10" ht="12.75">
      <c r="A52" s="552"/>
      <c r="B52" s="46" t="s">
        <v>661</v>
      </c>
      <c r="C52" s="552"/>
      <c r="D52" s="552"/>
      <c r="E52" s="552"/>
      <c r="F52" s="552"/>
      <c r="G52" s="835">
        <v>57600</v>
      </c>
      <c r="H52" s="154">
        <f>IF(I42&lt;=0,0,IF(I42&gt;G52,G52*(G50+G51)+(I42-G52)*G51,I42*(G50+G51)))</f>
        <v>12554.931</v>
      </c>
      <c r="I52" s="55"/>
      <c r="J52" s="1"/>
    </row>
    <row r="53" spans="1:10" ht="12.75">
      <c r="A53" s="552"/>
      <c r="B53" s="23"/>
      <c r="C53" s="552"/>
      <c r="D53" s="552"/>
      <c r="E53" s="552"/>
      <c r="F53" s="552"/>
      <c r="G53" s="552"/>
      <c r="H53" s="552"/>
      <c r="I53" s="55"/>
      <c r="J53" s="1"/>
    </row>
    <row r="54" spans="1:10" ht="13.5" thickBot="1">
      <c r="A54" s="552"/>
      <c r="B54" s="35" t="s">
        <v>662</v>
      </c>
      <c r="C54" s="21"/>
      <c r="D54" s="21"/>
      <c r="E54" s="21"/>
      <c r="F54" s="21"/>
      <c r="G54" s="21"/>
      <c r="H54" s="21"/>
      <c r="I54" s="155">
        <f>SUM(H46:H52)</f>
        <v>92809.701</v>
      </c>
      <c r="J54" s="1"/>
    </row>
    <row r="55" spans="1:10" ht="14.25" thickBot="1" thickTop="1">
      <c r="A55" s="552"/>
      <c r="B55" s="173"/>
      <c r="C55" s="174"/>
      <c r="D55" s="174"/>
      <c r="E55" s="174"/>
      <c r="F55" s="174"/>
      <c r="G55" s="174"/>
      <c r="H55" s="174"/>
      <c r="I55" s="175"/>
      <c r="J55" s="1"/>
    </row>
    <row r="56" spans="1:10" ht="13.5" thickTop="1">
      <c r="A56" s="552"/>
      <c r="B56" s="13"/>
      <c r="C56" s="14"/>
      <c r="D56" s="14"/>
      <c r="E56" s="14"/>
      <c r="F56" s="14"/>
      <c r="G56" s="178" t="s">
        <v>120</v>
      </c>
      <c r="H56" s="84" t="s">
        <v>399</v>
      </c>
      <c r="I56" s="36"/>
      <c r="J56" s="2"/>
    </row>
    <row r="57" spans="1:10" ht="12.75">
      <c r="A57" s="552"/>
      <c r="B57" s="16" t="s">
        <v>640</v>
      </c>
      <c r="C57" s="10"/>
      <c r="D57" s="10"/>
      <c r="E57" s="10"/>
      <c r="F57" s="10"/>
      <c r="G57" s="179" t="s">
        <v>127</v>
      </c>
      <c r="H57" s="9" t="s">
        <v>298</v>
      </c>
      <c r="I57" s="56"/>
      <c r="J57" s="2"/>
    </row>
    <row r="58" spans="1:10" ht="12.75">
      <c r="A58" s="552"/>
      <c r="B58" s="46" t="s">
        <v>418</v>
      </c>
      <c r="C58" s="1"/>
      <c r="D58" s="1"/>
      <c r="E58" s="1"/>
      <c r="F58" s="1"/>
      <c r="G58" s="154">
        <f>EndBalSheet!G9</f>
        <v>5200</v>
      </c>
      <c r="H58" s="854">
        <v>0</v>
      </c>
      <c r="I58" s="85"/>
      <c r="J58" s="2"/>
    </row>
    <row r="59" spans="1:10" ht="12.75">
      <c r="A59" s="552"/>
      <c r="B59" s="46" t="s">
        <v>420</v>
      </c>
      <c r="C59" s="1"/>
      <c r="D59" s="1"/>
      <c r="E59" s="1"/>
      <c r="F59" s="1"/>
      <c r="G59" s="154">
        <f>EndBalSheet!H10</f>
        <v>28149</v>
      </c>
      <c r="H59" s="855">
        <v>0</v>
      </c>
      <c r="I59" s="85"/>
      <c r="J59" s="2"/>
    </row>
    <row r="60" spans="1:10" ht="12.75">
      <c r="A60" s="552"/>
      <c r="B60" s="46" t="s">
        <v>422</v>
      </c>
      <c r="C60" s="1"/>
      <c r="D60" s="1"/>
      <c r="E60" s="1"/>
      <c r="F60" s="1"/>
      <c r="G60" s="154">
        <f>EndBalSheet!G11</f>
        <v>0</v>
      </c>
      <c r="H60" s="855">
        <v>0</v>
      </c>
      <c r="I60" s="85"/>
      <c r="J60" s="2"/>
    </row>
    <row r="61" spans="1:10" ht="12.75">
      <c r="A61" s="552"/>
      <c r="B61" s="46" t="s">
        <v>424</v>
      </c>
      <c r="C61" s="1"/>
      <c r="D61" s="1"/>
      <c r="E61" s="1"/>
      <c r="F61" s="1"/>
      <c r="G61" s="154">
        <f>EndBalSheet!G12</f>
        <v>0</v>
      </c>
      <c r="H61" s="855">
        <v>0</v>
      </c>
      <c r="I61" s="85"/>
      <c r="J61" s="2"/>
    </row>
    <row r="62" spans="1:10" ht="12.75">
      <c r="A62" s="552"/>
      <c r="B62" s="46" t="s">
        <v>426</v>
      </c>
      <c r="C62" s="1"/>
      <c r="D62" s="1"/>
      <c r="E62" s="1"/>
      <c r="F62" s="1"/>
      <c r="G62" s="154">
        <f>EndBalSheet!G13</f>
        <v>0</v>
      </c>
      <c r="H62" s="855">
        <v>0</v>
      </c>
      <c r="I62" s="85"/>
      <c r="J62" s="2"/>
    </row>
    <row r="63" spans="1:10" ht="12.75">
      <c r="A63" s="552"/>
      <c r="B63" s="46" t="s">
        <v>428</v>
      </c>
      <c r="C63" s="1"/>
      <c r="D63" s="1"/>
      <c r="E63" s="1"/>
      <c r="F63" s="1"/>
      <c r="G63" s="154">
        <f>EndBalSheet!G14</f>
        <v>0</v>
      </c>
      <c r="H63" s="855">
        <v>0</v>
      </c>
      <c r="I63" s="85"/>
      <c r="J63" s="2"/>
    </row>
    <row r="64" spans="1:10" ht="12.75">
      <c r="A64" s="552"/>
      <c r="B64" s="46" t="s">
        <v>430</v>
      </c>
      <c r="C64" s="1"/>
      <c r="D64" s="1"/>
      <c r="E64" s="1"/>
      <c r="F64" s="1"/>
      <c r="G64" s="154">
        <f>EndBalSheet!G15</f>
        <v>0</v>
      </c>
      <c r="H64" s="856">
        <v>0</v>
      </c>
      <c r="I64" s="85"/>
      <c r="J64" s="2"/>
    </row>
    <row r="65" spans="1:10" ht="12.75">
      <c r="A65" s="552"/>
      <c r="B65" s="46" t="s">
        <v>433</v>
      </c>
      <c r="C65" s="1"/>
      <c r="D65" s="1"/>
      <c r="E65" s="1"/>
      <c r="F65" s="1"/>
      <c r="G65" s="154">
        <f>SUM(EndBalSheet!G18:G21)</f>
        <v>165571</v>
      </c>
      <c r="H65" s="154">
        <f>EndBalSheet!G119+EndBalSheet!G21</f>
        <v>0</v>
      </c>
      <c r="I65" s="85"/>
      <c r="J65" s="2"/>
    </row>
    <row r="66" spans="1:10" ht="12.75">
      <c r="A66" s="552"/>
      <c r="B66" s="46" t="s">
        <v>436</v>
      </c>
      <c r="C66" s="1"/>
      <c r="D66" s="1"/>
      <c r="E66" s="1"/>
      <c r="F66" s="1"/>
      <c r="G66" s="156">
        <f>EndBalSheet!H25</f>
        <v>57000</v>
      </c>
      <c r="H66" s="86">
        <v>49000</v>
      </c>
      <c r="I66" s="85"/>
      <c r="J66" s="2"/>
    </row>
    <row r="67" spans="1:10" ht="12.75">
      <c r="A67" s="552"/>
      <c r="B67" s="46" t="s">
        <v>663</v>
      </c>
      <c r="C67" s="1"/>
      <c r="D67" s="1"/>
      <c r="E67" s="1"/>
      <c r="F67" s="1"/>
      <c r="G67" s="154">
        <f>EndBalSheet!G31</f>
        <v>0</v>
      </c>
      <c r="H67" s="154">
        <f>EndSchedules!I225</f>
        <v>0</v>
      </c>
      <c r="I67" s="85"/>
      <c r="J67" s="2"/>
    </row>
    <row r="68" spans="1:10" ht="12.75">
      <c r="A68" s="552"/>
      <c r="B68" s="839" t="s">
        <v>113</v>
      </c>
      <c r="C68" s="840"/>
      <c r="D68" s="840"/>
      <c r="E68" s="840"/>
      <c r="F68" s="841"/>
      <c r="G68" s="154">
        <v>0</v>
      </c>
      <c r="H68" s="854">
        <v>0</v>
      </c>
      <c r="I68" s="85"/>
      <c r="J68" s="2"/>
    </row>
    <row r="69" spans="1:10" ht="12.75">
      <c r="A69" s="552"/>
      <c r="B69" s="719" t="s">
        <v>113</v>
      </c>
      <c r="C69" s="720"/>
      <c r="D69" s="720"/>
      <c r="E69" s="720"/>
      <c r="F69" s="842"/>
      <c r="G69" s="154">
        <v>0</v>
      </c>
      <c r="H69" s="855">
        <v>0</v>
      </c>
      <c r="I69" s="85"/>
      <c r="J69" s="2"/>
    </row>
    <row r="70" spans="1:10" ht="12">
      <c r="A70" s="552"/>
      <c r="B70" s="843" t="s">
        <v>113</v>
      </c>
      <c r="C70" s="844"/>
      <c r="D70" s="844"/>
      <c r="E70" s="844"/>
      <c r="F70" s="845"/>
      <c r="G70" s="154">
        <v>0</v>
      </c>
      <c r="H70" s="856">
        <v>0</v>
      </c>
      <c r="I70" s="85"/>
      <c r="J70" s="1"/>
    </row>
    <row r="71" spans="1:10" ht="12">
      <c r="A71" s="552"/>
      <c r="B71" s="23"/>
      <c r="C71" s="1"/>
      <c r="D71" s="3" t="s">
        <v>664</v>
      </c>
      <c r="E71" s="1"/>
      <c r="F71" s="1"/>
      <c r="G71" s="154">
        <f>SUM(G58:G70)</f>
        <v>255920</v>
      </c>
      <c r="H71" s="127"/>
      <c r="I71" s="85"/>
      <c r="J71" s="1"/>
    </row>
    <row r="72" spans="1:10" ht="12">
      <c r="A72" s="552"/>
      <c r="B72" s="23"/>
      <c r="C72" s="1"/>
      <c r="D72" s="3" t="s">
        <v>644</v>
      </c>
      <c r="E72" s="1"/>
      <c r="F72" s="1"/>
      <c r="G72" s="2"/>
      <c r="H72" s="154">
        <f>SUM(H58:H70)</f>
        <v>49000</v>
      </c>
      <c r="I72" s="85"/>
      <c r="J72" s="1"/>
    </row>
    <row r="73" spans="1:10" ht="12">
      <c r="A73" s="552"/>
      <c r="B73" s="46" t="s">
        <v>665</v>
      </c>
      <c r="C73" s="1"/>
      <c r="D73" s="1"/>
      <c r="E73" s="1"/>
      <c r="F73" s="1"/>
      <c r="G73" s="2"/>
      <c r="H73" s="2"/>
      <c r="I73" s="134">
        <f>G71-H72</f>
        <v>206920</v>
      </c>
      <c r="J73" s="1"/>
    </row>
    <row r="74" spans="1:10" ht="12">
      <c r="A74" s="552"/>
      <c r="B74" s="23"/>
      <c r="C74" s="1"/>
      <c r="D74" s="1"/>
      <c r="E74" s="1"/>
      <c r="F74" s="1"/>
      <c r="G74" s="2"/>
      <c r="H74" s="2"/>
      <c r="I74" s="85"/>
      <c r="J74" s="1"/>
    </row>
    <row r="75" spans="1:10" ht="12">
      <c r="A75" s="552"/>
      <c r="B75" s="75" t="s">
        <v>646</v>
      </c>
      <c r="C75" s="59"/>
      <c r="D75" s="59"/>
      <c r="E75" s="59"/>
      <c r="F75" s="59"/>
      <c r="G75" s="87"/>
      <c r="H75" s="87"/>
      <c r="I75" s="88"/>
      <c r="J75" s="1"/>
    </row>
    <row r="76" spans="1:10" ht="12">
      <c r="A76" s="552"/>
      <c r="B76" s="46" t="s">
        <v>417</v>
      </c>
      <c r="C76" s="1"/>
      <c r="D76" s="1"/>
      <c r="E76" s="1"/>
      <c r="F76" s="1"/>
      <c r="G76" s="154">
        <f>EndBalSheet!N8</f>
        <v>0</v>
      </c>
      <c r="H76" s="2"/>
      <c r="I76" s="85"/>
      <c r="J76" s="1"/>
    </row>
    <row r="77" spans="1:10" ht="12">
      <c r="A77" s="552"/>
      <c r="B77" s="46" t="s">
        <v>419</v>
      </c>
      <c r="C77" s="1"/>
      <c r="D77" s="1"/>
      <c r="E77" s="1"/>
      <c r="F77" s="1"/>
      <c r="G77" s="154">
        <f>EndBalSheet!N9</f>
        <v>9531</v>
      </c>
      <c r="H77" s="2"/>
      <c r="I77" s="85"/>
      <c r="J77" s="1"/>
    </row>
    <row r="78" spans="1:10" ht="12">
      <c r="A78" s="552"/>
      <c r="B78" s="46" t="s">
        <v>425</v>
      </c>
      <c r="C78" s="1"/>
      <c r="D78" s="1"/>
      <c r="E78" s="1"/>
      <c r="F78" s="1"/>
      <c r="G78" s="154">
        <f>EndBalSheet!N12</f>
        <v>4000</v>
      </c>
      <c r="H78" s="2"/>
      <c r="I78" s="85"/>
      <c r="J78" s="1"/>
    </row>
    <row r="79" spans="1:10" ht="12">
      <c r="A79" s="552"/>
      <c r="B79" s="46" t="s">
        <v>427</v>
      </c>
      <c r="C79" s="1"/>
      <c r="D79" s="1"/>
      <c r="E79" s="1"/>
      <c r="F79" s="1"/>
      <c r="G79" s="154">
        <f>EndBalSheet!N13</f>
        <v>4750</v>
      </c>
      <c r="H79" s="2"/>
      <c r="I79" s="85"/>
      <c r="J79" s="1"/>
    </row>
    <row r="80" spans="1:10" ht="12">
      <c r="A80" s="552"/>
      <c r="B80" s="46" t="s">
        <v>429</v>
      </c>
      <c r="C80" s="1"/>
      <c r="D80" s="1"/>
      <c r="E80" s="1"/>
      <c r="F80" s="1"/>
      <c r="G80" s="154">
        <f>EndBalSheet!N14</f>
        <v>2000</v>
      </c>
      <c r="H80" s="2"/>
      <c r="I80" s="85"/>
      <c r="J80" s="1"/>
    </row>
    <row r="81" spans="1:10" ht="12">
      <c r="A81" s="552"/>
      <c r="B81" s="839" t="s">
        <v>647</v>
      </c>
      <c r="C81" s="841"/>
      <c r="D81" s="846"/>
      <c r="E81" s="846"/>
      <c r="F81" s="846"/>
      <c r="G81" s="857">
        <v>0</v>
      </c>
      <c r="H81" s="2"/>
      <c r="I81" s="85"/>
      <c r="J81" s="1"/>
    </row>
    <row r="82" spans="1:10" ht="12">
      <c r="A82" s="552"/>
      <c r="B82" s="719" t="s">
        <v>647</v>
      </c>
      <c r="C82" s="720"/>
      <c r="D82" s="720"/>
      <c r="E82" s="720"/>
      <c r="F82" s="847"/>
      <c r="G82" s="855">
        <v>0</v>
      </c>
      <c r="H82" s="2"/>
      <c r="I82" s="85"/>
      <c r="J82" s="1"/>
    </row>
    <row r="83" spans="1:10" ht="12">
      <c r="A83" s="552"/>
      <c r="B83" s="719" t="s">
        <v>647</v>
      </c>
      <c r="C83" s="720"/>
      <c r="D83" s="720"/>
      <c r="E83" s="720"/>
      <c r="F83" s="842"/>
      <c r="G83" s="855">
        <v>0</v>
      </c>
      <c r="H83" s="2"/>
      <c r="I83" s="85"/>
      <c r="J83" s="1"/>
    </row>
    <row r="84" spans="1:10" ht="12">
      <c r="A84" s="552"/>
      <c r="B84" s="719" t="s">
        <v>647</v>
      </c>
      <c r="C84" s="720"/>
      <c r="D84" s="720"/>
      <c r="E84" s="720"/>
      <c r="F84" s="842"/>
      <c r="G84" s="855">
        <v>0</v>
      </c>
      <c r="H84" s="2"/>
      <c r="I84" s="85"/>
      <c r="J84" s="1"/>
    </row>
    <row r="85" spans="1:10" ht="12">
      <c r="A85" s="552"/>
      <c r="B85" s="843" t="s">
        <v>647</v>
      </c>
      <c r="C85" s="844"/>
      <c r="D85" s="844"/>
      <c r="E85" s="844"/>
      <c r="F85" s="845"/>
      <c r="G85" s="856">
        <v>0</v>
      </c>
      <c r="H85" s="2"/>
      <c r="I85" s="85"/>
      <c r="J85" s="1"/>
    </row>
    <row r="86" spans="1:10" ht="12">
      <c r="A86" s="552"/>
      <c r="B86" s="23"/>
      <c r="C86" s="1"/>
      <c r="D86" s="3" t="s">
        <v>649</v>
      </c>
      <c r="E86" s="1"/>
      <c r="F86" s="552"/>
      <c r="G86" s="552"/>
      <c r="H86" s="154">
        <f>SUM(G76:G85)</f>
        <v>20281</v>
      </c>
      <c r="I86" s="85"/>
      <c r="J86" s="1"/>
    </row>
    <row r="87" spans="1:10" ht="12">
      <c r="A87" s="552"/>
      <c r="B87" s="23"/>
      <c r="C87" s="1"/>
      <c r="D87" s="1"/>
      <c r="E87" s="1"/>
      <c r="F87" s="1"/>
      <c r="G87" s="2"/>
      <c r="H87" s="2"/>
      <c r="I87" s="85"/>
      <c r="J87" s="2"/>
    </row>
    <row r="88" spans="1:10" ht="12">
      <c r="A88" s="552"/>
      <c r="B88" s="46" t="s">
        <v>666</v>
      </c>
      <c r="C88" s="1"/>
      <c r="D88" s="1"/>
      <c r="E88" s="1"/>
      <c r="F88" s="1"/>
      <c r="G88" s="2"/>
      <c r="H88" s="2"/>
      <c r="I88" s="134">
        <f>I73-H86</f>
        <v>186639</v>
      </c>
      <c r="J88" s="2"/>
    </row>
    <row r="89" spans="1:10" ht="12">
      <c r="A89" s="552"/>
      <c r="B89" s="46" t="s">
        <v>651</v>
      </c>
      <c r="C89" s="552"/>
      <c r="D89" s="552"/>
      <c r="E89" s="552"/>
      <c r="F89" s="552"/>
      <c r="G89" s="2"/>
      <c r="H89" s="2"/>
      <c r="I89" s="83">
        <v>0</v>
      </c>
      <c r="J89" s="2"/>
    </row>
    <row r="90" spans="1:10" ht="12">
      <c r="A90" s="552"/>
      <c r="B90" s="46" t="s">
        <v>652</v>
      </c>
      <c r="C90" s="552"/>
      <c r="D90" s="552"/>
      <c r="E90" s="552"/>
      <c r="F90" s="552"/>
      <c r="G90" s="2"/>
      <c r="H90" s="2"/>
      <c r="I90" s="134">
        <f>I88-I89</f>
        <v>186639</v>
      </c>
      <c r="J90" s="2"/>
    </row>
    <row r="91" spans="1:10" ht="12">
      <c r="A91" s="552"/>
      <c r="B91" s="23"/>
      <c r="C91" s="552"/>
      <c r="D91" s="552"/>
      <c r="E91" s="552"/>
      <c r="F91" s="552"/>
      <c r="G91" s="2"/>
      <c r="H91" s="2"/>
      <c r="I91" s="85"/>
      <c r="J91" s="2"/>
    </row>
    <row r="92" spans="1:10" ht="12">
      <c r="A92" s="552"/>
      <c r="B92" s="23"/>
      <c r="C92" s="552"/>
      <c r="D92" s="552"/>
      <c r="E92" s="552"/>
      <c r="F92" s="552"/>
      <c r="G92" s="4" t="s">
        <v>653</v>
      </c>
      <c r="H92" s="6" t="s">
        <v>288</v>
      </c>
      <c r="I92" s="85"/>
      <c r="J92" s="2"/>
    </row>
    <row r="93" spans="1:10" ht="12">
      <c r="A93" s="552"/>
      <c r="B93" s="23"/>
      <c r="C93" s="552"/>
      <c r="D93" s="552"/>
      <c r="E93" s="552"/>
      <c r="F93" s="552"/>
      <c r="G93" s="4" t="s">
        <v>654</v>
      </c>
      <c r="H93" s="6" t="s">
        <v>399</v>
      </c>
      <c r="I93" s="85"/>
      <c r="J93" s="2"/>
    </row>
    <row r="94" spans="1:10" ht="12">
      <c r="A94" s="552"/>
      <c r="B94" s="46" t="s">
        <v>667</v>
      </c>
      <c r="C94" s="1"/>
      <c r="D94" s="1"/>
      <c r="E94" s="1"/>
      <c r="F94" s="1"/>
      <c r="G94" s="157">
        <f>G46</f>
        <v>0.28</v>
      </c>
      <c r="H94" s="154">
        <f>I90*G94</f>
        <v>52258.920000000006</v>
      </c>
      <c r="I94" s="85"/>
      <c r="J94" s="2"/>
    </row>
    <row r="95" spans="1:10" ht="12">
      <c r="A95" s="552"/>
      <c r="B95" s="46" t="s">
        <v>668</v>
      </c>
      <c r="C95" s="1"/>
      <c r="D95" s="1"/>
      <c r="E95" s="1"/>
      <c r="F95" s="1"/>
      <c r="G95" s="157">
        <f>G47</f>
        <v>0.15</v>
      </c>
      <c r="H95" s="154">
        <f>I90*G95</f>
        <v>27995.85</v>
      </c>
      <c r="I95" s="85"/>
      <c r="J95" s="2"/>
    </row>
    <row r="96" spans="1:10" ht="12">
      <c r="A96" s="552"/>
      <c r="B96" s="46" t="s">
        <v>669</v>
      </c>
      <c r="C96" s="1"/>
      <c r="D96" s="1"/>
      <c r="E96" s="1"/>
      <c r="F96" s="1"/>
      <c r="G96" s="157">
        <f>G48</f>
        <v>0</v>
      </c>
      <c r="H96" s="154">
        <f>I90*G96</f>
        <v>0</v>
      </c>
      <c r="I96" s="85"/>
      <c r="J96" s="2"/>
    </row>
    <row r="97" spans="1:10" ht="12">
      <c r="A97" s="552"/>
      <c r="B97" s="46" t="s">
        <v>670</v>
      </c>
      <c r="C97" s="1"/>
      <c r="D97" s="1"/>
      <c r="E97" s="1"/>
      <c r="F97" s="1"/>
      <c r="G97" s="159"/>
      <c r="H97" s="93"/>
      <c r="I97" s="85"/>
      <c r="J97" s="2"/>
    </row>
    <row r="98" spans="1:10" ht="12">
      <c r="A98" s="552"/>
      <c r="B98" s="46" t="s">
        <v>659</v>
      </c>
      <c r="C98" s="1"/>
      <c r="D98" s="1"/>
      <c r="E98" s="1"/>
      <c r="F98" s="1"/>
      <c r="G98" s="158">
        <f>G50</f>
        <v>0.124</v>
      </c>
      <c r="H98" s="93"/>
      <c r="I98" s="85"/>
      <c r="J98" s="2"/>
    </row>
    <row r="99" spans="1:10" ht="12">
      <c r="A99" s="552"/>
      <c r="B99" s="46" t="s">
        <v>660</v>
      </c>
      <c r="C99" s="1"/>
      <c r="D99" s="1"/>
      <c r="E99" s="1"/>
      <c r="F99" s="1"/>
      <c r="G99" s="158">
        <f>G51</f>
        <v>0.029</v>
      </c>
      <c r="H99" s="93"/>
      <c r="I99" s="85"/>
      <c r="J99" s="2"/>
    </row>
    <row r="100" spans="1:10" ht="12">
      <c r="A100" s="552"/>
      <c r="B100" s="46" t="s">
        <v>661</v>
      </c>
      <c r="C100" s="1"/>
      <c r="D100" s="1"/>
      <c r="E100" s="1"/>
      <c r="F100" s="1"/>
      <c r="G100" s="154">
        <f>G52</f>
        <v>57600</v>
      </c>
      <c r="H100" s="154">
        <f>IF(I90&lt;=0,0,IF(I90&gt;G100,G100*(G98+G99)+(I90-G100)*G99,I90*(G98+G99)))</f>
        <v>12554.931</v>
      </c>
      <c r="I100" s="85"/>
      <c r="J100" s="2"/>
    </row>
    <row r="101" spans="1:10" ht="12">
      <c r="A101" s="552"/>
      <c r="B101" s="23"/>
      <c r="C101" s="1"/>
      <c r="D101" s="1"/>
      <c r="E101" s="1"/>
      <c r="F101" s="1"/>
      <c r="G101" s="2"/>
      <c r="H101" s="2"/>
      <c r="I101" s="85"/>
      <c r="J101" s="2"/>
    </row>
    <row r="102" spans="1:10" ht="12.75" thickBot="1">
      <c r="A102" s="552"/>
      <c r="B102" s="35" t="s">
        <v>671</v>
      </c>
      <c r="C102" s="21"/>
      <c r="D102" s="21"/>
      <c r="E102" s="21"/>
      <c r="F102" s="21"/>
      <c r="G102" s="89"/>
      <c r="H102" s="89"/>
      <c r="I102" s="155">
        <f>SUM(H94:H100)</f>
        <v>92809.701</v>
      </c>
      <c r="J102" s="1"/>
    </row>
    <row r="103" spans="1:10" ht="12.75" thickTop="1">
      <c r="A103" s="552"/>
      <c r="B103" s="1"/>
      <c r="C103" s="1"/>
      <c r="D103" s="1"/>
      <c r="E103" s="1"/>
      <c r="F103" s="1"/>
      <c r="G103" s="2"/>
      <c r="H103" s="2"/>
      <c r="I103" s="2"/>
      <c r="J103" s="1"/>
    </row>
    <row r="104" spans="1:10" ht="12">
      <c r="A104" s="552"/>
      <c r="B104" s="1"/>
      <c r="C104" s="1"/>
      <c r="D104" s="1"/>
      <c r="E104" s="1"/>
      <c r="F104" s="1"/>
      <c r="G104" s="2"/>
      <c r="H104" s="2"/>
      <c r="I104" s="2"/>
      <c r="J104" s="1"/>
    </row>
    <row r="105" spans="1:10" ht="12.75" thickBot="1">
      <c r="A105" s="552"/>
      <c r="B105" s="3" t="s">
        <v>672</v>
      </c>
      <c r="C105" s="1"/>
      <c r="D105" s="1"/>
      <c r="E105" s="1"/>
      <c r="F105" s="1"/>
      <c r="G105" s="1"/>
      <c r="H105" s="1"/>
      <c r="I105" s="1"/>
      <c r="J105" s="1"/>
    </row>
    <row r="106" spans="1:10" ht="12.75" thickTop="1">
      <c r="A106" s="552"/>
      <c r="B106" s="13"/>
      <c r="C106" s="14"/>
      <c r="D106" s="14"/>
      <c r="E106" s="14"/>
      <c r="F106" s="14"/>
      <c r="G106" s="14"/>
      <c r="H106" s="90" t="s">
        <v>120</v>
      </c>
      <c r="I106" s="36"/>
      <c r="J106" s="2"/>
    </row>
    <row r="107" spans="1:10" ht="12">
      <c r="A107" s="552"/>
      <c r="B107" s="23"/>
      <c r="C107" s="1"/>
      <c r="D107" s="1"/>
      <c r="E107" s="1"/>
      <c r="F107" s="1"/>
      <c r="G107" s="176" t="s">
        <v>122</v>
      </c>
      <c r="H107" s="4" t="s">
        <v>673</v>
      </c>
      <c r="I107" s="55"/>
      <c r="J107" s="2"/>
    </row>
    <row r="108" spans="1:10" ht="12">
      <c r="A108" s="552"/>
      <c r="B108" s="16" t="s">
        <v>674</v>
      </c>
      <c r="C108" s="10"/>
      <c r="D108" s="10"/>
      <c r="E108" s="10"/>
      <c r="F108" s="10"/>
      <c r="G108" s="80" t="s">
        <v>127</v>
      </c>
      <c r="H108" s="80" t="s">
        <v>298</v>
      </c>
      <c r="I108" s="56"/>
      <c r="J108" s="2"/>
    </row>
    <row r="109" spans="1:10" ht="12">
      <c r="A109" s="552"/>
      <c r="B109" s="46" t="s">
        <v>448</v>
      </c>
      <c r="C109" s="1"/>
      <c r="D109" s="1"/>
      <c r="E109" s="1"/>
      <c r="F109" s="1"/>
      <c r="G109" s="154">
        <f>EndBalSheet!H38</f>
        <v>332000</v>
      </c>
      <c r="H109" s="154">
        <f>EndBalSheet!G40</f>
        <v>320333</v>
      </c>
      <c r="I109" s="85"/>
      <c r="J109" s="2"/>
    </row>
    <row r="110" spans="1:10" ht="12">
      <c r="A110" s="552"/>
      <c r="B110" s="46" t="s">
        <v>675</v>
      </c>
      <c r="C110" s="1"/>
      <c r="D110" s="1"/>
      <c r="E110" s="1"/>
      <c r="F110" s="1"/>
      <c r="G110" s="127"/>
      <c r="H110" s="154">
        <f>-EndSchedules!J245</f>
        <v>-299000</v>
      </c>
      <c r="I110" s="85"/>
      <c r="J110" s="2"/>
    </row>
    <row r="111" spans="1:10" ht="12">
      <c r="A111" s="552"/>
      <c r="B111" s="46" t="s">
        <v>454</v>
      </c>
      <c r="C111" s="1"/>
      <c r="D111" s="1"/>
      <c r="E111" s="1"/>
      <c r="F111" s="1"/>
      <c r="G111" s="154">
        <f>EndBalSheet!H45</f>
        <v>400000</v>
      </c>
      <c r="H111" s="154">
        <f>EndBalSheet!G47</f>
        <v>418267</v>
      </c>
      <c r="I111" s="85"/>
      <c r="J111" s="2"/>
    </row>
    <row r="112" spans="1:10" ht="12">
      <c r="A112" s="552"/>
      <c r="B112" s="46" t="s">
        <v>676</v>
      </c>
      <c r="C112" s="1"/>
      <c r="D112" s="1"/>
      <c r="E112" s="1"/>
      <c r="F112" s="1"/>
      <c r="G112" s="154">
        <f>EndBalSheet!H48</f>
        <v>1887500</v>
      </c>
      <c r="H112" s="154">
        <f>EndBalSheet!G50</f>
        <v>765624</v>
      </c>
      <c r="I112" s="85"/>
      <c r="J112" s="2"/>
    </row>
    <row r="113" spans="1:10" ht="12">
      <c r="A113" s="552"/>
      <c r="B113" s="839" t="s">
        <v>677</v>
      </c>
      <c r="C113" s="840"/>
      <c r="D113" s="840"/>
      <c r="E113" s="840"/>
      <c r="F113" s="841"/>
      <c r="G113" s="858">
        <v>0</v>
      </c>
      <c r="H113" s="858">
        <v>0</v>
      </c>
      <c r="I113" s="85"/>
      <c r="J113" s="2"/>
    </row>
    <row r="114" spans="1:10" ht="12">
      <c r="A114" s="552"/>
      <c r="B114" s="843" t="s">
        <v>677</v>
      </c>
      <c r="C114" s="844"/>
      <c r="D114" s="844"/>
      <c r="E114" s="844"/>
      <c r="F114" s="845"/>
      <c r="G114" s="859">
        <v>0</v>
      </c>
      <c r="H114" s="859">
        <v>0</v>
      </c>
      <c r="I114" s="85"/>
      <c r="J114" s="2"/>
    </row>
    <row r="115" spans="1:10" ht="12">
      <c r="A115" s="552"/>
      <c r="B115" s="23"/>
      <c r="C115" s="3" t="s">
        <v>678</v>
      </c>
      <c r="D115" s="1"/>
      <c r="E115" s="1"/>
      <c r="F115" s="1"/>
      <c r="G115" s="154">
        <f>SUM(G109:G114)</f>
        <v>2619500</v>
      </c>
      <c r="H115" s="127"/>
      <c r="I115" s="85"/>
      <c r="J115" s="2"/>
    </row>
    <row r="116" spans="1:10" ht="12">
      <c r="A116" s="552"/>
      <c r="B116" s="23"/>
      <c r="C116" s="3" t="s">
        <v>679</v>
      </c>
      <c r="D116" s="1"/>
      <c r="E116" s="1"/>
      <c r="F116" s="1"/>
      <c r="G116" s="2"/>
      <c r="H116" s="154">
        <f>SUM(H109:H114)</f>
        <v>1205224</v>
      </c>
      <c r="I116" s="85"/>
      <c r="J116" s="2"/>
    </row>
    <row r="117" spans="1:10" ht="12">
      <c r="A117" s="552"/>
      <c r="B117" s="23"/>
      <c r="C117" s="1"/>
      <c r="D117" s="1"/>
      <c r="E117" s="1"/>
      <c r="F117" s="1"/>
      <c r="G117" s="2"/>
      <c r="H117" s="2"/>
      <c r="I117" s="85"/>
      <c r="J117" s="2"/>
    </row>
    <row r="118" spans="1:10" ht="12">
      <c r="A118" s="552"/>
      <c r="B118" s="46" t="s">
        <v>680</v>
      </c>
      <c r="C118" s="1"/>
      <c r="D118" s="1"/>
      <c r="E118" s="1"/>
      <c r="F118" s="1"/>
      <c r="G118" s="2"/>
      <c r="H118" s="552"/>
      <c r="I118" s="134">
        <f>G115-H116</f>
        <v>1414276</v>
      </c>
      <c r="J118" s="2"/>
    </row>
    <row r="119" spans="1:10" ht="12">
      <c r="A119" s="552"/>
      <c r="B119" s="23"/>
      <c r="C119" s="1"/>
      <c r="D119" s="1"/>
      <c r="E119" s="1"/>
      <c r="F119" s="1"/>
      <c r="G119" s="2"/>
      <c r="H119" s="2"/>
      <c r="I119" s="85"/>
      <c r="J119" s="2"/>
    </row>
    <row r="120" spans="1:10" ht="12">
      <c r="A120" s="552"/>
      <c r="B120" s="75" t="s">
        <v>681</v>
      </c>
      <c r="C120" s="59"/>
      <c r="D120" s="59"/>
      <c r="E120" s="59"/>
      <c r="F120" s="59"/>
      <c r="G120" s="87"/>
      <c r="H120" s="87"/>
      <c r="I120" s="88"/>
      <c r="J120" s="2"/>
    </row>
    <row r="121" spans="1:10" ht="12">
      <c r="A121" s="552"/>
      <c r="B121" s="839" t="s">
        <v>682</v>
      </c>
      <c r="C121" s="840"/>
      <c r="D121" s="840"/>
      <c r="E121" s="840"/>
      <c r="F121" s="840"/>
      <c r="G121" s="854">
        <v>0</v>
      </c>
      <c r="H121" s="605"/>
      <c r="I121" s="85"/>
      <c r="J121" s="2"/>
    </row>
    <row r="122" spans="1:10" ht="12">
      <c r="A122" s="552"/>
      <c r="B122" s="719" t="s">
        <v>682</v>
      </c>
      <c r="C122" s="720"/>
      <c r="D122" s="720"/>
      <c r="E122" s="720"/>
      <c r="F122" s="720"/>
      <c r="G122" s="855">
        <v>0</v>
      </c>
      <c r="H122" s="605"/>
      <c r="I122" s="85"/>
      <c r="J122" s="2"/>
    </row>
    <row r="123" spans="1:10" ht="12">
      <c r="A123" s="552"/>
      <c r="B123" s="719" t="s">
        <v>682</v>
      </c>
      <c r="C123" s="720"/>
      <c r="D123" s="720"/>
      <c r="E123" s="720"/>
      <c r="F123" s="720"/>
      <c r="G123" s="855">
        <v>0</v>
      </c>
      <c r="H123" s="605"/>
      <c r="I123" s="85"/>
      <c r="J123" s="2"/>
    </row>
    <row r="124" spans="1:10" ht="12">
      <c r="A124" s="552"/>
      <c r="B124" s="719" t="s">
        <v>682</v>
      </c>
      <c r="C124" s="720"/>
      <c r="D124" s="720"/>
      <c r="E124" s="720"/>
      <c r="F124" s="720"/>
      <c r="G124" s="855">
        <v>0</v>
      </c>
      <c r="H124" s="605"/>
      <c r="I124" s="85"/>
      <c r="J124" s="1"/>
    </row>
    <row r="125" spans="1:10" ht="12">
      <c r="A125" s="552"/>
      <c r="B125" s="843" t="s">
        <v>682</v>
      </c>
      <c r="C125" s="844"/>
      <c r="D125" s="844"/>
      <c r="E125" s="844"/>
      <c r="F125" s="844"/>
      <c r="G125" s="856">
        <v>0</v>
      </c>
      <c r="H125" s="605"/>
      <c r="I125" s="85"/>
      <c r="J125" s="1"/>
    </row>
    <row r="126" spans="1:10" ht="12">
      <c r="A126" s="552"/>
      <c r="B126" s="23"/>
      <c r="C126" s="3" t="s">
        <v>683</v>
      </c>
      <c r="D126" s="1"/>
      <c r="E126" s="1"/>
      <c r="F126" s="1"/>
      <c r="G126" s="2"/>
      <c r="H126" s="154">
        <f>SUM(G121:G125)</f>
        <v>0</v>
      </c>
      <c r="I126" s="85"/>
      <c r="J126" s="1"/>
    </row>
    <row r="127" spans="1:10" ht="12">
      <c r="A127" s="552"/>
      <c r="B127" s="23"/>
      <c r="C127" s="1"/>
      <c r="D127" s="1"/>
      <c r="E127" s="1"/>
      <c r="F127" s="1"/>
      <c r="G127" s="2"/>
      <c r="H127" s="2"/>
      <c r="I127" s="85"/>
      <c r="J127" s="1"/>
    </row>
    <row r="128" spans="1:10" ht="12">
      <c r="A128" s="552"/>
      <c r="B128" s="23"/>
      <c r="C128" s="1"/>
      <c r="D128" s="1"/>
      <c r="E128" s="1"/>
      <c r="F128" s="1"/>
      <c r="G128" s="1"/>
      <c r="H128" s="1"/>
      <c r="I128" s="55"/>
      <c r="J128" s="1"/>
    </row>
    <row r="129" spans="1:10" ht="12">
      <c r="A129" s="552"/>
      <c r="B129" s="46" t="s">
        <v>684</v>
      </c>
      <c r="C129" s="1"/>
      <c r="D129" s="1"/>
      <c r="E129" s="1"/>
      <c r="F129" s="1"/>
      <c r="G129" s="1"/>
      <c r="H129" s="1"/>
      <c r="I129" s="149">
        <f>I118-H126</f>
        <v>1414276</v>
      </c>
      <c r="J129" s="2"/>
    </row>
    <row r="130" spans="1:10" ht="12">
      <c r="A130" s="552"/>
      <c r="B130" s="46" t="s">
        <v>685</v>
      </c>
      <c r="C130" s="1"/>
      <c r="D130" s="1"/>
      <c r="E130" s="1"/>
      <c r="F130" s="3" t="s">
        <v>686</v>
      </c>
      <c r="G130" s="1"/>
      <c r="H130" s="1"/>
      <c r="I130" s="91">
        <v>0</v>
      </c>
      <c r="J130" s="2"/>
    </row>
    <row r="131" spans="1:10" ht="12">
      <c r="A131" s="552"/>
      <c r="B131" s="46" t="s">
        <v>687</v>
      </c>
      <c r="C131" s="1"/>
      <c r="D131" s="1"/>
      <c r="E131" s="1"/>
      <c r="F131" s="1"/>
      <c r="G131" s="1"/>
      <c r="H131" s="1"/>
      <c r="I131" s="149">
        <f>I129-I130</f>
        <v>1414276</v>
      </c>
      <c r="J131" s="2"/>
    </row>
    <row r="132" spans="1:10" ht="12">
      <c r="A132" s="552"/>
      <c r="B132" s="23"/>
      <c r="C132" s="1"/>
      <c r="D132" s="1"/>
      <c r="E132" s="1"/>
      <c r="F132" s="1"/>
      <c r="G132" s="1"/>
      <c r="H132" s="1"/>
      <c r="I132" s="55"/>
      <c r="J132" s="2"/>
    </row>
    <row r="133" spans="1:10" ht="12">
      <c r="A133" s="552"/>
      <c r="B133" s="23"/>
      <c r="C133" s="1"/>
      <c r="D133" s="1"/>
      <c r="E133" s="1"/>
      <c r="F133" s="1"/>
      <c r="G133" s="4" t="s">
        <v>653</v>
      </c>
      <c r="H133" s="4" t="s">
        <v>288</v>
      </c>
      <c r="I133" s="55"/>
      <c r="J133" s="2"/>
    </row>
    <row r="134" spans="1:10" ht="12">
      <c r="A134" s="552"/>
      <c r="B134" s="23"/>
      <c r="C134" s="1"/>
      <c r="D134" s="1"/>
      <c r="E134" s="1"/>
      <c r="F134" s="1"/>
      <c r="G134" s="4" t="s">
        <v>654</v>
      </c>
      <c r="H134" s="4" t="s">
        <v>399</v>
      </c>
      <c r="I134" s="55"/>
      <c r="J134" s="2"/>
    </row>
    <row r="135" spans="1:10" ht="12">
      <c r="A135" s="552"/>
      <c r="B135" s="46" t="s">
        <v>667</v>
      </c>
      <c r="C135" s="1"/>
      <c r="D135" s="1"/>
      <c r="E135" s="1"/>
      <c r="F135" s="1"/>
      <c r="G135" s="157">
        <f>G94</f>
        <v>0.28</v>
      </c>
      <c r="H135" s="154">
        <f>I131*G135</f>
        <v>395997.28</v>
      </c>
      <c r="I135" s="85"/>
      <c r="J135" s="1"/>
    </row>
    <row r="136" spans="1:10" ht="12">
      <c r="A136" s="552"/>
      <c r="B136" s="46" t="s">
        <v>668</v>
      </c>
      <c r="C136" s="1"/>
      <c r="D136" s="1"/>
      <c r="E136" s="1"/>
      <c r="F136" s="1"/>
      <c r="G136" s="157">
        <f>G95</f>
        <v>0.15</v>
      </c>
      <c r="H136" s="154">
        <f>I131*G136</f>
        <v>212141.4</v>
      </c>
      <c r="I136" s="85"/>
      <c r="J136" s="1"/>
    </row>
    <row r="137" spans="1:10" ht="12">
      <c r="A137" s="552"/>
      <c r="B137" s="23"/>
      <c r="C137" s="1"/>
      <c r="D137" s="1"/>
      <c r="E137" s="1"/>
      <c r="F137" s="1"/>
      <c r="G137" s="1"/>
      <c r="H137" s="2"/>
      <c r="I137" s="85"/>
      <c r="J137" s="1"/>
    </row>
    <row r="138" spans="1:10" ht="12">
      <c r="A138" s="552"/>
      <c r="B138" s="46" t="s">
        <v>688</v>
      </c>
      <c r="C138" s="1"/>
      <c r="D138" s="1"/>
      <c r="E138" s="1"/>
      <c r="F138" s="1"/>
      <c r="G138" s="1"/>
      <c r="H138" s="2"/>
      <c r="I138" s="134">
        <f>SUM(H135:H136)</f>
        <v>608138.68</v>
      </c>
      <c r="J138" s="1"/>
    </row>
    <row r="139" spans="1:10" ht="12.75" thickBot="1">
      <c r="A139" s="552"/>
      <c r="B139" s="35" t="s">
        <v>689</v>
      </c>
      <c r="C139" s="21"/>
      <c r="D139" s="21"/>
      <c r="E139" s="21"/>
      <c r="F139" s="21"/>
      <c r="G139" s="21"/>
      <c r="H139" s="89"/>
      <c r="I139" s="92"/>
      <c r="J139" s="1"/>
    </row>
    <row r="140" spans="1:10" ht="12.75" thickTop="1">
      <c r="A140" s="552"/>
      <c r="B140" s="1"/>
      <c r="C140" s="1"/>
      <c r="D140" s="1"/>
      <c r="E140" s="1"/>
      <c r="F140" s="1"/>
      <c r="G140" s="1"/>
      <c r="H140" s="2"/>
      <c r="I140" s="2"/>
      <c r="J140" s="1"/>
    </row>
    <row r="141" spans="1:10" ht="12">
      <c r="A141" s="552"/>
      <c r="B141" s="1"/>
      <c r="C141" s="1"/>
      <c r="D141" s="1"/>
      <c r="E141" s="1"/>
      <c r="F141" s="1"/>
      <c r="G141" s="1"/>
      <c r="H141" s="1"/>
      <c r="I141" s="1"/>
      <c r="J141" s="1"/>
    </row>
  </sheetData>
  <sheetProtection sheet="1" objects="1" scenarios="1"/>
  <mergeCells count="1">
    <mergeCell ref="H6:I6"/>
  </mergeCells>
  <printOptions horizontalCentered="1"/>
  <pageMargins left="0.459" right="0.25" top="0.3" bottom="0.3" header="0.5" footer="0.5"/>
  <pageSetup fitToHeight="1" fitToWidth="1" orientation="portrait" scale="40" r:id="rId3"/>
  <legacyDrawing r:id="rId2"/>
</worksheet>
</file>

<file path=xl/worksheets/sheet8.xml><?xml version="1.0" encoding="utf-8"?>
<worksheet xmlns="http://schemas.openxmlformats.org/spreadsheetml/2006/main" xmlns:r="http://schemas.openxmlformats.org/officeDocument/2006/relationships">
  <sheetPr codeName="Sheet8" transitionEvaluation="1">
    <pageSetUpPr fitToPage="1"/>
  </sheetPr>
  <dimension ref="A1:L562"/>
  <sheetViews>
    <sheetView showGridLines="0" workbookViewId="0" topLeftCell="A1">
      <selection activeCell="B2" sqref="B2"/>
    </sheetView>
  </sheetViews>
  <sheetFormatPr defaultColWidth="10.7109375" defaultRowHeight="12.75"/>
  <cols>
    <col min="1" max="1" width="2.140625" style="244" customWidth="1"/>
    <col min="2" max="2" width="22.7109375" style="244" customWidth="1"/>
    <col min="3" max="3" width="6.7109375" style="244" customWidth="1"/>
    <col min="4" max="4" width="8.7109375" style="244" customWidth="1"/>
    <col min="5" max="5" width="9.421875" style="244" customWidth="1"/>
    <col min="6" max="7" width="9.7109375" style="244" customWidth="1"/>
    <col min="8" max="8" width="7.7109375" style="244" customWidth="1"/>
    <col min="9" max="9" width="10.7109375" style="244" customWidth="1"/>
    <col min="10" max="10" width="11.8515625" style="244" customWidth="1"/>
    <col min="11" max="11" width="10.7109375" style="244" customWidth="1"/>
    <col min="12" max="12" width="30.7109375" style="244" customWidth="1"/>
    <col min="13" max="25" width="11.7109375" style="244" customWidth="1"/>
    <col min="26" max="16384" width="10.7109375" style="244" customWidth="1"/>
  </cols>
  <sheetData>
    <row r="1" spans="1:12" ht="12">
      <c r="A1" s="611"/>
      <c r="B1" s="612" t="s">
        <v>240</v>
      </c>
      <c r="C1" s="611"/>
      <c r="D1" s="611"/>
      <c r="E1" s="611"/>
      <c r="F1" s="611"/>
      <c r="G1" s="611"/>
      <c r="H1" s="611"/>
      <c r="I1" s="611"/>
      <c r="J1" s="611"/>
      <c r="K1" s="611"/>
      <c r="L1" s="611"/>
    </row>
    <row r="2" spans="1:12" ht="12">
      <c r="A2" s="611"/>
      <c r="B2" s="552"/>
      <c r="C2" s="552"/>
      <c r="D2" s="552"/>
      <c r="E2" s="552"/>
      <c r="F2" s="552"/>
      <c r="G2" s="552"/>
      <c r="H2" s="552"/>
      <c r="I2" s="552"/>
      <c r="J2" s="552"/>
      <c r="K2" s="611"/>
      <c r="L2" s="611"/>
    </row>
    <row r="3" spans="1:12" ht="12">
      <c r="A3" s="611"/>
      <c r="B3" s="611"/>
      <c r="C3" s="611"/>
      <c r="D3" s="611"/>
      <c r="E3" s="611"/>
      <c r="F3" s="611"/>
      <c r="G3" s="611"/>
      <c r="H3" s="611"/>
      <c r="I3" s="611"/>
      <c r="J3" s="611"/>
      <c r="K3" s="611"/>
      <c r="L3" s="611"/>
    </row>
    <row r="4" spans="1:12" ht="12">
      <c r="A4" s="611"/>
      <c r="B4" s="611"/>
      <c r="C4" s="611"/>
      <c r="D4" s="611"/>
      <c r="E4" s="611"/>
      <c r="F4" s="611"/>
      <c r="G4" s="611"/>
      <c r="H4" s="611"/>
      <c r="I4" s="611"/>
      <c r="J4" s="611"/>
      <c r="K4" s="611"/>
      <c r="L4" s="611"/>
    </row>
    <row r="5" spans="1:12" ht="12">
      <c r="A5" s="611"/>
      <c r="B5" s="613" t="s">
        <v>695</v>
      </c>
      <c r="C5" s="611"/>
      <c r="D5" s="611"/>
      <c r="E5" s="927" t="str">
        <f>BeginSchedules!$D$3</f>
        <v>Case Farm Ranch</v>
      </c>
      <c r="F5" s="928"/>
      <c r="G5" s="928"/>
      <c r="H5" s="929"/>
      <c r="I5" s="614"/>
      <c r="J5" s="614"/>
      <c r="K5" s="611"/>
      <c r="L5" s="611"/>
    </row>
    <row r="6" spans="1:12" ht="12">
      <c r="A6" s="611"/>
      <c r="B6" s="613" t="s">
        <v>696</v>
      </c>
      <c r="C6" s="611"/>
      <c r="D6" s="611"/>
      <c r="E6" s="944">
        <v>35432</v>
      </c>
      <c r="F6" s="945"/>
      <c r="G6" s="945"/>
      <c r="H6" s="946"/>
      <c r="I6" s="614"/>
      <c r="J6" s="614"/>
      <c r="K6" s="611"/>
      <c r="L6" s="611"/>
    </row>
    <row r="7" spans="1:12" ht="12">
      <c r="A7" s="611"/>
      <c r="B7" s="611"/>
      <c r="C7" s="611"/>
      <c r="D7" s="611"/>
      <c r="E7" s="611"/>
      <c r="F7" s="611"/>
      <c r="G7" s="611"/>
      <c r="H7" s="611"/>
      <c r="I7" s="611"/>
      <c r="J7" s="611"/>
      <c r="K7" s="611"/>
      <c r="L7" s="611"/>
    </row>
    <row r="8" spans="1:12" ht="12">
      <c r="A8" s="611"/>
      <c r="B8" s="611"/>
      <c r="C8" s="611"/>
      <c r="D8" s="611"/>
      <c r="E8" s="611"/>
      <c r="F8" s="611"/>
      <c r="G8" s="611"/>
      <c r="H8" s="611"/>
      <c r="I8" s="611"/>
      <c r="J8" s="611"/>
      <c r="K8" s="611"/>
      <c r="L8" s="611"/>
    </row>
    <row r="9" spans="1:12" ht="12">
      <c r="A9" s="611"/>
      <c r="B9" s="611"/>
      <c r="C9" s="615"/>
      <c r="D9" s="615"/>
      <c r="E9" s="611" t="s">
        <v>108</v>
      </c>
      <c r="F9" s="611"/>
      <c r="G9" s="611"/>
      <c r="H9" s="611"/>
      <c r="I9" s="611"/>
      <c r="J9" s="611"/>
      <c r="K9" s="611"/>
      <c r="L9" s="611"/>
    </row>
    <row r="10" spans="1:12" ht="12">
      <c r="A10" s="611"/>
      <c r="B10" s="611"/>
      <c r="C10" s="616"/>
      <c r="D10" s="616"/>
      <c r="E10" s="611" t="s">
        <v>109</v>
      </c>
      <c r="F10" s="611"/>
      <c r="G10" s="611"/>
      <c r="H10" s="611"/>
      <c r="I10" s="611"/>
      <c r="J10" s="611"/>
      <c r="K10" s="611"/>
      <c r="L10" s="611"/>
    </row>
    <row r="11" spans="1:12" ht="12.75" thickBot="1">
      <c r="A11" s="611"/>
      <c r="B11" s="611"/>
      <c r="C11" s="611"/>
      <c r="D11" s="611"/>
      <c r="E11" s="611"/>
      <c r="F11" s="611"/>
      <c r="G11" s="611"/>
      <c r="H11" s="611"/>
      <c r="I11" s="611"/>
      <c r="J11" s="611"/>
      <c r="K11" s="611"/>
      <c r="L11" s="611"/>
    </row>
    <row r="12" spans="1:12" ht="12.75" thickTop="1">
      <c r="A12" s="611"/>
      <c r="B12" s="245" t="s">
        <v>697</v>
      </c>
      <c r="C12" s="246"/>
      <c r="D12" s="246"/>
      <c r="E12" s="247" t="s">
        <v>188</v>
      </c>
      <c r="F12" s="246"/>
      <c r="G12" s="248" t="s">
        <v>698</v>
      </c>
      <c r="H12" s="246"/>
      <c r="I12" s="246"/>
      <c r="J12" s="249"/>
      <c r="K12" s="611"/>
      <c r="L12" s="611"/>
    </row>
    <row r="13" spans="1:12" ht="12">
      <c r="A13" s="611"/>
      <c r="B13" s="250" t="s">
        <v>135</v>
      </c>
      <c r="C13" s="611"/>
      <c r="D13" s="251" t="s">
        <v>699</v>
      </c>
      <c r="E13" s="251" t="s">
        <v>266</v>
      </c>
      <c r="F13" s="251" t="s">
        <v>134</v>
      </c>
      <c r="G13" s="251" t="s">
        <v>700</v>
      </c>
      <c r="H13" s="251" t="s">
        <v>701</v>
      </c>
      <c r="I13" s="251" t="s">
        <v>121</v>
      </c>
      <c r="J13" s="252" t="s">
        <v>701</v>
      </c>
      <c r="K13" s="611"/>
      <c r="L13" s="611"/>
    </row>
    <row r="14" spans="1:12" ht="12">
      <c r="A14" s="611"/>
      <c r="B14" s="253"/>
      <c r="C14" s="611"/>
      <c r="D14" s="251" t="s">
        <v>702</v>
      </c>
      <c r="E14" s="251" t="s">
        <v>703</v>
      </c>
      <c r="F14" s="251" t="s">
        <v>137</v>
      </c>
      <c r="G14" s="251" t="s">
        <v>201</v>
      </c>
      <c r="H14" s="251" t="s">
        <v>704</v>
      </c>
      <c r="I14" s="251" t="s">
        <v>120</v>
      </c>
      <c r="J14" s="252" t="s">
        <v>120</v>
      </c>
      <c r="K14" s="611"/>
      <c r="L14" s="611"/>
    </row>
    <row r="15" spans="1:12" ht="12">
      <c r="A15" s="611"/>
      <c r="B15" s="254"/>
      <c r="C15" s="255"/>
      <c r="D15" s="256" t="s">
        <v>705</v>
      </c>
      <c r="E15" s="256" t="s">
        <v>706</v>
      </c>
      <c r="F15" s="256" t="s">
        <v>707</v>
      </c>
      <c r="G15" s="256" t="s">
        <v>708</v>
      </c>
      <c r="H15" s="256" t="s">
        <v>709</v>
      </c>
      <c r="I15" s="256" t="s">
        <v>710</v>
      </c>
      <c r="J15" s="257" t="s">
        <v>711</v>
      </c>
      <c r="K15" s="611"/>
      <c r="L15" s="611"/>
    </row>
    <row r="16" spans="1:12" ht="12">
      <c r="A16" s="611"/>
      <c r="B16" s="867" t="s">
        <v>513</v>
      </c>
      <c r="C16" s="868"/>
      <c r="D16" s="869">
        <v>4</v>
      </c>
      <c r="E16" s="869">
        <v>1</v>
      </c>
      <c r="F16" s="869">
        <v>1090</v>
      </c>
      <c r="G16" s="870">
        <v>6.5</v>
      </c>
      <c r="H16" s="869">
        <v>100</v>
      </c>
      <c r="I16" s="258">
        <f aca="true" t="shared" si="0" ref="I16:I29">E16*F16*G16</f>
        <v>7085</v>
      </c>
      <c r="J16" s="259">
        <f aca="true" t="shared" si="1" ref="J16:J29">E16*F16*G16*(H16/100)</f>
        <v>7085</v>
      </c>
      <c r="K16" s="611"/>
      <c r="L16" s="611"/>
    </row>
    <row r="17" spans="1:12" ht="12">
      <c r="A17" s="611"/>
      <c r="B17" s="871" t="s">
        <v>606</v>
      </c>
      <c r="C17" s="872"/>
      <c r="D17" s="873">
        <v>9</v>
      </c>
      <c r="E17" s="873">
        <v>1</v>
      </c>
      <c r="F17" s="873">
        <v>840</v>
      </c>
      <c r="G17" s="874">
        <v>6</v>
      </c>
      <c r="H17" s="873">
        <v>100</v>
      </c>
      <c r="I17" s="258">
        <f t="shared" si="0"/>
        <v>5040</v>
      </c>
      <c r="J17" s="259">
        <f t="shared" si="1"/>
        <v>5040</v>
      </c>
      <c r="K17" s="611"/>
      <c r="L17" s="611"/>
    </row>
    <row r="18" spans="1:12" ht="12">
      <c r="A18" s="611"/>
      <c r="B18" s="871" t="s">
        <v>607</v>
      </c>
      <c r="C18" s="872"/>
      <c r="D18" s="873">
        <v>4</v>
      </c>
      <c r="E18" s="873">
        <v>1</v>
      </c>
      <c r="F18" s="873">
        <v>70</v>
      </c>
      <c r="G18" s="874">
        <v>6.5</v>
      </c>
      <c r="H18" s="873">
        <v>100</v>
      </c>
      <c r="I18" s="258">
        <f t="shared" si="0"/>
        <v>455</v>
      </c>
      <c r="J18" s="259">
        <f t="shared" si="1"/>
        <v>455</v>
      </c>
      <c r="K18" s="611"/>
      <c r="L18" s="611"/>
    </row>
    <row r="19" spans="1:12" ht="12">
      <c r="A19" s="611"/>
      <c r="B19" s="871"/>
      <c r="C19" s="872"/>
      <c r="D19" s="874"/>
      <c r="E19" s="874"/>
      <c r="F19" s="874"/>
      <c r="G19" s="874"/>
      <c r="H19" s="873">
        <v>100</v>
      </c>
      <c r="I19" s="258">
        <f t="shared" si="0"/>
        <v>0</v>
      </c>
      <c r="J19" s="259">
        <f t="shared" si="1"/>
        <v>0</v>
      </c>
      <c r="K19" s="611"/>
      <c r="L19" s="611"/>
    </row>
    <row r="20" spans="1:12" ht="12">
      <c r="A20" s="611"/>
      <c r="B20" s="871"/>
      <c r="C20" s="872"/>
      <c r="D20" s="874"/>
      <c r="E20" s="874"/>
      <c r="F20" s="874"/>
      <c r="G20" s="874"/>
      <c r="H20" s="873">
        <v>100</v>
      </c>
      <c r="I20" s="258">
        <f t="shared" si="0"/>
        <v>0</v>
      </c>
      <c r="J20" s="259">
        <f t="shared" si="1"/>
        <v>0</v>
      </c>
      <c r="K20" s="611"/>
      <c r="L20" s="611"/>
    </row>
    <row r="21" spans="1:12" ht="12">
      <c r="A21" s="611"/>
      <c r="B21" s="871"/>
      <c r="C21" s="872"/>
      <c r="D21" s="874"/>
      <c r="E21" s="874"/>
      <c r="F21" s="874"/>
      <c r="G21" s="874"/>
      <c r="H21" s="873">
        <v>100</v>
      </c>
      <c r="I21" s="258">
        <f t="shared" si="0"/>
        <v>0</v>
      </c>
      <c r="J21" s="259">
        <f t="shared" si="1"/>
        <v>0</v>
      </c>
      <c r="K21" s="611"/>
      <c r="L21" s="611"/>
    </row>
    <row r="22" spans="1:12" ht="12">
      <c r="A22" s="611"/>
      <c r="B22" s="871"/>
      <c r="C22" s="872"/>
      <c r="D22" s="874"/>
      <c r="E22" s="874"/>
      <c r="F22" s="874"/>
      <c r="G22" s="874"/>
      <c r="H22" s="873">
        <v>100</v>
      </c>
      <c r="I22" s="258">
        <f t="shared" si="0"/>
        <v>0</v>
      </c>
      <c r="J22" s="259">
        <f t="shared" si="1"/>
        <v>0</v>
      </c>
      <c r="K22" s="611"/>
      <c r="L22" s="611"/>
    </row>
    <row r="23" spans="1:12" ht="12">
      <c r="A23" s="611"/>
      <c r="B23" s="871"/>
      <c r="C23" s="872"/>
      <c r="D23" s="874"/>
      <c r="E23" s="874"/>
      <c r="F23" s="874"/>
      <c r="G23" s="874"/>
      <c r="H23" s="873">
        <v>100</v>
      </c>
      <c r="I23" s="258">
        <f t="shared" si="0"/>
        <v>0</v>
      </c>
      <c r="J23" s="259">
        <f t="shared" si="1"/>
        <v>0</v>
      </c>
      <c r="K23" s="611"/>
      <c r="L23" s="611"/>
    </row>
    <row r="24" spans="1:12" ht="12">
      <c r="A24" s="611"/>
      <c r="B24" s="871"/>
      <c r="C24" s="872"/>
      <c r="D24" s="874"/>
      <c r="E24" s="874"/>
      <c r="F24" s="874"/>
      <c r="G24" s="874"/>
      <c r="H24" s="873">
        <v>100</v>
      </c>
      <c r="I24" s="258">
        <f t="shared" si="0"/>
        <v>0</v>
      </c>
      <c r="J24" s="259">
        <f t="shared" si="1"/>
        <v>0</v>
      </c>
      <c r="K24" s="611"/>
      <c r="L24" s="611"/>
    </row>
    <row r="25" spans="1:12" ht="12">
      <c r="A25" s="611"/>
      <c r="B25" s="871"/>
      <c r="C25" s="872"/>
      <c r="D25" s="874"/>
      <c r="E25" s="874"/>
      <c r="F25" s="874"/>
      <c r="G25" s="874"/>
      <c r="H25" s="873">
        <v>100</v>
      </c>
      <c r="I25" s="258">
        <f t="shared" si="0"/>
        <v>0</v>
      </c>
      <c r="J25" s="259">
        <f t="shared" si="1"/>
        <v>0</v>
      </c>
      <c r="K25" s="611"/>
      <c r="L25" s="611"/>
    </row>
    <row r="26" spans="1:12" ht="12">
      <c r="A26" s="611"/>
      <c r="B26" s="871"/>
      <c r="C26" s="872"/>
      <c r="D26" s="874"/>
      <c r="E26" s="874"/>
      <c r="F26" s="874"/>
      <c r="G26" s="874"/>
      <c r="H26" s="873">
        <v>100</v>
      </c>
      <c r="I26" s="258">
        <f t="shared" si="0"/>
        <v>0</v>
      </c>
      <c r="J26" s="259">
        <f t="shared" si="1"/>
        <v>0</v>
      </c>
      <c r="K26" s="611"/>
      <c r="L26" s="611"/>
    </row>
    <row r="27" spans="1:12" ht="12">
      <c r="A27" s="611"/>
      <c r="B27" s="871"/>
      <c r="C27" s="872"/>
      <c r="D27" s="874"/>
      <c r="E27" s="874"/>
      <c r="F27" s="874"/>
      <c r="G27" s="874"/>
      <c r="H27" s="873">
        <v>100</v>
      </c>
      <c r="I27" s="258">
        <f t="shared" si="0"/>
        <v>0</v>
      </c>
      <c r="J27" s="259">
        <f t="shared" si="1"/>
        <v>0</v>
      </c>
      <c r="K27" s="611"/>
      <c r="L27" s="611"/>
    </row>
    <row r="28" spans="1:12" ht="12">
      <c r="A28" s="611"/>
      <c r="B28" s="871"/>
      <c r="C28" s="872"/>
      <c r="D28" s="874"/>
      <c r="E28" s="874"/>
      <c r="F28" s="874"/>
      <c r="G28" s="874"/>
      <c r="H28" s="873">
        <v>100</v>
      </c>
      <c r="I28" s="258">
        <f t="shared" si="0"/>
        <v>0</v>
      </c>
      <c r="J28" s="259">
        <f t="shared" si="1"/>
        <v>0</v>
      </c>
      <c r="K28" s="611"/>
      <c r="L28" s="611"/>
    </row>
    <row r="29" spans="1:12" ht="12">
      <c r="A29" s="611"/>
      <c r="B29" s="875"/>
      <c r="C29" s="876"/>
      <c r="D29" s="877"/>
      <c r="E29" s="877"/>
      <c r="F29" s="877"/>
      <c r="G29" s="877"/>
      <c r="H29" s="878">
        <v>100</v>
      </c>
      <c r="I29" s="260">
        <f t="shared" si="0"/>
        <v>0</v>
      </c>
      <c r="J29" s="261">
        <f t="shared" si="1"/>
        <v>0</v>
      </c>
      <c r="K29" s="611"/>
      <c r="L29" s="611"/>
    </row>
    <row r="30" spans="1:12" ht="12.75" thickBot="1">
      <c r="A30" s="611"/>
      <c r="B30" s="262"/>
      <c r="C30" s="263"/>
      <c r="D30" s="263"/>
      <c r="E30" s="263"/>
      <c r="F30" s="264" t="s">
        <v>712</v>
      </c>
      <c r="G30" s="263"/>
      <c r="H30" s="265"/>
      <c r="I30" s="266">
        <f>SUM(I16:I29)</f>
        <v>12580</v>
      </c>
      <c r="J30" s="267">
        <f>SUM(J16:J29)</f>
        <v>12580</v>
      </c>
      <c r="K30" s="611"/>
      <c r="L30" s="611"/>
    </row>
    <row r="31" spans="1:12" ht="13.5" thickBot="1" thickTop="1">
      <c r="A31" s="611"/>
      <c r="B31" s="611"/>
      <c r="C31" s="611"/>
      <c r="D31" s="611"/>
      <c r="E31" s="611"/>
      <c r="F31" s="611"/>
      <c r="G31" s="611"/>
      <c r="H31" s="611"/>
      <c r="I31" s="611"/>
      <c r="J31" s="611"/>
      <c r="K31" s="611"/>
      <c r="L31" s="611"/>
    </row>
    <row r="32" spans="1:12" ht="12.75" thickTop="1">
      <c r="A32" s="611"/>
      <c r="B32" s="245" t="s">
        <v>713</v>
      </c>
      <c r="C32" s="246"/>
      <c r="D32" s="246"/>
      <c r="E32" s="246"/>
      <c r="F32" s="246"/>
      <c r="G32" s="246"/>
      <c r="H32" s="246"/>
      <c r="I32" s="246"/>
      <c r="J32" s="249"/>
      <c r="K32" s="611"/>
      <c r="L32" s="611"/>
    </row>
    <row r="33" spans="1:12" ht="12">
      <c r="A33" s="611"/>
      <c r="B33" s="253"/>
      <c r="C33" s="251" t="s">
        <v>117</v>
      </c>
      <c r="D33" s="251" t="s">
        <v>714</v>
      </c>
      <c r="E33" s="251" t="s">
        <v>188</v>
      </c>
      <c r="F33" s="251" t="s">
        <v>134</v>
      </c>
      <c r="G33" s="251" t="s">
        <v>117</v>
      </c>
      <c r="H33" s="251" t="s">
        <v>698</v>
      </c>
      <c r="I33" s="251" t="s">
        <v>117</v>
      </c>
      <c r="J33" s="252" t="s">
        <v>117</v>
      </c>
      <c r="K33" s="611"/>
      <c r="L33" s="611"/>
    </row>
    <row r="34" spans="1:12" ht="12">
      <c r="A34" s="611"/>
      <c r="B34" s="253"/>
      <c r="C34" s="251" t="s">
        <v>699</v>
      </c>
      <c r="D34" s="251" t="s">
        <v>323</v>
      </c>
      <c r="E34" s="251" t="s">
        <v>266</v>
      </c>
      <c r="F34" s="251" t="s">
        <v>177</v>
      </c>
      <c r="G34" s="251" t="s">
        <v>700</v>
      </c>
      <c r="H34" s="251" t="s">
        <v>701</v>
      </c>
      <c r="I34" s="251" t="s">
        <v>121</v>
      </c>
      <c r="J34" s="252" t="s">
        <v>701</v>
      </c>
      <c r="K34" s="611"/>
      <c r="L34" s="611"/>
    </row>
    <row r="35" spans="1:12" ht="12">
      <c r="A35" s="611"/>
      <c r="B35" s="268" t="s">
        <v>135</v>
      </c>
      <c r="C35" s="251" t="s">
        <v>702</v>
      </c>
      <c r="D35" s="251" t="s">
        <v>715</v>
      </c>
      <c r="E35" s="251" t="s">
        <v>703</v>
      </c>
      <c r="F35" s="251" t="s">
        <v>137</v>
      </c>
      <c r="G35" s="251" t="s">
        <v>201</v>
      </c>
      <c r="H35" s="251" t="s">
        <v>704</v>
      </c>
      <c r="I35" s="251" t="s">
        <v>120</v>
      </c>
      <c r="J35" s="252" t="s">
        <v>120</v>
      </c>
      <c r="K35" s="611"/>
      <c r="L35" s="611"/>
    </row>
    <row r="36" spans="1:12" ht="12">
      <c r="A36" s="611"/>
      <c r="B36" s="254"/>
      <c r="C36" s="256" t="s">
        <v>705</v>
      </c>
      <c r="D36" s="256" t="s">
        <v>716</v>
      </c>
      <c r="E36" s="256" t="s">
        <v>706</v>
      </c>
      <c r="F36" s="256" t="s">
        <v>707</v>
      </c>
      <c r="G36" s="256" t="s">
        <v>708</v>
      </c>
      <c r="H36" s="256" t="s">
        <v>709</v>
      </c>
      <c r="I36" s="256" t="s">
        <v>710</v>
      </c>
      <c r="J36" s="257" t="s">
        <v>711</v>
      </c>
      <c r="K36" s="611"/>
      <c r="L36" s="611"/>
    </row>
    <row r="37" spans="1:12" ht="12">
      <c r="A37" s="611"/>
      <c r="B37" s="867" t="s">
        <v>513</v>
      </c>
      <c r="C37" s="869">
        <v>4</v>
      </c>
      <c r="D37" s="869" t="s">
        <v>608</v>
      </c>
      <c r="E37" s="869">
        <v>1</v>
      </c>
      <c r="F37" s="869">
        <v>1090</v>
      </c>
      <c r="G37" s="870">
        <v>8.4</v>
      </c>
      <c r="H37" s="879">
        <v>100</v>
      </c>
      <c r="I37" s="269">
        <f aca="true" t="shared" si="2" ref="I37:I50">E37*F37*G37</f>
        <v>9156</v>
      </c>
      <c r="J37" s="270">
        <f aca="true" t="shared" si="3" ref="J37:J50">E37*F37*G37*(H37/100)</f>
        <v>9156</v>
      </c>
      <c r="K37" s="611"/>
      <c r="L37" s="611"/>
    </row>
    <row r="38" spans="1:12" ht="12">
      <c r="A38" s="611"/>
      <c r="B38" s="871" t="s">
        <v>606</v>
      </c>
      <c r="C38" s="873">
        <v>9</v>
      </c>
      <c r="D38" s="873" t="s">
        <v>117</v>
      </c>
      <c r="E38" s="873">
        <v>1</v>
      </c>
      <c r="F38" s="873">
        <v>840</v>
      </c>
      <c r="G38" s="874">
        <v>12</v>
      </c>
      <c r="H38" s="880">
        <v>100</v>
      </c>
      <c r="I38" s="269">
        <f t="shared" si="2"/>
        <v>10080</v>
      </c>
      <c r="J38" s="270">
        <f t="shared" si="3"/>
        <v>10080</v>
      </c>
      <c r="K38" s="611"/>
      <c r="L38" s="611"/>
    </row>
    <row r="39" spans="1:12" ht="12">
      <c r="A39" s="611"/>
      <c r="B39" s="871" t="s">
        <v>607</v>
      </c>
      <c r="C39" s="873">
        <v>4</v>
      </c>
      <c r="D39" s="873" t="s">
        <v>117</v>
      </c>
      <c r="E39" s="873">
        <v>1</v>
      </c>
      <c r="F39" s="873">
        <v>70</v>
      </c>
      <c r="G39" s="874">
        <v>8.4</v>
      </c>
      <c r="H39" s="880">
        <v>100</v>
      </c>
      <c r="I39" s="269">
        <f t="shared" si="2"/>
        <v>588</v>
      </c>
      <c r="J39" s="270">
        <f t="shared" si="3"/>
        <v>588</v>
      </c>
      <c r="K39" s="611"/>
      <c r="L39" s="611"/>
    </row>
    <row r="40" spans="1:12" ht="12">
      <c r="A40" s="611"/>
      <c r="B40" s="871" t="s">
        <v>514</v>
      </c>
      <c r="C40" s="873">
        <v>5</v>
      </c>
      <c r="D40" s="873" t="s">
        <v>117</v>
      </c>
      <c r="E40" s="873">
        <v>1</v>
      </c>
      <c r="F40" s="873">
        <v>500</v>
      </c>
      <c r="G40" s="874">
        <v>15</v>
      </c>
      <c r="H40" s="880">
        <v>100</v>
      </c>
      <c r="I40" s="269">
        <f t="shared" si="2"/>
        <v>7500</v>
      </c>
      <c r="J40" s="270">
        <f t="shared" si="3"/>
        <v>7500</v>
      </c>
      <c r="K40" s="611"/>
      <c r="L40" s="611"/>
    </row>
    <row r="41" spans="1:12" ht="12">
      <c r="A41" s="611"/>
      <c r="B41" s="871"/>
      <c r="C41" s="874"/>
      <c r="D41" s="873"/>
      <c r="E41" s="874"/>
      <c r="F41" s="874"/>
      <c r="G41" s="874"/>
      <c r="H41" s="880">
        <v>100</v>
      </c>
      <c r="I41" s="269">
        <f t="shared" si="2"/>
        <v>0</v>
      </c>
      <c r="J41" s="270">
        <f t="shared" si="3"/>
        <v>0</v>
      </c>
      <c r="K41" s="611"/>
      <c r="L41" s="611"/>
    </row>
    <row r="42" spans="1:12" ht="12">
      <c r="A42" s="611"/>
      <c r="B42" s="871"/>
      <c r="C42" s="874"/>
      <c r="D42" s="873"/>
      <c r="E42" s="874"/>
      <c r="F42" s="874"/>
      <c r="G42" s="874"/>
      <c r="H42" s="880">
        <v>100</v>
      </c>
      <c r="I42" s="269">
        <f t="shared" si="2"/>
        <v>0</v>
      </c>
      <c r="J42" s="270">
        <f t="shared" si="3"/>
        <v>0</v>
      </c>
      <c r="K42" s="611"/>
      <c r="L42" s="611"/>
    </row>
    <row r="43" spans="1:12" ht="12">
      <c r="A43" s="611"/>
      <c r="B43" s="871"/>
      <c r="C43" s="874"/>
      <c r="D43" s="873"/>
      <c r="E43" s="874"/>
      <c r="F43" s="874"/>
      <c r="G43" s="874"/>
      <c r="H43" s="880">
        <v>100</v>
      </c>
      <c r="I43" s="269">
        <f t="shared" si="2"/>
        <v>0</v>
      </c>
      <c r="J43" s="270">
        <f t="shared" si="3"/>
        <v>0</v>
      </c>
      <c r="K43" s="611"/>
      <c r="L43" s="611"/>
    </row>
    <row r="44" spans="1:12" ht="12">
      <c r="A44" s="611"/>
      <c r="B44" s="871"/>
      <c r="C44" s="874"/>
      <c r="D44" s="873"/>
      <c r="E44" s="874"/>
      <c r="F44" s="874"/>
      <c r="G44" s="874"/>
      <c r="H44" s="880">
        <v>100</v>
      </c>
      <c r="I44" s="269">
        <f t="shared" si="2"/>
        <v>0</v>
      </c>
      <c r="J44" s="270">
        <f t="shared" si="3"/>
        <v>0</v>
      </c>
      <c r="K44" s="611"/>
      <c r="L44" s="611"/>
    </row>
    <row r="45" spans="1:12" ht="12">
      <c r="A45" s="611"/>
      <c r="B45" s="871"/>
      <c r="C45" s="874"/>
      <c r="D45" s="873"/>
      <c r="E45" s="874"/>
      <c r="F45" s="874"/>
      <c r="G45" s="874"/>
      <c r="H45" s="880">
        <v>100</v>
      </c>
      <c r="I45" s="269">
        <f t="shared" si="2"/>
        <v>0</v>
      </c>
      <c r="J45" s="270">
        <f t="shared" si="3"/>
        <v>0</v>
      </c>
      <c r="K45" s="611"/>
      <c r="L45" s="611"/>
    </row>
    <row r="46" spans="1:12" ht="12">
      <c r="A46" s="611"/>
      <c r="B46" s="871"/>
      <c r="C46" s="874"/>
      <c r="D46" s="873"/>
      <c r="E46" s="874"/>
      <c r="F46" s="874"/>
      <c r="G46" s="874"/>
      <c r="H46" s="880">
        <v>100</v>
      </c>
      <c r="I46" s="269">
        <f t="shared" si="2"/>
        <v>0</v>
      </c>
      <c r="J46" s="270">
        <f t="shared" si="3"/>
        <v>0</v>
      </c>
      <c r="K46" s="611"/>
      <c r="L46" s="611"/>
    </row>
    <row r="47" spans="1:12" ht="12">
      <c r="A47" s="611"/>
      <c r="B47" s="871"/>
      <c r="C47" s="874"/>
      <c r="D47" s="873"/>
      <c r="E47" s="874"/>
      <c r="F47" s="874"/>
      <c r="G47" s="874"/>
      <c r="H47" s="880">
        <v>100</v>
      </c>
      <c r="I47" s="269">
        <f t="shared" si="2"/>
        <v>0</v>
      </c>
      <c r="J47" s="270">
        <f t="shared" si="3"/>
        <v>0</v>
      </c>
      <c r="K47" s="611"/>
      <c r="L47" s="611"/>
    </row>
    <row r="48" spans="1:12" ht="12">
      <c r="A48" s="611"/>
      <c r="B48" s="871"/>
      <c r="C48" s="874"/>
      <c r="D48" s="873"/>
      <c r="E48" s="874"/>
      <c r="F48" s="874"/>
      <c r="G48" s="874"/>
      <c r="H48" s="880">
        <v>100</v>
      </c>
      <c r="I48" s="269">
        <f t="shared" si="2"/>
        <v>0</v>
      </c>
      <c r="J48" s="270">
        <f t="shared" si="3"/>
        <v>0</v>
      </c>
      <c r="K48" s="611"/>
      <c r="L48" s="611"/>
    </row>
    <row r="49" spans="1:12" ht="12">
      <c r="A49" s="611"/>
      <c r="B49" s="871"/>
      <c r="C49" s="874"/>
      <c r="D49" s="873"/>
      <c r="E49" s="874"/>
      <c r="F49" s="874"/>
      <c r="G49" s="874"/>
      <c r="H49" s="880">
        <v>100</v>
      </c>
      <c r="I49" s="269">
        <f t="shared" si="2"/>
        <v>0</v>
      </c>
      <c r="J49" s="270">
        <f t="shared" si="3"/>
        <v>0</v>
      </c>
      <c r="K49" s="611"/>
      <c r="L49" s="611"/>
    </row>
    <row r="50" spans="1:12" ht="12">
      <c r="A50" s="611"/>
      <c r="B50" s="875"/>
      <c r="C50" s="877"/>
      <c r="D50" s="878"/>
      <c r="E50" s="877"/>
      <c r="F50" s="877"/>
      <c r="G50" s="877"/>
      <c r="H50" s="881">
        <v>100</v>
      </c>
      <c r="I50" s="269">
        <f t="shared" si="2"/>
        <v>0</v>
      </c>
      <c r="J50" s="270">
        <f t="shared" si="3"/>
        <v>0</v>
      </c>
      <c r="K50" s="611"/>
      <c r="L50" s="611"/>
    </row>
    <row r="51" spans="1:12" ht="12.75" thickBot="1">
      <c r="A51" s="611"/>
      <c r="B51" s="262"/>
      <c r="C51" s="263"/>
      <c r="D51" s="263"/>
      <c r="E51" s="263"/>
      <c r="F51" s="264" t="s">
        <v>717</v>
      </c>
      <c r="G51" s="263"/>
      <c r="H51" s="263"/>
      <c r="I51" s="271">
        <f>SUM(I37:I50)</f>
        <v>27324</v>
      </c>
      <c r="J51" s="272">
        <f>SUM(J37:J50)</f>
        <v>27324</v>
      </c>
      <c r="K51" s="611"/>
      <c r="L51" s="611"/>
    </row>
    <row r="52" spans="1:12" ht="13.5" thickBot="1" thickTop="1">
      <c r="A52" s="611"/>
      <c r="B52" s="611"/>
      <c r="C52" s="611"/>
      <c r="D52" s="611"/>
      <c r="E52" s="611"/>
      <c r="F52" s="611"/>
      <c r="G52" s="611"/>
      <c r="H52" s="611"/>
      <c r="I52" s="611"/>
      <c r="J52" s="611"/>
      <c r="K52" s="611"/>
      <c r="L52" s="611"/>
    </row>
    <row r="53" spans="1:12" ht="12.75" thickTop="1">
      <c r="A53" s="611"/>
      <c r="B53" s="245" t="s">
        <v>718</v>
      </c>
      <c r="C53" s="246"/>
      <c r="D53" s="246"/>
      <c r="E53" s="247" t="s">
        <v>188</v>
      </c>
      <c r="F53" s="248" t="s">
        <v>117</v>
      </c>
      <c r="G53" s="248" t="s">
        <v>117</v>
      </c>
      <c r="H53" s="248" t="s">
        <v>698</v>
      </c>
      <c r="I53" s="248" t="s">
        <v>117</v>
      </c>
      <c r="J53" s="273" t="s">
        <v>117</v>
      </c>
      <c r="K53" s="611"/>
      <c r="L53" s="611"/>
    </row>
    <row r="54" spans="1:12" ht="12">
      <c r="A54" s="611"/>
      <c r="B54" s="253"/>
      <c r="C54" s="251" t="s">
        <v>699</v>
      </c>
      <c r="D54" s="251" t="s">
        <v>323</v>
      </c>
      <c r="E54" s="251" t="s">
        <v>266</v>
      </c>
      <c r="F54" s="251" t="s">
        <v>134</v>
      </c>
      <c r="G54" s="251" t="s">
        <v>700</v>
      </c>
      <c r="H54" s="251" t="s">
        <v>701</v>
      </c>
      <c r="I54" s="251" t="s">
        <v>121</v>
      </c>
      <c r="J54" s="252" t="s">
        <v>701</v>
      </c>
      <c r="K54" s="611"/>
      <c r="L54" s="611"/>
    </row>
    <row r="55" spans="1:12" ht="12">
      <c r="A55" s="611"/>
      <c r="B55" s="268" t="s">
        <v>135</v>
      </c>
      <c r="C55" s="251" t="s">
        <v>702</v>
      </c>
      <c r="D55" s="251" t="s">
        <v>719</v>
      </c>
      <c r="E55" s="251" t="s">
        <v>703</v>
      </c>
      <c r="F55" s="251" t="s">
        <v>720</v>
      </c>
      <c r="G55" s="251" t="s">
        <v>201</v>
      </c>
      <c r="H55" s="251" t="s">
        <v>704</v>
      </c>
      <c r="I55" s="251" t="s">
        <v>120</v>
      </c>
      <c r="J55" s="252" t="s">
        <v>120</v>
      </c>
      <c r="K55" s="611"/>
      <c r="L55" s="611"/>
    </row>
    <row r="56" spans="1:12" ht="12">
      <c r="A56" s="611"/>
      <c r="B56" s="254"/>
      <c r="C56" s="256" t="s">
        <v>705</v>
      </c>
      <c r="D56" s="256" t="s">
        <v>721</v>
      </c>
      <c r="E56" s="256" t="s">
        <v>706</v>
      </c>
      <c r="F56" s="256" t="s">
        <v>707</v>
      </c>
      <c r="G56" s="256" t="s">
        <v>708</v>
      </c>
      <c r="H56" s="256" t="s">
        <v>709</v>
      </c>
      <c r="I56" s="256" t="s">
        <v>710</v>
      </c>
      <c r="J56" s="257" t="s">
        <v>711</v>
      </c>
      <c r="K56" s="611"/>
      <c r="L56" s="611"/>
    </row>
    <row r="57" spans="1:12" ht="12">
      <c r="A57" s="611"/>
      <c r="B57" s="882" t="s">
        <v>513</v>
      </c>
      <c r="C57" s="883">
        <v>6</v>
      </c>
      <c r="D57" s="883" t="s">
        <v>609</v>
      </c>
      <c r="E57" s="883">
        <v>1</v>
      </c>
      <c r="F57" s="883">
        <v>1090</v>
      </c>
      <c r="G57" s="884">
        <v>2</v>
      </c>
      <c r="H57" s="885">
        <v>100</v>
      </c>
      <c r="I57" s="269">
        <f aca="true" t="shared" si="4" ref="I57:I70">E57*F57*G57</f>
        <v>2180</v>
      </c>
      <c r="J57" s="270">
        <f aca="true" t="shared" si="5" ref="J57:J70">E57*F57*G57*(H57/100)</f>
        <v>2180</v>
      </c>
      <c r="K57" s="611"/>
      <c r="L57" s="611"/>
    </row>
    <row r="58" spans="1:12" ht="12">
      <c r="A58" s="611"/>
      <c r="B58" s="871" t="s">
        <v>606</v>
      </c>
      <c r="C58" s="873">
        <v>5</v>
      </c>
      <c r="D58" s="873" t="s">
        <v>609</v>
      </c>
      <c r="E58" s="873">
        <v>1</v>
      </c>
      <c r="F58" s="873">
        <v>840</v>
      </c>
      <c r="G58" s="874">
        <v>4</v>
      </c>
      <c r="H58" s="880">
        <v>100</v>
      </c>
      <c r="I58" s="269">
        <f t="shared" si="4"/>
        <v>3360</v>
      </c>
      <c r="J58" s="270">
        <f t="shared" si="5"/>
        <v>3360</v>
      </c>
      <c r="K58" s="611"/>
      <c r="L58" s="611"/>
    </row>
    <row r="59" spans="1:12" ht="12">
      <c r="A59" s="611"/>
      <c r="B59" s="871" t="s">
        <v>607</v>
      </c>
      <c r="C59" s="873">
        <v>6</v>
      </c>
      <c r="D59" s="873" t="s">
        <v>609</v>
      </c>
      <c r="E59" s="873">
        <v>1</v>
      </c>
      <c r="F59" s="873">
        <v>70</v>
      </c>
      <c r="G59" s="874">
        <v>2</v>
      </c>
      <c r="H59" s="880">
        <v>100</v>
      </c>
      <c r="I59" s="269">
        <f t="shared" si="4"/>
        <v>140</v>
      </c>
      <c r="J59" s="270">
        <f t="shared" si="5"/>
        <v>140</v>
      </c>
      <c r="K59" s="611"/>
      <c r="L59" s="611"/>
    </row>
    <row r="60" spans="1:12" ht="12">
      <c r="A60" s="611"/>
      <c r="B60" s="871"/>
      <c r="C60" s="874"/>
      <c r="D60" s="873"/>
      <c r="E60" s="874"/>
      <c r="F60" s="874"/>
      <c r="G60" s="874"/>
      <c r="H60" s="880">
        <v>100</v>
      </c>
      <c r="I60" s="269">
        <f t="shared" si="4"/>
        <v>0</v>
      </c>
      <c r="J60" s="270">
        <f t="shared" si="5"/>
        <v>0</v>
      </c>
      <c r="K60" s="611"/>
      <c r="L60" s="611"/>
    </row>
    <row r="61" spans="1:12" ht="12">
      <c r="A61" s="611"/>
      <c r="B61" s="871"/>
      <c r="C61" s="874"/>
      <c r="D61" s="873"/>
      <c r="E61" s="874"/>
      <c r="F61" s="874"/>
      <c r="G61" s="874"/>
      <c r="H61" s="880">
        <v>100</v>
      </c>
      <c r="I61" s="269">
        <f t="shared" si="4"/>
        <v>0</v>
      </c>
      <c r="J61" s="270">
        <f t="shared" si="5"/>
        <v>0</v>
      </c>
      <c r="K61" s="611"/>
      <c r="L61" s="611"/>
    </row>
    <row r="62" spans="1:12" ht="12">
      <c r="A62" s="611"/>
      <c r="B62" s="871"/>
      <c r="C62" s="874"/>
      <c r="D62" s="873"/>
      <c r="E62" s="874"/>
      <c r="F62" s="874"/>
      <c r="G62" s="874"/>
      <c r="H62" s="880">
        <v>100</v>
      </c>
      <c r="I62" s="269">
        <f t="shared" si="4"/>
        <v>0</v>
      </c>
      <c r="J62" s="270">
        <f t="shared" si="5"/>
        <v>0</v>
      </c>
      <c r="K62" s="611"/>
      <c r="L62" s="611"/>
    </row>
    <row r="63" spans="1:12" ht="12">
      <c r="A63" s="611"/>
      <c r="B63" s="871"/>
      <c r="C63" s="874"/>
      <c r="D63" s="873"/>
      <c r="E63" s="874"/>
      <c r="F63" s="874"/>
      <c r="G63" s="874"/>
      <c r="H63" s="880">
        <v>100</v>
      </c>
      <c r="I63" s="269">
        <f t="shared" si="4"/>
        <v>0</v>
      </c>
      <c r="J63" s="270">
        <f t="shared" si="5"/>
        <v>0</v>
      </c>
      <c r="K63" s="611"/>
      <c r="L63" s="611"/>
    </row>
    <row r="64" spans="1:12" ht="12">
      <c r="A64" s="611"/>
      <c r="B64" s="871"/>
      <c r="C64" s="874"/>
      <c r="D64" s="873"/>
      <c r="E64" s="874"/>
      <c r="F64" s="874"/>
      <c r="G64" s="874"/>
      <c r="H64" s="880">
        <v>100</v>
      </c>
      <c r="I64" s="269">
        <f t="shared" si="4"/>
        <v>0</v>
      </c>
      <c r="J64" s="270">
        <f t="shared" si="5"/>
        <v>0</v>
      </c>
      <c r="K64" s="611"/>
      <c r="L64" s="611"/>
    </row>
    <row r="65" spans="1:12" ht="12">
      <c r="A65" s="611"/>
      <c r="B65" s="871"/>
      <c r="C65" s="874"/>
      <c r="D65" s="873"/>
      <c r="E65" s="874"/>
      <c r="F65" s="874"/>
      <c r="G65" s="874"/>
      <c r="H65" s="880">
        <v>100</v>
      </c>
      <c r="I65" s="269">
        <f t="shared" si="4"/>
        <v>0</v>
      </c>
      <c r="J65" s="270">
        <f t="shared" si="5"/>
        <v>0</v>
      </c>
      <c r="K65" s="611"/>
      <c r="L65" s="611"/>
    </row>
    <row r="66" spans="1:12" ht="12">
      <c r="A66" s="611"/>
      <c r="B66" s="871"/>
      <c r="C66" s="874"/>
      <c r="D66" s="873"/>
      <c r="E66" s="874"/>
      <c r="F66" s="874"/>
      <c r="G66" s="874"/>
      <c r="H66" s="880">
        <v>100</v>
      </c>
      <c r="I66" s="269">
        <f t="shared" si="4"/>
        <v>0</v>
      </c>
      <c r="J66" s="270">
        <f t="shared" si="5"/>
        <v>0</v>
      </c>
      <c r="K66" s="611"/>
      <c r="L66" s="611"/>
    </row>
    <row r="67" spans="1:12" ht="12">
      <c r="A67" s="611"/>
      <c r="B67" s="871"/>
      <c r="C67" s="874"/>
      <c r="D67" s="873"/>
      <c r="E67" s="874"/>
      <c r="F67" s="874"/>
      <c r="G67" s="874"/>
      <c r="H67" s="880">
        <v>100</v>
      </c>
      <c r="I67" s="269">
        <f t="shared" si="4"/>
        <v>0</v>
      </c>
      <c r="J67" s="270">
        <f t="shared" si="5"/>
        <v>0</v>
      </c>
      <c r="K67" s="611"/>
      <c r="L67" s="611"/>
    </row>
    <row r="68" spans="1:12" ht="12">
      <c r="A68" s="611"/>
      <c r="B68" s="871"/>
      <c r="C68" s="874"/>
      <c r="D68" s="873"/>
      <c r="E68" s="874"/>
      <c r="F68" s="874"/>
      <c r="G68" s="874"/>
      <c r="H68" s="880">
        <v>100</v>
      </c>
      <c r="I68" s="269">
        <f t="shared" si="4"/>
        <v>0</v>
      </c>
      <c r="J68" s="270">
        <f t="shared" si="5"/>
        <v>0</v>
      </c>
      <c r="K68" s="611"/>
      <c r="L68" s="611"/>
    </row>
    <row r="69" spans="1:12" ht="12">
      <c r="A69" s="611"/>
      <c r="B69" s="871"/>
      <c r="C69" s="874"/>
      <c r="D69" s="873"/>
      <c r="E69" s="874"/>
      <c r="F69" s="874"/>
      <c r="G69" s="874"/>
      <c r="H69" s="880">
        <v>100</v>
      </c>
      <c r="I69" s="269">
        <f t="shared" si="4"/>
        <v>0</v>
      </c>
      <c r="J69" s="270">
        <f t="shared" si="5"/>
        <v>0</v>
      </c>
      <c r="K69" s="611"/>
      <c r="L69" s="611"/>
    </row>
    <row r="70" spans="1:12" ht="12">
      <c r="A70" s="611"/>
      <c r="B70" s="875"/>
      <c r="C70" s="877"/>
      <c r="D70" s="878"/>
      <c r="E70" s="877"/>
      <c r="F70" s="877"/>
      <c r="G70" s="877"/>
      <c r="H70" s="881">
        <v>100</v>
      </c>
      <c r="I70" s="269">
        <f t="shared" si="4"/>
        <v>0</v>
      </c>
      <c r="J70" s="270">
        <f t="shared" si="5"/>
        <v>0</v>
      </c>
      <c r="K70" s="611"/>
      <c r="L70" s="611"/>
    </row>
    <row r="71" spans="1:12" ht="12.75" thickBot="1">
      <c r="A71" s="611"/>
      <c r="B71" s="262"/>
      <c r="C71" s="263"/>
      <c r="D71" s="263"/>
      <c r="E71" s="263"/>
      <c r="F71" s="264" t="s">
        <v>722</v>
      </c>
      <c r="G71" s="263"/>
      <c r="H71" s="263"/>
      <c r="I71" s="271">
        <f>SUM(I57:I70)</f>
        <v>5680</v>
      </c>
      <c r="J71" s="274">
        <f>SUM(J57:J70)</f>
        <v>5680</v>
      </c>
      <c r="K71" s="611"/>
      <c r="L71" s="611"/>
    </row>
    <row r="72" spans="1:12" ht="13.5" thickBot="1" thickTop="1">
      <c r="A72" s="611"/>
      <c r="B72" s="275"/>
      <c r="C72" s="275"/>
      <c r="D72" s="275"/>
      <c r="E72" s="275"/>
      <c r="F72" s="275"/>
      <c r="G72" s="275"/>
      <c r="H72" s="275"/>
      <c r="I72" s="275"/>
      <c r="J72" s="275"/>
      <c r="K72" s="611"/>
      <c r="L72" s="611"/>
    </row>
    <row r="73" spans="1:12" ht="12.75" thickTop="1">
      <c r="A73" s="611"/>
      <c r="B73" s="245" t="s">
        <v>723</v>
      </c>
      <c r="C73" s="246"/>
      <c r="D73" s="246"/>
      <c r="E73" s="246"/>
      <c r="F73" s="247" t="s">
        <v>120</v>
      </c>
      <c r="G73" s="246"/>
      <c r="H73" s="248" t="s">
        <v>698</v>
      </c>
      <c r="I73" s="246"/>
      <c r="J73" s="249"/>
      <c r="K73" s="611"/>
      <c r="L73" s="611"/>
    </row>
    <row r="74" spans="1:12" ht="12">
      <c r="A74" s="611"/>
      <c r="B74" s="253"/>
      <c r="C74" s="611"/>
      <c r="D74" s="611"/>
      <c r="E74" s="251" t="s">
        <v>699</v>
      </c>
      <c r="F74" s="251" t="s">
        <v>266</v>
      </c>
      <c r="G74" s="251" t="s">
        <v>134</v>
      </c>
      <c r="H74" s="251" t="s">
        <v>701</v>
      </c>
      <c r="I74" s="251" t="s">
        <v>121</v>
      </c>
      <c r="J74" s="252" t="s">
        <v>701</v>
      </c>
      <c r="K74" s="611"/>
      <c r="L74" s="611"/>
    </row>
    <row r="75" spans="1:12" ht="12">
      <c r="A75" s="611"/>
      <c r="B75" s="268" t="s">
        <v>135</v>
      </c>
      <c r="C75" s="611"/>
      <c r="D75" s="611"/>
      <c r="E75" s="251" t="s">
        <v>724</v>
      </c>
      <c r="F75" s="251" t="s">
        <v>703</v>
      </c>
      <c r="G75" s="251" t="s">
        <v>725</v>
      </c>
      <c r="H75" s="251" t="s">
        <v>704</v>
      </c>
      <c r="I75" s="251" t="s">
        <v>120</v>
      </c>
      <c r="J75" s="252" t="s">
        <v>120</v>
      </c>
      <c r="K75" s="611"/>
      <c r="L75" s="611"/>
    </row>
    <row r="76" spans="1:12" ht="12">
      <c r="A76" s="611"/>
      <c r="B76" s="254"/>
      <c r="C76" s="255"/>
      <c r="D76" s="255"/>
      <c r="E76" s="256" t="s">
        <v>705</v>
      </c>
      <c r="F76" s="256" t="s">
        <v>708</v>
      </c>
      <c r="G76" s="256" t="s">
        <v>707</v>
      </c>
      <c r="H76" s="256" t="s">
        <v>709</v>
      </c>
      <c r="I76" s="256" t="s">
        <v>710</v>
      </c>
      <c r="J76" s="257" t="s">
        <v>711</v>
      </c>
      <c r="K76" s="611"/>
      <c r="L76" s="611"/>
    </row>
    <row r="77" spans="1:12" ht="12">
      <c r="A77" s="611"/>
      <c r="B77" s="882" t="s">
        <v>513</v>
      </c>
      <c r="C77" s="886"/>
      <c r="D77" s="886"/>
      <c r="E77" s="883">
        <v>10</v>
      </c>
      <c r="F77" s="884">
        <v>5</v>
      </c>
      <c r="G77" s="883">
        <v>1090</v>
      </c>
      <c r="H77" s="885">
        <v>100</v>
      </c>
      <c r="I77" s="269">
        <f aca="true" t="shared" si="6" ref="I77:I86">F77*G77</f>
        <v>5450</v>
      </c>
      <c r="J77" s="270">
        <f aca="true" t="shared" si="7" ref="J77:J86">F77*G77*(H77/100)</f>
        <v>5450</v>
      </c>
      <c r="K77" s="611"/>
      <c r="L77" s="611"/>
    </row>
    <row r="78" spans="1:12" ht="12">
      <c r="A78" s="611"/>
      <c r="B78" s="871" t="s">
        <v>606</v>
      </c>
      <c r="C78" s="872"/>
      <c r="D78" s="872"/>
      <c r="E78" s="873">
        <v>10</v>
      </c>
      <c r="F78" s="874">
        <v>5</v>
      </c>
      <c r="G78" s="873">
        <v>840</v>
      </c>
      <c r="H78" s="880">
        <v>100</v>
      </c>
      <c r="I78" s="269">
        <f t="shared" si="6"/>
        <v>4200</v>
      </c>
      <c r="J78" s="270">
        <f t="shared" si="7"/>
        <v>4200</v>
      </c>
      <c r="K78" s="611"/>
      <c r="L78" s="611"/>
    </row>
    <row r="79" spans="1:12" ht="12">
      <c r="A79" s="611"/>
      <c r="B79" s="871" t="s">
        <v>607</v>
      </c>
      <c r="C79" s="872"/>
      <c r="D79" s="872"/>
      <c r="E79" s="873">
        <v>10</v>
      </c>
      <c r="F79" s="874">
        <v>5</v>
      </c>
      <c r="G79" s="873">
        <v>70</v>
      </c>
      <c r="H79" s="880">
        <v>100</v>
      </c>
      <c r="I79" s="269">
        <f t="shared" si="6"/>
        <v>350</v>
      </c>
      <c r="J79" s="270">
        <f t="shared" si="7"/>
        <v>350</v>
      </c>
      <c r="K79" s="611"/>
      <c r="L79" s="611"/>
    </row>
    <row r="80" spans="1:12" ht="12">
      <c r="A80" s="611"/>
      <c r="B80" s="871"/>
      <c r="C80" s="872"/>
      <c r="D80" s="872"/>
      <c r="E80" s="874"/>
      <c r="F80" s="874"/>
      <c r="G80" s="874"/>
      <c r="H80" s="880">
        <v>100</v>
      </c>
      <c r="I80" s="269">
        <f t="shared" si="6"/>
        <v>0</v>
      </c>
      <c r="J80" s="270">
        <f t="shared" si="7"/>
        <v>0</v>
      </c>
      <c r="K80" s="611"/>
      <c r="L80" s="611"/>
    </row>
    <row r="81" spans="1:12" ht="12">
      <c r="A81" s="611"/>
      <c r="B81" s="871"/>
      <c r="C81" s="872"/>
      <c r="D81" s="872"/>
      <c r="E81" s="874"/>
      <c r="F81" s="874"/>
      <c r="G81" s="874"/>
      <c r="H81" s="880">
        <v>100</v>
      </c>
      <c r="I81" s="269">
        <f t="shared" si="6"/>
        <v>0</v>
      </c>
      <c r="J81" s="270">
        <f t="shared" si="7"/>
        <v>0</v>
      </c>
      <c r="K81" s="611"/>
      <c r="L81" s="611"/>
    </row>
    <row r="82" spans="1:12" ht="12">
      <c r="A82" s="611"/>
      <c r="B82" s="871"/>
      <c r="C82" s="872"/>
      <c r="D82" s="872"/>
      <c r="E82" s="874"/>
      <c r="F82" s="874"/>
      <c r="G82" s="874"/>
      <c r="H82" s="880">
        <v>100</v>
      </c>
      <c r="I82" s="269">
        <f t="shared" si="6"/>
        <v>0</v>
      </c>
      <c r="J82" s="270">
        <f t="shared" si="7"/>
        <v>0</v>
      </c>
      <c r="K82" s="611"/>
      <c r="L82" s="611"/>
    </row>
    <row r="83" spans="1:12" ht="12">
      <c r="A83" s="611"/>
      <c r="B83" s="871"/>
      <c r="C83" s="872"/>
      <c r="D83" s="872"/>
      <c r="E83" s="874"/>
      <c r="F83" s="874"/>
      <c r="G83" s="874"/>
      <c r="H83" s="880">
        <v>100</v>
      </c>
      <c r="I83" s="269">
        <f t="shared" si="6"/>
        <v>0</v>
      </c>
      <c r="J83" s="270">
        <f t="shared" si="7"/>
        <v>0</v>
      </c>
      <c r="K83" s="611"/>
      <c r="L83" s="611"/>
    </row>
    <row r="84" spans="1:12" ht="12">
      <c r="A84" s="611"/>
      <c r="B84" s="871"/>
      <c r="C84" s="872"/>
      <c r="D84" s="872"/>
      <c r="E84" s="874"/>
      <c r="F84" s="874"/>
      <c r="G84" s="874"/>
      <c r="H84" s="880">
        <v>100</v>
      </c>
      <c r="I84" s="269">
        <f t="shared" si="6"/>
        <v>0</v>
      </c>
      <c r="J84" s="270">
        <f t="shared" si="7"/>
        <v>0</v>
      </c>
      <c r="K84" s="611"/>
      <c r="L84" s="611"/>
    </row>
    <row r="85" spans="1:12" ht="12">
      <c r="A85" s="611"/>
      <c r="B85" s="871"/>
      <c r="C85" s="872"/>
      <c r="D85" s="872"/>
      <c r="E85" s="874"/>
      <c r="F85" s="874"/>
      <c r="G85" s="874"/>
      <c r="H85" s="880">
        <v>100</v>
      </c>
      <c r="I85" s="269">
        <f t="shared" si="6"/>
        <v>0</v>
      </c>
      <c r="J85" s="270">
        <f t="shared" si="7"/>
        <v>0</v>
      </c>
      <c r="K85" s="611"/>
      <c r="L85" s="611"/>
    </row>
    <row r="86" spans="1:12" ht="12">
      <c r="A86" s="611"/>
      <c r="B86" s="875"/>
      <c r="C86" s="876"/>
      <c r="D86" s="876"/>
      <c r="E86" s="877"/>
      <c r="F86" s="877"/>
      <c r="G86" s="877"/>
      <c r="H86" s="881">
        <v>100</v>
      </c>
      <c r="I86" s="269">
        <f t="shared" si="6"/>
        <v>0</v>
      </c>
      <c r="J86" s="270">
        <f t="shared" si="7"/>
        <v>0</v>
      </c>
      <c r="K86" s="611"/>
      <c r="L86" s="611"/>
    </row>
    <row r="87" spans="1:12" ht="12.75" thickBot="1">
      <c r="A87" s="611"/>
      <c r="B87" s="262"/>
      <c r="C87" s="263"/>
      <c r="D87" s="263"/>
      <c r="E87" s="263"/>
      <c r="F87" s="264" t="s">
        <v>726</v>
      </c>
      <c r="G87" s="263"/>
      <c r="H87" s="263"/>
      <c r="I87" s="271">
        <f>SUM(I77:I86)</f>
        <v>10000</v>
      </c>
      <c r="J87" s="272">
        <f>SUM(J77:J86)</f>
        <v>10000</v>
      </c>
      <c r="K87" s="611"/>
      <c r="L87" s="611"/>
    </row>
    <row r="88" spans="1:12" ht="13.5" thickBot="1" thickTop="1">
      <c r="A88" s="611"/>
      <c r="B88" s="611"/>
      <c r="C88" s="611"/>
      <c r="D88" s="611"/>
      <c r="E88" s="611"/>
      <c r="F88" s="611"/>
      <c r="G88" s="611"/>
      <c r="H88" s="611"/>
      <c r="I88" s="611"/>
      <c r="J88" s="611"/>
      <c r="K88" s="611"/>
      <c r="L88" s="611"/>
    </row>
    <row r="89" spans="1:12" ht="12.75" thickTop="1">
      <c r="A89" s="611"/>
      <c r="B89" s="245" t="s">
        <v>727</v>
      </c>
      <c r="C89" s="246"/>
      <c r="D89" s="246"/>
      <c r="E89" s="246"/>
      <c r="F89" s="247" t="s">
        <v>120</v>
      </c>
      <c r="G89" s="246"/>
      <c r="H89" s="246"/>
      <c r="I89" s="246"/>
      <c r="J89" s="249"/>
      <c r="K89" s="611"/>
      <c r="L89" s="611"/>
    </row>
    <row r="90" spans="1:12" ht="12">
      <c r="A90" s="611"/>
      <c r="B90" s="253"/>
      <c r="C90" s="611"/>
      <c r="D90" s="611"/>
      <c r="E90" s="251" t="s">
        <v>699</v>
      </c>
      <c r="F90" s="251" t="s">
        <v>266</v>
      </c>
      <c r="G90" s="251" t="s">
        <v>134</v>
      </c>
      <c r="H90" s="251" t="s">
        <v>728</v>
      </c>
      <c r="I90" s="251" t="s">
        <v>121</v>
      </c>
      <c r="J90" s="252" t="s">
        <v>701</v>
      </c>
      <c r="K90" s="611"/>
      <c r="L90" s="611"/>
    </row>
    <row r="91" spans="1:12" ht="12">
      <c r="A91" s="611"/>
      <c r="B91" s="268" t="s">
        <v>135</v>
      </c>
      <c r="C91" s="611"/>
      <c r="D91" s="611"/>
      <c r="E91" s="251" t="s">
        <v>724</v>
      </c>
      <c r="F91" s="251" t="s">
        <v>703</v>
      </c>
      <c r="G91" s="251" t="s">
        <v>725</v>
      </c>
      <c r="H91" s="251" t="s">
        <v>704</v>
      </c>
      <c r="I91" s="251" t="s">
        <v>120</v>
      </c>
      <c r="J91" s="252" t="s">
        <v>120</v>
      </c>
      <c r="K91" s="611"/>
      <c r="L91" s="611"/>
    </row>
    <row r="92" spans="1:12" ht="12">
      <c r="A92" s="611"/>
      <c r="B92" s="254"/>
      <c r="C92" s="255"/>
      <c r="D92" s="255"/>
      <c r="E92" s="256" t="s">
        <v>705</v>
      </c>
      <c r="F92" s="256" t="s">
        <v>708</v>
      </c>
      <c r="G92" s="256" t="s">
        <v>707</v>
      </c>
      <c r="H92" s="256" t="s">
        <v>709</v>
      </c>
      <c r="I92" s="256" t="s">
        <v>710</v>
      </c>
      <c r="J92" s="257" t="s">
        <v>711</v>
      </c>
      <c r="K92" s="611"/>
      <c r="L92" s="611"/>
    </row>
    <row r="93" spans="1:12" ht="12">
      <c r="A93" s="611"/>
      <c r="B93" s="882"/>
      <c r="C93" s="886"/>
      <c r="D93" s="886"/>
      <c r="E93" s="884"/>
      <c r="F93" s="884"/>
      <c r="G93" s="884"/>
      <c r="H93" s="885">
        <v>100</v>
      </c>
      <c r="I93" s="269">
        <f aca="true" t="shared" si="8" ref="I93:I102">F93*G93</f>
        <v>0</v>
      </c>
      <c r="J93" s="270">
        <f aca="true" t="shared" si="9" ref="J93:J102">F93*G93*(H93/100)</f>
        <v>0</v>
      </c>
      <c r="K93" s="611"/>
      <c r="L93" s="611"/>
    </row>
    <row r="94" spans="1:12" ht="12">
      <c r="A94" s="611"/>
      <c r="B94" s="871"/>
      <c r="C94" s="872"/>
      <c r="D94" s="872"/>
      <c r="E94" s="874"/>
      <c r="F94" s="874"/>
      <c r="G94" s="874"/>
      <c r="H94" s="880">
        <v>100</v>
      </c>
      <c r="I94" s="269">
        <f t="shared" si="8"/>
        <v>0</v>
      </c>
      <c r="J94" s="270">
        <f t="shared" si="9"/>
        <v>0</v>
      </c>
      <c r="K94" s="611"/>
      <c r="L94" s="611"/>
    </row>
    <row r="95" spans="1:12" ht="12">
      <c r="A95" s="611"/>
      <c r="B95" s="871"/>
      <c r="C95" s="872"/>
      <c r="D95" s="872"/>
      <c r="E95" s="874"/>
      <c r="F95" s="874"/>
      <c r="G95" s="874"/>
      <c r="H95" s="880">
        <v>100</v>
      </c>
      <c r="I95" s="269">
        <f t="shared" si="8"/>
        <v>0</v>
      </c>
      <c r="J95" s="270">
        <f t="shared" si="9"/>
        <v>0</v>
      </c>
      <c r="K95" s="611"/>
      <c r="L95" s="611"/>
    </row>
    <row r="96" spans="1:12" ht="12">
      <c r="A96" s="611"/>
      <c r="B96" s="871"/>
      <c r="C96" s="872"/>
      <c r="D96" s="872"/>
      <c r="E96" s="874"/>
      <c r="F96" s="874"/>
      <c r="G96" s="874"/>
      <c r="H96" s="880">
        <v>100</v>
      </c>
      <c r="I96" s="269">
        <f t="shared" si="8"/>
        <v>0</v>
      </c>
      <c r="J96" s="270">
        <f t="shared" si="9"/>
        <v>0</v>
      </c>
      <c r="K96" s="611"/>
      <c r="L96" s="611"/>
    </row>
    <row r="97" spans="1:12" ht="12">
      <c r="A97" s="611"/>
      <c r="B97" s="871"/>
      <c r="C97" s="872"/>
      <c r="D97" s="872"/>
      <c r="E97" s="874"/>
      <c r="F97" s="874"/>
      <c r="G97" s="874"/>
      <c r="H97" s="880">
        <v>100</v>
      </c>
      <c r="I97" s="269">
        <f t="shared" si="8"/>
        <v>0</v>
      </c>
      <c r="J97" s="270">
        <f t="shared" si="9"/>
        <v>0</v>
      </c>
      <c r="K97" s="611"/>
      <c r="L97" s="611"/>
    </row>
    <row r="98" spans="1:12" ht="12">
      <c r="A98" s="611"/>
      <c r="B98" s="871"/>
      <c r="C98" s="872"/>
      <c r="D98" s="872"/>
      <c r="E98" s="874"/>
      <c r="F98" s="874"/>
      <c r="G98" s="874"/>
      <c r="H98" s="880">
        <v>100</v>
      </c>
      <c r="I98" s="269">
        <f t="shared" si="8"/>
        <v>0</v>
      </c>
      <c r="J98" s="270">
        <f t="shared" si="9"/>
        <v>0</v>
      </c>
      <c r="K98" s="611"/>
      <c r="L98" s="611"/>
    </row>
    <row r="99" spans="1:12" ht="12">
      <c r="A99" s="611"/>
      <c r="B99" s="871"/>
      <c r="C99" s="872"/>
      <c r="D99" s="872"/>
      <c r="E99" s="874"/>
      <c r="F99" s="874"/>
      <c r="G99" s="874"/>
      <c r="H99" s="880">
        <v>100</v>
      </c>
      <c r="I99" s="269">
        <f t="shared" si="8"/>
        <v>0</v>
      </c>
      <c r="J99" s="270">
        <f t="shared" si="9"/>
        <v>0</v>
      </c>
      <c r="K99" s="611"/>
      <c r="L99" s="611"/>
    </row>
    <row r="100" spans="1:12" ht="12">
      <c r="A100" s="611"/>
      <c r="B100" s="871"/>
      <c r="C100" s="872"/>
      <c r="D100" s="872"/>
      <c r="E100" s="874"/>
      <c r="F100" s="874"/>
      <c r="G100" s="874"/>
      <c r="H100" s="880">
        <v>100</v>
      </c>
      <c r="I100" s="269">
        <f t="shared" si="8"/>
        <v>0</v>
      </c>
      <c r="J100" s="270">
        <f t="shared" si="9"/>
        <v>0</v>
      </c>
      <c r="K100" s="611"/>
      <c r="L100" s="611"/>
    </row>
    <row r="101" spans="1:12" ht="12">
      <c r="A101" s="611"/>
      <c r="B101" s="871"/>
      <c r="C101" s="872"/>
      <c r="D101" s="872"/>
      <c r="E101" s="874"/>
      <c r="F101" s="874"/>
      <c r="G101" s="874"/>
      <c r="H101" s="880">
        <v>100</v>
      </c>
      <c r="I101" s="269">
        <f t="shared" si="8"/>
        <v>0</v>
      </c>
      <c r="J101" s="270">
        <f t="shared" si="9"/>
        <v>0</v>
      </c>
      <c r="K101" s="611"/>
      <c r="L101" s="611"/>
    </row>
    <row r="102" spans="1:12" ht="12">
      <c r="A102" s="611"/>
      <c r="B102" s="875"/>
      <c r="C102" s="876"/>
      <c r="D102" s="876"/>
      <c r="E102" s="877"/>
      <c r="F102" s="877"/>
      <c r="G102" s="877"/>
      <c r="H102" s="881">
        <v>100</v>
      </c>
      <c r="I102" s="269">
        <f t="shared" si="8"/>
        <v>0</v>
      </c>
      <c r="J102" s="270">
        <f t="shared" si="9"/>
        <v>0</v>
      </c>
      <c r="K102" s="611"/>
      <c r="L102" s="611"/>
    </row>
    <row r="103" spans="1:12" ht="12.75" thickBot="1">
      <c r="A103" s="611"/>
      <c r="B103" s="262"/>
      <c r="C103" s="263"/>
      <c r="D103" s="263"/>
      <c r="E103" s="263"/>
      <c r="F103" s="264" t="s">
        <v>729</v>
      </c>
      <c r="G103" s="263"/>
      <c r="H103" s="263"/>
      <c r="I103" s="271">
        <f>SUM(I93:I102)</f>
        <v>0</v>
      </c>
      <c r="J103" s="272">
        <f>SUM(J93:J102)</f>
        <v>0</v>
      </c>
      <c r="K103" s="611"/>
      <c r="L103" s="611"/>
    </row>
    <row r="104" spans="1:12" ht="13.5" thickBot="1" thickTop="1">
      <c r="A104" s="611"/>
      <c r="B104" s="611"/>
      <c r="C104" s="611"/>
      <c r="D104" s="611"/>
      <c r="E104" s="611"/>
      <c r="F104" s="611"/>
      <c r="G104" s="611"/>
      <c r="H104" s="611"/>
      <c r="I104" s="611"/>
      <c r="J104" s="611"/>
      <c r="K104" s="611"/>
      <c r="L104" s="611"/>
    </row>
    <row r="105" spans="1:12" ht="12.75" thickTop="1">
      <c r="A105" s="611"/>
      <c r="B105" s="245" t="s">
        <v>730</v>
      </c>
      <c r="C105" s="246"/>
      <c r="D105" s="246"/>
      <c r="E105" s="246"/>
      <c r="F105" s="246"/>
      <c r="G105" s="246"/>
      <c r="H105" s="246"/>
      <c r="I105" s="246"/>
      <c r="J105" s="249"/>
      <c r="K105" s="611"/>
      <c r="L105" s="611"/>
    </row>
    <row r="106" spans="1:12" ht="12">
      <c r="A106" s="611"/>
      <c r="B106" s="253"/>
      <c r="C106" s="611"/>
      <c r="D106" s="611"/>
      <c r="E106" s="276" t="s">
        <v>188</v>
      </c>
      <c r="F106" s="617" t="s">
        <v>134</v>
      </c>
      <c r="G106" s="611"/>
      <c r="H106" s="251" t="s">
        <v>698</v>
      </c>
      <c r="I106" s="611"/>
      <c r="J106" s="277"/>
      <c r="K106" s="611"/>
      <c r="L106" s="611"/>
    </row>
    <row r="107" spans="1:12" ht="12">
      <c r="A107" s="611"/>
      <c r="B107" s="253"/>
      <c r="C107" s="251" t="s">
        <v>699</v>
      </c>
      <c r="D107" s="251" t="s">
        <v>323</v>
      </c>
      <c r="E107" s="251" t="s">
        <v>266</v>
      </c>
      <c r="F107" s="251" t="s">
        <v>177</v>
      </c>
      <c r="G107" s="251" t="s">
        <v>700</v>
      </c>
      <c r="H107" s="251" t="s">
        <v>701</v>
      </c>
      <c r="I107" s="251" t="s">
        <v>121</v>
      </c>
      <c r="J107" s="252" t="s">
        <v>701</v>
      </c>
      <c r="K107" s="611"/>
      <c r="L107" s="611"/>
    </row>
    <row r="108" spans="1:12" ht="12">
      <c r="A108" s="611"/>
      <c r="B108" s="268" t="s">
        <v>135</v>
      </c>
      <c r="C108" s="251" t="s">
        <v>702</v>
      </c>
      <c r="D108" s="251" t="s">
        <v>731</v>
      </c>
      <c r="E108" s="251" t="s">
        <v>703</v>
      </c>
      <c r="F108" s="251" t="s">
        <v>137</v>
      </c>
      <c r="G108" s="251" t="s">
        <v>201</v>
      </c>
      <c r="H108" s="251" t="s">
        <v>704</v>
      </c>
      <c r="I108" s="251" t="s">
        <v>120</v>
      </c>
      <c r="J108" s="252" t="s">
        <v>120</v>
      </c>
      <c r="K108" s="611"/>
      <c r="L108" s="611"/>
    </row>
    <row r="109" spans="1:12" ht="12">
      <c r="A109" s="611"/>
      <c r="B109" s="254"/>
      <c r="C109" s="256" t="s">
        <v>705</v>
      </c>
      <c r="D109" s="256" t="s">
        <v>732</v>
      </c>
      <c r="E109" s="256" t="s">
        <v>706</v>
      </c>
      <c r="F109" s="256" t="s">
        <v>707</v>
      </c>
      <c r="G109" s="256" t="s">
        <v>708</v>
      </c>
      <c r="H109" s="256" t="s">
        <v>709</v>
      </c>
      <c r="I109" s="256" t="s">
        <v>710</v>
      </c>
      <c r="J109" s="257" t="s">
        <v>711</v>
      </c>
      <c r="K109" s="611"/>
      <c r="L109" s="611"/>
    </row>
    <row r="110" spans="1:12" ht="12">
      <c r="A110" s="611"/>
      <c r="B110" s="882"/>
      <c r="C110" s="884"/>
      <c r="D110" s="883"/>
      <c r="E110" s="884"/>
      <c r="F110" s="884"/>
      <c r="G110" s="884"/>
      <c r="H110" s="885">
        <v>100</v>
      </c>
      <c r="I110" s="269">
        <f aca="true" t="shared" si="10" ref="I110:I123">E110*F110*G110</f>
        <v>0</v>
      </c>
      <c r="J110" s="270">
        <f aca="true" t="shared" si="11" ref="J110:J123">E110*F110*G110*(H110/100)</f>
        <v>0</v>
      </c>
      <c r="K110" s="611"/>
      <c r="L110" s="611"/>
    </row>
    <row r="111" spans="1:12" ht="12">
      <c r="A111" s="611"/>
      <c r="B111" s="871"/>
      <c r="C111" s="874"/>
      <c r="D111" s="873"/>
      <c r="E111" s="874"/>
      <c r="F111" s="874"/>
      <c r="G111" s="874"/>
      <c r="H111" s="880">
        <v>100</v>
      </c>
      <c r="I111" s="269">
        <f t="shared" si="10"/>
        <v>0</v>
      </c>
      <c r="J111" s="270">
        <f t="shared" si="11"/>
        <v>0</v>
      </c>
      <c r="K111" s="611"/>
      <c r="L111" s="611"/>
    </row>
    <row r="112" spans="1:12" ht="12">
      <c r="A112" s="611"/>
      <c r="B112" s="871"/>
      <c r="C112" s="874"/>
      <c r="D112" s="873"/>
      <c r="E112" s="874"/>
      <c r="F112" s="874"/>
      <c r="G112" s="874"/>
      <c r="H112" s="880">
        <v>100</v>
      </c>
      <c r="I112" s="269">
        <f t="shared" si="10"/>
        <v>0</v>
      </c>
      <c r="J112" s="270">
        <f t="shared" si="11"/>
        <v>0</v>
      </c>
      <c r="K112" s="611"/>
      <c r="L112" s="611"/>
    </row>
    <row r="113" spans="1:12" ht="12">
      <c r="A113" s="611"/>
      <c r="B113" s="871"/>
      <c r="C113" s="874"/>
      <c r="D113" s="873"/>
      <c r="E113" s="874"/>
      <c r="F113" s="874"/>
      <c r="G113" s="874"/>
      <c r="H113" s="880">
        <v>100</v>
      </c>
      <c r="I113" s="269">
        <f t="shared" si="10"/>
        <v>0</v>
      </c>
      <c r="J113" s="270">
        <f t="shared" si="11"/>
        <v>0</v>
      </c>
      <c r="K113" s="611"/>
      <c r="L113" s="611"/>
    </row>
    <row r="114" spans="1:12" ht="12">
      <c r="A114" s="611"/>
      <c r="B114" s="871"/>
      <c r="C114" s="874"/>
      <c r="D114" s="873"/>
      <c r="E114" s="874"/>
      <c r="F114" s="874"/>
      <c r="G114" s="874"/>
      <c r="H114" s="880">
        <v>100</v>
      </c>
      <c r="I114" s="269">
        <f t="shared" si="10"/>
        <v>0</v>
      </c>
      <c r="J114" s="270">
        <f t="shared" si="11"/>
        <v>0</v>
      </c>
      <c r="K114" s="611"/>
      <c r="L114" s="611"/>
    </row>
    <row r="115" spans="1:12" ht="12">
      <c r="A115" s="611"/>
      <c r="B115" s="871"/>
      <c r="C115" s="874"/>
      <c r="D115" s="873"/>
      <c r="E115" s="874"/>
      <c r="F115" s="874"/>
      <c r="G115" s="874"/>
      <c r="H115" s="880">
        <v>100</v>
      </c>
      <c r="I115" s="269">
        <f t="shared" si="10"/>
        <v>0</v>
      </c>
      <c r="J115" s="270">
        <f t="shared" si="11"/>
        <v>0</v>
      </c>
      <c r="K115" s="611"/>
      <c r="L115" s="611"/>
    </row>
    <row r="116" spans="1:12" ht="12">
      <c r="A116" s="611"/>
      <c r="B116" s="871"/>
      <c r="C116" s="874"/>
      <c r="D116" s="873"/>
      <c r="E116" s="874"/>
      <c r="F116" s="874"/>
      <c r="G116" s="874"/>
      <c r="H116" s="880">
        <v>100</v>
      </c>
      <c r="I116" s="269">
        <f t="shared" si="10"/>
        <v>0</v>
      </c>
      <c r="J116" s="270">
        <f t="shared" si="11"/>
        <v>0</v>
      </c>
      <c r="K116" s="611"/>
      <c r="L116" s="611"/>
    </row>
    <row r="117" spans="1:12" ht="12">
      <c r="A117" s="611"/>
      <c r="B117" s="871"/>
      <c r="C117" s="874"/>
      <c r="D117" s="873"/>
      <c r="E117" s="874"/>
      <c r="F117" s="874"/>
      <c r="G117" s="874"/>
      <c r="H117" s="880">
        <v>100</v>
      </c>
      <c r="I117" s="269">
        <f t="shared" si="10"/>
        <v>0</v>
      </c>
      <c r="J117" s="270">
        <f t="shared" si="11"/>
        <v>0</v>
      </c>
      <c r="K117" s="611"/>
      <c r="L117" s="611"/>
    </row>
    <row r="118" spans="1:12" ht="12">
      <c r="A118" s="611"/>
      <c r="B118" s="871"/>
      <c r="C118" s="874"/>
      <c r="D118" s="873"/>
      <c r="E118" s="874"/>
      <c r="F118" s="874"/>
      <c r="G118" s="874"/>
      <c r="H118" s="880">
        <v>100</v>
      </c>
      <c r="I118" s="269">
        <f t="shared" si="10"/>
        <v>0</v>
      </c>
      <c r="J118" s="270">
        <f t="shared" si="11"/>
        <v>0</v>
      </c>
      <c r="K118" s="611"/>
      <c r="L118" s="611"/>
    </row>
    <row r="119" spans="1:12" ht="12">
      <c r="A119" s="611"/>
      <c r="B119" s="871"/>
      <c r="C119" s="874"/>
      <c r="D119" s="873"/>
      <c r="E119" s="874"/>
      <c r="F119" s="874"/>
      <c r="G119" s="874"/>
      <c r="H119" s="880">
        <v>100</v>
      </c>
      <c r="I119" s="269">
        <f t="shared" si="10"/>
        <v>0</v>
      </c>
      <c r="J119" s="270">
        <f t="shared" si="11"/>
        <v>0</v>
      </c>
      <c r="K119" s="611"/>
      <c r="L119" s="611"/>
    </row>
    <row r="120" spans="1:12" ht="12">
      <c r="A120" s="611"/>
      <c r="B120" s="871"/>
      <c r="C120" s="874"/>
      <c r="D120" s="873"/>
      <c r="E120" s="874"/>
      <c r="F120" s="874"/>
      <c r="G120" s="874"/>
      <c r="H120" s="880">
        <v>100</v>
      </c>
      <c r="I120" s="269">
        <f t="shared" si="10"/>
        <v>0</v>
      </c>
      <c r="J120" s="270">
        <f t="shared" si="11"/>
        <v>0</v>
      </c>
      <c r="K120" s="611"/>
      <c r="L120" s="611"/>
    </row>
    <row r="121" spans="1:12" ht="12">
      <c r="A121" s="611"/>
      <c r="B121" s="871"/>
      <c r="C121" s="874"/>
      <c r="D121" s="873"/>
      <c r="E121" s="874"/>
      <c r="F121" s="874"/>
      <c r="G121" s="874"/>
      <c r="H121" s="880">
        <v>100</v>
      </c>
      <c r="I121" s="269">
        <f t="shared" si="10"/>
        <v>0</v>
      </c>
      <c r="J121" s="270">
        <f t="shared" si="11"/>
        <v>0</v>
      </c>
      <c r="K121" s="611"/>
      <c r="L121" s="611"/>
    </row>
    <row r="122" spans="1:12" ht="12">
      <c r="A122" s="611"/>
      <c r="B122" s="871"/>
      <c r="C122" s="874"/>
      <c r="D122" s="873"/>
      <c r="E122" s="874"/>
      <c r="F122" s="874"/>
      <c r="G122" s="874"/>
      <c r="H122" s="880">
        <v>100</v>
      </c>
      <c r="I122" s="269">
        <f t="shared" si="10"/>
        <v>0</v>
      </c>
      <c r="J122" s="270">
        <f t="shared" si="11"/>
        <v>0</v>
      </c>
      <c r="K122" s="611"/>
      <c r="L122" s="611"/>
    </row>
    <row r="123" spans="1:12" ht="12">
      <c r="A123" s="611"/>
      <c r="B123" s="875"/>
      <c r="C123" s="877"/>
      <c r="D123" s="878"/>
      <c r="E123" s="877"/>
      <c r="F123" s="877"/>
      <c r="G123" s="877"/>
      <c r="H123" s="881">
        <v>100</v>
      </c>
      <c r="I123" s="269">
        <f t="shared" si="10"/>
        <v>0</v>
      </c>
      <c r="J123" s="270">
        <f t="shared" si="11"/>
        <v>0</v>
      </c>
      <c r="K123" s="611"/>
      <c r="L123" s="611"/>
    </row>
    <row r="124" spans="1:12" ht="12.75" thickBot="1">
      <c r="A124" s="611"/>
      <c r="B124" s="262"/>
      <c r="C124" s="263"/>
      <c r="D124" s="263"/>
      <c r="E124" s="264" t="s">
        <v>733</v>
      </c>
      <c r="F124" s="263"/>
      <c r="G124" s="263"/>
      <c r="H124" s="263"/>
      <c r="I124" s="271">
        <f>SUM(I110:I123)</f>
        <v>0</v>
      </c>
      <c r="J124" s="272">
        <f>SUM(J110:J123)</f>
        <v>0</v>
      </c>
      <c r="K124" s="611"/>
      <c r="L124" s="611"/>
    </row>
    <row r="125" spans="1:12" ht="13.5" thickBot="1" thickTop="1">
      <c r="A125" s="611"/>
      <c r="B125" s="275"/>
      <c r="C125" s="275"/>
      <c r="D125" s="275"/>
      <c r="E125" s="275"/>
      <c r="F125" s="275"/>
      <c r="G125" s="275"/>
      <c r="H125" s="275"/>
      <c r="I125" s="275"/>
      <c r="J125" s="275"/>
      <c r="K125" s="611"/>
      <c r="L125" s="611"/>
    </row>
    <row r="126" spans="1:12" ht="12.75" thickTop="1">
      <c r="A126" s="611"/>
      <c r="B126" s="245" t="s">
        <v>734</v>
      </c>
      <c r="C126" s="246"/>
      <c r="D126" s="246"/>
      <c r="E126" s="246"/>
      <c r="F126" s="246"/>
      <c r="G126" s="246"/>
      <c r="H126" s="246"/>
      <c r="I126" s="246"/>
      <c r="J126" s="249"/>
      <c r="K126" s="611"/>
      <c r="L126" s="611"/>
    </row>
    <row r="127" spans="1:12" ht="12">
      <c r="A127" s="611"/>
      <c r="B127" s="253"/>
      <c r="C127" s="611"/>
      <c r="D127" s="611"/>
      <c r="E127" s="611"/>
      <c r="F127" s="611"/>
      <c r="G127" s="611"/>
      <c r="H127" s="251" t="s">
        <v>698</v>
      </c>
      <c r="I127" s="611"/>
      <c r="J127" s="277"/>
      <c r="K127" s="611"/>
      <c r="L127" s="611"/>
    </row>
    <row r="128" spans="1:12" ht="12">
      <c r="A128" s="611"/>
      <c r="B128" s="253"/>
      <c r="C128" s="611"/>
      <c r="D128" s="278" t="s">
        <v>699</v>
      </c>
      <c r="E128" s="611"/>
      <c r="F128" s="251" t="s">
        <v>134</v>
      </c>
      <c r="G128" s="251" t="s">
        <v>700</v>
      </c>
      <c r="H128" s="251" t="s">
        <v>701</v>
      </c>
      <c r="I128" s="251" t="s">
        <v>121</v>
      </c>
      <c r="J128" s="252" t="s">
        <v>701</v>
      </c>
      <c r="K128" s="611"/>
      <c r="L128" s="611"/>
    </row>
    <row r="129" spans="1:12" ht="12">
      <c r="A129" s="611"/>
      <c r="B129" s="268" t="s">
        <v>135</v>
      </c>
      <c r="C129" s="611"/>
      <c r="D129" s="278" t="s">
        <v>724</v>
      </c>
      <c r="E129" s="251" t="s">
        <v>735</v>
      </c>
      <c r="F129" s="251" t="s">
        <v>720</v>
      </c>
      <c r="G129" s="251" t="s">
        <v>201</v>
      </c>
      <c r="H129" s="251" t="s">
        <v>704</v>
      </c>
      <c r="I129" s="251" t="s">
        <v>120</v>
      </c>
      <c r="J129" s="252" t="s">
        <v>120</v>
      </c>
      <c r="K129" s="611"/>
      <c r="L129" s="611"/>
    </row>
    <row r="130" spans="1:12" ht="12">
      <c r="A130" s="611"/>
      <c r="B130" s="254"/>
      <c r="C130" s="255"/>
      <c r="D130" s="256" t="s">
        <v>705</v>
      </c>
      <c r="E130" s="256" t="s">
        <v>736</v>
      </c>
      <c r="F130" s="256" t="s">
        <v>707</v>
      </c>
      <c r="G130" s="256" t="s">
        <v>708</v>
      </c>
      <c r="H130" s="256" t="s">
        <v>709</v>
      </c>
      <c r="I130" s="256" t="s">
        <v>710</v>
      </c>
      <c r="J130" s="257" t="s">
        <v>711</v>
      </c>
      <c r="K130" s="611"/>
      <c r="L130" s="611"/>
    </row>
    <row r="131" spans="1:12" ht="12">
      <c r="A131" s="611"/>
      <c r="B131" s="882" t="s">
        <v>513</v>
      </c>
      <c r="C131" s="886"/>
      <c r="D131" s="883">
        <v>8</v>
      </c>
      <c r="E131" s="883" t="s">
        <v>522</v>
      </c>
      <c r="F131" s="883">
        <v>1000</v>
      </c>
      <c r="G131" s="884">
        <v>12</v>
      </c>
      <c r="H131" s="885">
        <v>100</v>
      </c>
      <c r="I131" s="269">
        <f aca="true" t="shared" si="12" ref="I131:I140">F131*G131</f>
        <v>12000</v>
      </c>
      <c r="J131" s="270">
        <f aca="true" t="shared" si="13" ref="J131:J140">F131*G131*(H131/100)</f>
        <v>12000</v>
      </c>
      <c r="K131" s="611"/>
      <c r="L131" s="611"/>
    </row>
    <row r="132" spans="1:12" ht="12">
      <c r="A132" s="611"/>
      <c r="B132" s="871" t="s">
        <v>513</v>
      </c>
      <c r="C132" s="872"/>
      <c r="D132" s="873">
        <v>8</v>
      </c>
      <c r="E132" s="873" t="s">
        <v>302</v>
      </c>
      <c r="F132" s="873">
        <v>1000</v>
      </c>
      <c r="G132" s="874">
        <v>4.32</v>
      </c>
      <c r="H132" s="880">
        <v>100</v>
      </c>
      <c r="I132" s="269">
        <f t="shared" si="12"/>
        <v>4320</v>
      </c>
      <c r="J132" s="270">
        <f t="shared" si="13"/>
        <v>4320</v>
      </c>
      <c r="K132" s="611"/>
      <c r="L132" s="611"/>
    </row>
    <row r="133" spans="1:12" ht="12">
      <c r="A133" s="611"/>
      <c r="B133" s="871"/>
      <c r="C133" s="872"/>
      <c r="D133" s="874"/>
      <c r="E133" s="873"/>
      <c r="F133" s="874"/>
      <c r="G133" s="874"/>
      <c r="H133" s="880">
        <v>100</v>
      </c>
      <c r="I133" s="269">
        <f t="shared" si="12"/>
        <v>0</v>
      </c>
      <c r="J133" s="270">
        <f t="shared" si="13"/>
        <v>0</v>
      </c>
      <c r="K133" s="611"/>
      <c r="L133" s="611"/>
    </row>
    <row r="134" spans="1:12" ht="12">
      <c r="A134" s="611"/>
      <c r="B134" s="871"/>
      <c r="C134" s="872"/>
      <c r="D134" s="874"/>
      <c r="E134" s="873"/>
      <c r="F134" s="874"/>
      <c r="G134" s="874"/>
      <c r="H134" s="880">
        <v>100</v>
      </c>
      <c r="I134" s="269">
        <f t="shared" si="12"/>
        <v>0</v>
      </c>
      <c r="J134" s="270">
        <f t="shared" si="13"/>
        <v>0</v>
      </c>
      <c r="K134" s="611"/>
      <c r="L134" s="611"/>
    </row>
    <row r="135" spans="1:12" ht="12">
      <c r="A135" s="611"/>
      <c r="B135" s="871"/>
      <c r="C135" s="872"/>
      <c r="D135" s="874"/>
      <c r="E135" s="873"/>
      <c r="F135" s="874"/>
      <c r="G135" s="874"/>
      <c r="H135" s="880">
        <v>100</v>
      </c>
      <c r="I135" s="269">
        <f t="shared" si="12"/>
        <v>0</v>
      </c>
      <c r="J135" s="270">
        <f t="shared" si="13"/>
        <v>0</v>
      </c>
      <c r="K135" s="611"/>
      <c r="L135" s="611"/>
    </row>
    <row r="136" spans="1:12" ht="12">
      <c r="A136" s="611"/>
      <c r="B136" s="871"/>
      <c r="C136" s="872"/>
      <c r="D136" s="874"/>
      <c r="E136" s="873"/>
      <c r="F136" s="874"/>
      <c r="G136" s="874"/>
      <c r="H136" s="880">
        <v>100</v>
      </c>
      <c r="I136" s="269">
        <f t="shared" si="12"/>
        <v>0</v>
      </c>
      <c r="J136" s="270">
        <f t="shared" si="13"/>
        <v>0</v>
      </c>
      <c r="K136" s="611"/>
      <c r="L136" s="611"/>
    </row>
    <row r="137" spans="1:12" ht="12">
      <c r="A137" s="611"/>
      <c r="B137" s="871"/>
      <c r="C137" s="872"/>
      <c r="D137" s="874"/>
      <c r="E137" s="873"/>
      <c r="F137" s="874"/>
      <c r="G137" s="874"/>
      <c r="H137" s="880">
        <v>100</v>
      </c>
      <c r="I137" s="269">
        <f t="shared" si="12"/>
        <v>0</v>
      </c>
      <c r="J137" s="270">
        <f t="shared" si="13"/>
        <v>0</v>
      </c>
      <c r="K137" s="611"/>
      <c r="L137" s="611"/>
    </row>
    <row r="138" spans="1:12" ht="12">
      <c r="A138" s="611"/>
      <c r="B138" s="871"/>
      <c r="C138" s="872"/>
      <c r="D138" s="874"/>
      <c r="E138" s="873"/>
      <c r="F138" s="874"/>
      <c r="G138" s="874"/>
      <c r="H138" s="880">
        <v>100</v>
      </c>
      <c r="I138" s="269">
        <f t="shared" si="12"/>
        <v>0</v>
      </c>
      <c r="J138" s="270">
        <f t="shared" si="13"/>
        <v>0</v>
      </c>
      <c r="K138" s="611"/>
      <c r="L138" s="611"/>
    </row>
    <row r="139" spans="1:12" ht="12">
      <c r="A139" s="611"/>
      <c r="B139" s="871"/>
      <c r="C139" s="872"/>
      <c r="D139" s="874"/>
      <c r="E139" s="873"/>
      <c r="F139" s="874"/>
      <c r="G139" s="874"/>
      <c r="H139" s="880">
        <v>100</v>
      </c>
      <c r="I139" s="269">
        <f t="shared" si="12"/>
        <v>0</v>
      </c>
      <c r="J139" s="270">
        <f t="shared" si="13"/>
        <v>0</v>
      </c>
      <c r="K139" s="611"/>
      <c r="L139" s="611"/>
    </row>
    <row r="140" spans="1:12" ht="12">
      <c r="A140" s="611"/>
      <c r="B140" s="875"/>
      <c r="C140" s="876"/>
      <c r="D140" s="877"/>
      <c r="E140" s="878"/>
      <c r="F140" s="877"/>
      <c r="G140" s="877"/>
      <c r="H140" s="881">
        <v>100</v>
      </c>
      <c r="I140" s="269">
        <f t="shared" si="12"/>
        <v>0</v>
      </c>
      <c r="J140" s="270">
        <f t="shared" si="13"/>
        <v>0</v>
      </c>
      <c r="K140" s="611"/>
      <c r="L140" s="611"/>
    </row>
    <row r="141" spans="1:12" ht="12.75" thickBot="1">
      <c r="A141" s="611"/>
      <c r="B141" s="262"/>
      <c r="C141" s="263"/>
      <c r="D141" s="263"/>
      <c r="E141" s="263"/>
      <c r="F141" s="264" t="s">
        <v>737</v>
      </c>
      <c r="G141" s="263"/>
      <c r="H141" s="263"/>
      <c r="I141" s="271">
        <f>SUM(I131:I140)</f>
        <v>16320</v>
      </c>
      <c r="J141" s="272">
        <f>SUM(J131:J140)</f>
        <v>16320</v>
      </c>
      <c r="K141" s="611"/>
      <c r="L141" s="611"/>
    </row>
    <row r="142" spans="1:12" ht="13.5" thickBot="1" thickTop="1">
      <c r="A142" s="611"/>
      <c r="B142" s="611"/>
      <c r="C142" s="611"/>
      <c r="D142" s="611"/>
      <c r="E142" s="611"/>
      <c r="F142" s="611"/>
      <c r="G142" s="611"/>
      <c r="H142" s="611"/>
      <c r="I142" s="611"/>
      <c r="J142" s="611"/>
      <c r="K142" s="611"/>
      <c r="L142" s="611"/>
    </row>
    <row r="143" spans="1:12" ht="12.75" thickTop="1">
      <c r="A143" s="611"/>
      <c r="B143" s="245" t="s">
        <v>738</v>
      </c>
      <c r="C143" s="246"/>
      <c r="D143" s="246"/>
      <c r="E143" s="246"/>
      <c r="F143" s="246"/>
      <c r="G143" s="246"/>
      <c r="H143" s="246"/>
      <c r="I143" s="246"/>
      <c r="J143" s="249"/>
      <c r="K143" s="611"/>
      <c r="L143" s="611"/>
    </row>
    <row r="144" spans="1:12" ht="12">
      <c r="A144" s="611"/>
      <c r="B144" s="253"/>
      <c r="C144" s="611"/>
      <c r="D144" s="611"/>
      <c r="E144" s="611"/>
      <c r="F144" s="611"/>
      <c r="G144" s="611"/>
      <c r="H144" s="251" t="s">
        <v>698</v>
      </c>
      <c r="I144" s="611"/>
      <c r="J144" s="277"/>
      <c r="K144" s="611"/>
      <c r="L144" s="611"/>
    </row>
    <row r="145" spans="1:12" ht="12">
      <c r="A145" s="611"/>
      <c r="B145" s="253"/>
      <c r="C145" s="611"/>
      <c r="D145" s="278" t="s">
        <v>699</v>
      </c>
      <c r="E145" s="611"/>
      <c r="F145" s="251" t="s">
        <v>134</v>
      </c>
      <c r="G145" s="251" t="s">
        <v>700</v>
      </c>
      <c r="H145" s="251" t="s">
        <v>701</v>
      </c>
      <c r="I145" s="251" t="s">
        <v>121</v>
      </c>
      <c r="J145" s="252" t="s">
        <v>701</v>
      </c>
      <c r="K145" s="611"/>
      <c r="L145" s="611"/>
    </row>
    <row r="146" spans="1:12" ht="12">
      <c r="A146" s="611"/>
      <c r="B146" s="268" t="s">
        <v>135</v>
      </c>
      <c r="C146" s="611"/>
      <c r="D146" s="278" t="s">
        <v>724</v>
      </c>
      <c r="E146" s="251" t="s">
        <v>735</v>
      </c>
      <c r="F146" s="251" t="s">
        <v>720</v>
      </c>
      <c r="G146" s="251" t="s">
        <v>201</v>
      </c>
      <c r="H146" s="251" t="s">
        <v>704</v>
      </c>
      <c r="I146" s="251" t="s">
        <v>120</v>
      </c>
      <c r="J146" s="252" t="s">
        <v>120</v>
      </c>
      <c r="K146" s="611"/>
      <c r="L146" s="611"/>
    </row>
    <row r="147" spans="1:12" ht="12">
      <c r="A147" s="611"/>
      <c r="B147" s="254"/>
      <c r="C147" s="255"/>
      <c r="D147" s="256" t="s">
        <v>705</v>
      </c>
      <c r="E147" s="256" t="s">
        <v>736</v>
      </c>
      <c r="F147" s="256" t="s">
        <v>707</v>
      </c>
      <c r="G147" s="256" t="s">
        <v>708</v>
      </c>
      <c r="H147" s="256" t="s">
        <v>709</v>
      </c>
      <c r="I147" s="256" t="s">
        <v>710</v>
      </c>
      <c r="J147" s="257" t="s">
        <v>711</v>
      </c>
      <c r="K147" s="611"/>
      <c r="L147" s="611"/>
    </row>
    <row r="148" spans="1:12" ht="12">
      <c r="A148" s="611"/>
      <c r="B148" s="882"/>
      <c r="C148" s="886"/>
      <c r="D148" s="884"/>
      <c r="E148" s="883"/>
      <c r="F148" s="884"/>
      <c r="G148" s="884"/>
      <c r="H148" s="885">
        <v>100</v>
      </c>
      <c r="I148" s="269">
        <f aca="true" t="shared" si="14" ref="I148:I157">F148*G148</f>
        <v>0</v>
      </c>
      <c r="J148" s="270">
        <f aca="true" t="shared" si="15" ref="J148:J157">F148*G148*(H148/100)</f>
        <v>0</v>
      </c>
      <c r="K148" s="611"/>
      <c r="L148" s="611"/>
    </row>
    <row r="149" spans="1:12" ht="12">
      <c r="A149" s="611"/>
      <c r="B149" s="871"/>
      <c r="C149" s="872"/>
      <c r="D149" s="874"/>
      <c r="E149" s="873"/>
      <c r="F149" s="874"/>
      <c r="G149" s="874"/>
      <c r="H149" s="880">
        <v>100</v>
      </c>
      <c r="I149" s="269">
        <f t="shared" si="14"/>
        <v>0</v>
      </c>
      <c r="J149" s="270">
        <f t="shared" si="15"/>
        <v>0</v>
      </c>
      <c r="K149" s="611"/>
      <c r="L149" s="611"/>
    </row>
    <row r="150" spans="1:12" ht="12">
      <c r="A150" s="611"/>
      <c r="B150" s="871"/>
      <c r="C150" s="872"/>
      <c r="D150" s="874"/>
      <c r="E150" s="873"/>
      <c r="F150" s="874"/>
      <c r="G150" s="874"/>
      <c r="H150" s="880">
        <v>100</v>
      </c>
      <c r="I150" s="269">
        <f t="shared" si="14"/>
        <v>0</v>
      </c>
      <c r="J150" s="270">
        <f t="shared" si="15"/>
        <v>0</v>
      </c>
      <c r="K150" s="611"/>
      <c r="L150" s="611"/>
    </row>
    <row r="151" spans="1:12" ht="12">
      <c r="A151" s="611"/>
      <c r="B151" s="871"/>
      <c r="C151" s="872"/>
      <c r="D151" s="874"/>
      <c r="E151" s="873"/>
      <c r="F151" s="874"/>
      <c r="G151" s="874"/>
      <c r="H151" s="880">
        <v>100</v>
      </c>
      <c r="I151" s="269">
        <f t="shared" si="14"/>
        <v>0</v>
      </c>
      <c r="J151" s="270">
        <f t="shared" si="15"/>
        <v>0</v>
      </c>
      <c r="K151" s="611"/>
      <c r="L151" s="611"/>
    </row>
    <row r="152" spans="1:12" ht="12">
      <c r="A152" s="611"/>
      <c r="B152" s="871"/>
      <c r="C152" s="872"/>
      <c r="D152" s="874"/>
      <c r="E152" s="873"/>
      <c r="F152" s="874"/>
      <c r="G152" s="874"/>
      <c r="H152" s="880">
        <v>100</v>
      </c>
      <c r="I152" s="269">
        <f t="shared" si="14"/>
        <v>0</v>
      </c>
      <c r="J152" s="270">
        <f t="shared" si="15"/>
        <v>0</v>
      </c>
      <c r="K152" s="611"/>
      <c r="L152" s="611"/>
    </row>
    <row r="153" spans="1:12" ht="12">
      <c r="A153" s="611"/>
      <c r="B153" s="871"/>
      <c r="C153" s="872"/>
      <c r="D153" s="874"/>
      <c r="E153" s="873"/>
      <c r="F153" s="874"/>
      <c r="G153" s="874"/>
      <c r="H153" s="880">
        <v>100</v>
      </c>
      <c r="I153" s="269">
        <f t="shared" si="14"/>
        <v>0</v>
      </c>
      <c r="J153" s="270">
        <f t="shared" si="15"/>
        <v>0</v>
      </c>
      <c r="K153" s="611"/>
      <c r="L153" s="611"/>
    </row>
    <row r="154" spans="1:12" ht="12">
      <c r="A154" s="611"/>
      <c r="B154" s="871"/>
      <c r="C154" s="872"/>
      <c r="D154" s="874"/>
      <c r="E154" s="873"/>
      <c r="F154" s="874"/>
      <c r="G154" s="874"/>
      <c r="H154" s="880">
        <v>100</v>
      </c>
      <c r="I154" s="269">
        <f t="shared" si="14"/>
        <v>0</v>
      </c>
      <c r="J154" s="270">
        <f t="shared" si="15"/>
        <v>0</v>
      </c>
      <c r="K154" s="611"/>
      <c r="L154" s="611"/>
    </row>
    <row r="155" spans="1:12" ht="12">
      <c r="A155" s="611"/>
      <c r="B155" s="871"/>
      <c r="C155" s="872"/>
      <c r="D155" s="874"/>
      <c r="E155" s="873"/>
      <c r="F155" s="874"/>
      <c r="G155" s="874"/>
      <c r="H155" s="880">
        <v>100</v>
      </c>
      <c r="I155" s="269">
        <f t="shared" si="14"/>
        <v>0</v>
      </c>
      <c r="J155" s="270">
        <f t="shared" si="15"/>
        <v>0</v>
      </c>
      <c r="K155" s="611"/>
      <c r="L155" s="611"/>
    </row>
    <row r="156" spans="1:12" ht="12">
      <c r="A156" s="611"/>
      <c r="B156" s="871"/>
      <c r="C156" s="872"/>
      <c r="D156" s="874"/>
      <c r="E156" s="873"/>
      <c r="F156" s="874"/>
      <c r="G156" s="874"/>
      <c r="H156" s="880">
        <v>100</v>
      </c>
      <c r="I156" s="269">
        <f t="shared" si="14"/>
        <v>0</v>
      </c>
      <c r="J156" s="270">
        <f t="shared" si="15"/>
        <v>0</v>
      </c>
      <c r="K156" s="611"/>
      <c r="L156" s="611"/>
    </row>
    <row r="157" spans="1:12" ht="12">
      <c r="A157" s="611"/>
      <c r="B157" s="875"/>
      <c r="C157" s="876"/>
      <c r="D157" s="877"/>
      <c r="E157" s="878"/>
      <c r="F157" s="877"/>
      <c r="G157" s="877"/>
      <c r="H157" s="881">
        <v>100</v>
      </c>
      <c r="I157" s="269">
        <f t="shared" si="14"/>
        <v>0</v>
      </c>
      <c r="J157" s="270">
        <f t="shared" si="15"/>
        <v>0</v>
      </c>
      <c r="K157" s="611"/>
      <c r="L157" s="611"/>
    </row>
    <row r="158" spans="1:12" ht="12.75" thickBot="1">
      <c r="A158" s="611"/>
      <c r="B158" s="262"/>
      <c r="C158" s="263"/>
      <c r="D158" s="263"/>
      <c r="E158" s="263"/>
      <c r="F158" s="264" t="s">
        <v>739</v>
      </c>
      <c r="G158" s="263"/>
      <c r="H158" s="263"/>
      <c r="I158" s="271">
        <f>SUM(I148:I157)</f>
        <v>0</v>
      </c>
      <c r="J158" s="272">
        <f>SUM(J148:J157)</f>
        <v>0</v>
      </c>
      <c r="K158" s="611"/>
      <c r="L158" s="611"/>
    </row>
    <row r="159" spans="1:12" ht="13.5" thickBot="1" thickTop="1">
      <c r="A159" s="611"/>
      <c r="B159" s="611"/>
      <c r="C159" s="611"/>
      <c r="D159" s="611"/>
      <c r="E159" s="611"/>
      <c r="F159" s="611"/>
      <c r="G159" s="611"/>
      <c r="H159" s="611"/>
      <c r="I159" s="611"/>
      <c r="J159" s="611"/>
      <c r="K159" s="611"/>
      <c r="L159" s="611"/>
    </row>
    <row r="160" spans="1:12" ht="12.75" thickTop="1">
      <c r="A160" s="611"/>
      <c r="B160" s="245" t="s">
        <v>740</v>
      </c>
      <c r="C160" s="246"/>
      <c r="D160" s="246"/>
      <c r="E160" s="246"/>
      <c r="F160" s="246"/>
      <c r="G160" s="246"/>
      <c r="H160" s="246"/>
      <c r="I160" s="246"/>
      <c r="J160" s="249"/>
      <c r="K160" s="611"/>
      <c r="L160" s="611"/>
    </row>
    <row r="161" spans="1:12" ht="12">
      <c r="A161" s="611"/>
      <c r="B161" s="253"/>
      <c r="C161" s="611"/>
      <c r="D161" s="611"/>
      <c r="E161" s="276" t="s">
        <v>188</v>
      </c>
      <c r="F161" s="611"/>
      <c r="G161" s="611"/>
      <c r="H161" s="251" t="s">
        <v>698</v>
      </c>
      <c r="I161" s="611"/>
      <c r="J161" s="277"/>
      <c r="K161" s="611"/>
      <c r="L161" s="611"/>
    </row>
    <row r="162" spans="1:12" ht="12">
      <c r="A162" s="611"/>
      <c r="B162" s="253"/>
      <c r="C162" s="251" t="s">
        <v>699</v>
      </c>
      <c r="D162" s="611"/>
      <c r="E162" s="251" t="s">
        <v>266</v>
      </c>
      <c r="F162" s="251" t="s">
        <v>134</v>
      </c>
      <c r="G162" s="251" t="s">
        <v>700</v>
      </c>
      <c r="H162" s="251" t="s">
        <v>701</v>
      </c>
      <c r="I162" s="251" t="s">
        <v>121</v>
      </c>
      <c r="J162" s="252" t="s">
        <v>701</v>
      </c>
      <c r="K162" s="611"/>
      <c r="L162" s="611"/>
    </row>
    <row r="163" spans="1:12" ht="12">
      <c r="A163" s="611"/>
      <c r="B163" s="268" t="s">
        <v>135</v>
      </c>
      <c r="C163" s="251" t="s">
        <v>702</v>
      </c>
      <c r="D163" s="251" t="s">
        <v>735</v>
      </c>
      <c r="E163" s="251" t="s">
        <v>703</v>
      </c>
      <c r="F163" s="251" t="s">
        <v>720</v>
      </c>
      <c r="G163" s="251" t="s">
        <v>201</v>
      </c>
      <c r="H163" s="251" t="s">
        <v>704</v>
      </c>
      <c r="I163" s="251" t="s">
        <v>120</v>
      </c>
      <c r="J163" s="252" t="s">
        <v>120</v>
      </c>
      <c r="K163" s="611"/>
      <c r="L163" s="611"/>
    </row>
    <row r="164" spans="1:12" ht="12">
      <c r="A164" s="611"/>
      <c r="B164" s="254"/>
      <c r="C164" s="256" t="s">
        <v>705</v>
      </c>
      <c r="D164" s="256" t="s">
        <v>736</v>
      </c>
      <c r="E164" s="256" t="s">
        <v>706</v>
      </c>
      <c r="F164" s="256" t="s">
        <v>707</v>
      </c>
      <c r="G164" s="256" t="s">
        <v>708</v>
      </c>
      <c r="H164" s="256" t="s">
        <v>709</v>
      </c>
      <c r="I164" s="256" t="s">
        <v>710</v>
      </c>
      <c r="J164" s="257" t="s">
        <v>711</v>
      </c>
      <c r="K164" s="611"/>
      <c r="L164" s="611"/>
    </row>
    <row r="165" spans="1:12" ht="12">
      <c r="A165" s="611"/>
      <c r="B165" s="882"/>
      <c r="C165" s="883"/>
      <c r="D165" s="883"/>
      <c r="E165" s="883"/>
      <c r="F165" s="883"/>
      <c r="G165" s="884"/>
      <c r="H165" s="885">
        <v>100</v>
      </c>
      <c r="I165" s="269">
        <f aca="true" t="shared" si="16" ref="I165:I172">E165*F165*G165</f>
        <v>0</v>
      </c>
      <c r="J165" s="270">
        <f aca="true" t="shared" si="17" ref="J165:J172">E165*F165*G165*(H165/100)</f>
        <v>0</v>
      </c>
      <c r="K165" s="611"/>
      <c r="L165" s="611"/>
    </row>
    <row r="166" spans="1:12" ht="12">
      <c r="A166" s="611"/>
      <c r="B166" s="871"/>
      <c r="C166" s="874"/>
      <c r="D166" s="873"/>
      <c r="E166" s="874"/>
      <c r="F166" s="874"/>
      <c r="G166" s="874"/>
      <c r="H166" s="880">
        <v>100</v>
      </c>
      <c r="I166" s="269">
        <f t="shared" si="16"/>
        <v>0</v>
      </c>
      <c r="J166" s="270">
        <f t="shared" si="17"/>
        <v>0</v>
      </c>
      <c r="K166" s="611"/>
      <c r="L166" s="611"/>
    </row>
    <row r="167" spans="1:12" ht="12">
      <c r="A167" s="611"/>
      <c r="B167" s="871"/>
      <c r="C167" s="874"/>
      <c r="D167" s="873"/>
      <c r="E167" s="874"/>
      <c r="F167" s="874"/>
      <c r="G167" s="874"/>
      <c r="H167" s="880">
        <v>100</v>
      </c>
      <c r="I167" s="269">
        <f t="shared" si="16"/>
        <v>0</v>
      </c>
      <c r="J167" s="270">
        <f t="shared" si="17"/>
        <v>0</v>
      </c>
      <c r="K167" s="611"/>
      <c r="L167" s="611"/>
    </row>
    <row r="168" spans="1:12" ht="12">
      <c r="A168" s="611"/>
      <c r="B168" s="871"/>
      <c r="C168" s="874"/>
      <c r="D168" s="873"/>
      <c r="E168" s="874"/>
      <c r="F168" s="874"/>
      <c r="G168" s="874"/>
      <c r="H168" s="880">
        <v>100</v>
      </c>
      <c r="I168" s="269">
        <f t="shared" si="16"/>
        <v>0</v>
      </c>
      <c r="J168" s="270">
        <f t="shared" si="17"/>
        <v>0</v>
      </c>
      <c r="K168" s="611"/>
      <c r="L168" s="611"/>
    </row>
    <row r="169" spans="1:12" ht="12">
      <c r="A169" s="611"/>
      <c r="B169" s="871"/>
      <c r="C169" s="874"/>
      <c r="D169" s="873"/>
      <c r="E169" s="874"/>
      <c r="F169" s="874"/>
      <c r="G169" s="874"/>
      <c r="H169" s="880">
        <v>100</v>
      </c>
      <c r="I169" s="269">
        <f t="shared" si="16"/>
        <v>0</v>
      </c>
      <c r="J169" s="270">
        <f t="shared" si="17"/>
        <v>0</v>
      </c>
      <c r="K169" s="611"/>
      <c r="L169" s="611"/>
    </row>
    <row r="170" spans="1:12" ht="12">
      <c r="A170" s="611"/>
      <c r="B170" s="871"/>
      <c r="C170" s="874"/>
      <c r="D170" s="873"/>
      <c r="E170" s="874"/>
      <c r="F170" s="874"/>
      <c r="G170" s="874"/>
      <c r="H170" s="880">
        <v>100</v>
      </c>
      <c r="I170" s="269">
        <f t="shared" si="16"/>
        <v>0</v>
      </c>
      <c r="J170" s="270">
        <f t="shared" si="17"/>
        <v>0</v>
      </c>
      <c r="K170" s="611"/>
      <c r="L170" s="611"/>
    </row>
    <row r="171" spans="1:12" ht="12">
      <c r="A171" s="611"/>
      <c r="B171" s="871"/>
      <c r="C171" s="874"/>
      <c r="D171" s="873"/>
      <c r="E171" s="874"/>
      <c r="F171" s="874"/>
      <c r="G171" s="874"/>
      <c r="H171" s="880">
        <v>100</v>
      </c>
      <c r="I171" s="269">
        <f t="shared" si="16"/>
        <v>0</v>
      </c>
      <c r="J171" s="270">
        <f t="shared" si="17"/>
        <v>0</v>
      </c>
      <c r="K171" s="611"/>
      <c r="L171" s="611"/>
    </row>
    <row r="172" spans="1:12" ht="12">
      <c r="A172" s="611"/>
      <c r="B172" s="875"/>
      <c r="C172" s="877"/>
      <c r="D172" s="878"/>
      <c r="E172" s="877"/>
      <c r="F172" s="877"/>
      <c r="G172" s="877"/>
      <c r="H172" s="881">
        <v>100</v>
      </c>
      <c r="I172" s="269">
        <f t="shared" si="16"/>
        <v>0</v>
      </c>
      <c r="J172" s="270">
        <f t="shared" si="17"/>
        <v>0</v>
      </c>
      <c r="K172" s="611"/>
      <c r="L172" s="611"/>
    </row>
    <row r="173" spans="1:12" ht="12.75" thickBot="1">
      <c r="A173" s="611"/>
      <c r="B173" s="262"/>
      <c r="C173" s="263"/>
      <c r="D173" s="263"/>
      <c r="E173" s="264" t="s">
        <v>741</v>
      </c>
      <c r="F173" s="263"/>
      <c r="G173" s="263"/>
      <c r="H173" s="263"/>
      <c r="I173" s="271">
        <f>SUM(I165:I172)</f>
        <v>0</v>
      </c>
      <c r="J173" s="272">
        <f>SUM(J165:J172)</f>
        <v>0</v>
      </c>
      <c r="K173" s="611"/>
      <c r="L173" s="611"/>
    </row>
    <row r="174" spans="1:12" ht="13.5" thickBot="1" thickTop="1">
      <c r="A174" s="611"/>
      <c r="B174" s="275"/>
      <c r="C174" s="275"/>
      <c r="D174" s="275"/>
      <c r="E174" s="275"/>
      <c r="F174" s="275"/>
      <c r="G174" s="275"/>
      <c r="H174" s="275"/>
      <c r="I174" s="275"/>
      <c r="J174" s="275"/>
      <c r="K174" s="611"/>
      <c r="L174" s="611"/>
    </row>
    <row r="175" spans="1:12" ht="12.75" thickTop="1">
      <c r="A175" s="611"/>
      <c r="B175" s="245" t="s">
        <v>742</v>
      </c>
      <c r="C175" s="279"/>
      <c r="D175" s="246"/>
      <c r="E175" s="246"/>
      <c r="F175" s="246"/>
      <c r="G175" s="246"/>
      <c r="H175" s="246"/>
      <c r="I175" s="246"/>
      <c r="J175" s="249"/>
      <c r="K175" s="611"/>
      <c r="L175" s="611"/>
    </row>
    <row r="176" spans="1:12" ht="12">
      <c r="A176" s="611"/>
      <c r="B176" s="253"/>
      <c r="C176" s="251" t="s">
        <v>117</v>
      </c>
      <c r="D176" s="251" t="s">
        <v>117</v>
      </c>
      <c r="E176" s="276" t="s">
        <v>188</v>
      </c>
      <c r="F176" s="251" t="s">
        <v>117</v>
      </c>
      <c r="G176" s="251" t="s">
        <v>134</v>
      </c>
      <c r="H176" s="251" t="s">
        <v>698</v>
      </c>
      <c r="I176" s="251" t="s">
        <v>117</v>
      </c>
      <c r="J176" s="252" t="s">
        <v>117</v>
      </c>
      <c r="K176" s="611"/>
      <c r="L176" s="611"/>
    </row>
    <row r="177" spans="1:12" ht="12">
      <c r="A177" s="611"/>
      <c r="B177" s="268" t="s">
        <v>345</v>
      </c>
      <c r="C177" s="251" t="s">
        <v>699</v>
      </c>
      <c r="D177" s="251" t="s">
        <v>117</v>
      </c>
      <c r="E177" s="251" t="s">
        <v>266</v>
      </c>
      <c r="F177" s="251" t="s">
        <v>133</v>
      </c>
      <c r="G177" s="251" t="s">
        <v>177</v>
      </c>
      <c r="H177" s="251" t="s">
        <v>701</v>
      </c>
      <c r="I177" s="251" t="s">
        <v>121</v>
      </c>
      <c r="J177" s="252" t="s">
        <v>701</v>
      </c>
      <c r="K177" s="611"/>
      <c r="L177" s="611"/>
    </row>
    <row r="178" spans="1:12" ht="12">
      <c r="A178" s="611"/>
      <c r="B178" s="268" t="s">
        <v>303</v>
      </c>
      <c r="C178" s="251" t="s">
        <v>724</v>
      </c>
      <c r="D178" s="251" t="s">
        <v>735</v>
      </c>
      <c r="E178" s="251" t="s">
        <v>743</v>
      </c>
      <c r="F178" s="251" t="s">
        <v>125</v>
      </c>
      <c r="G178" s="251" t="s">
        <v>743</v>
      </c>
      <c r="H178" s="251" t="s">
        <v>704</v>
      </c>
      <c r="I178" s="251" t="s">
        <v>120</v>
      </c>
      <c r="J178" s="252" t="s">
        <v>120</v>
      </c>
      <c r="K178" s="611"/>
      <c r="L178" s="611"/>
    </row>
    <row r="179" spans="1:12" ht="12">
      <c r="A179" s="611"/>
      <c r="B179" s="254"/>
      <c r="C179" s="256" t="s">
        <v>705</v>
      </c>
      <c r="D179" s="256" t="s">
        <v>736</v>
      </c>
      <c r="E179" s="256" t="s">
        <v>706</v>
      </c>
      <c r="F179" s="256" t="s">
        <v>708</v>
      </c>
      <c r="G179" s="256" t="s">
        <v>744</v>
      </c>
      <c r="H179" s="256" t="s">
        <v>709</v>
      </c>
      <c r="I179" s="256" t="s">
        <v>710</v>
      </c>
      <c r="J179" s="257" t="s">
        <v>711</v>
      </c>
      <c r="K179" s="611"/>
      <c r="L179" s="611"/>
    </row>
    <row r="180" spans="1:12" ht="12">
      <c r="A180" s="611"/>
      <c r="B180" s="882" t="s">
        <v>517</v>
      </c>
      <c r="C180" s="883">
        <v>1</v>
      </c>
      <c r="D180" s="883" t="s">
        <v>610</v>
      </c>
      <c r="E180" s="883">
        <v>1</v>
      </c>
      <c r="F180" s="884">
        <v>2075</v>
      </c>
      <c r="G180" s="883">
        <v>1</v>
      </c>
      <c r="H180" s="883">
        <v>100</v>
      </c>
      <c r="I180" s="280">
        <f aca="true" t="shared" si="18" ref="I180:I189">E180*F180*G180</f>
        <v>2075</v>
      </c>
      <c r="J180" s="281">
        <f aca="true" t="shared" si="19" ref="J180:J189">E180*F180*G180*(H180/100)</f>
        <v>2075</v>
      </c>
      <c r="K180" s="611"/>
      <c r="L180" s="611"/>
    </row>
    <row r="181" spans="1:12" ht="12">
      <c r="A181" s="611"/>
      <c r="B181" s="871" t="s">
        <v>517</v>
      </c>
      <c r="C181" s="873">
        <v>1</v>
      </c>
      <c r="D181" s="873" t="s">
        <v>611</v>
      </c>
      <c r="E181" s="873">
        <v>1</v>
      </c>
      <c r="F181" s="874">
        <v>41</v>
      </c>
      <c r="G181" s="873">
        <v>1</v>
      </c>
      <c r="H181" s="883">
        <v>100</v>
      </c>
      <c r="I181" s="280">
        <f t="shared" si="18"/>
        <v>41</v>
      </c>
      <c r="J181" s="281">
        <f t="shared" si="19"/>
        <v>41</v>
      </c>
      <c r="K181" s="611"/>
      <c r="L181" s="611"/>
    </row>
    <row r="182" spans="1:12" ht="12">
      <c r="A182" s="611"/>
      <c r="B182" s="871" t="s">
        <v>612</v>
      </c>
      <c r="C182" s="873">
        <v>2</v>
      </c>
      <c r="D182" s="873" t="s">
        <v>613</v>
      </c>
      <c r="E182" s="873">
        <v>1</v>
      </c>
      <c r="F182" s="874">
        <v>658</v>
      </c>
      <c r="G182" s="873">
        <v>1</v>
      </c>
      <c r="H182" s="883">
        <v>100</v>
      </c>
      <c r="I182" s="280">
        <f t="shared" si="18"/>
        <v>658</v>
      </c>
      <c r="J182" s="281">
        <f t="shared" si="19"/>
        <v>658</v>
      </c>
      <c r="K182" s="611"/>
      <c r="L182" s="611"/>
    </row>
    <row r="183" spans="1:12" ht="12">
      <c r="A183" s="611"/>
      <c r="B183" s="871" t="s">
        <v>521</v>
      </c>
      <c r="C183" s="873">
        <v>3</v>
      </c>
      <c r="D183" s="873" t="s">
        <v>614</v>
      </c>
      <c r="E183" s="873">
        <v>1</v>
      </c>
      <c r="F183" s="874">
        <v>433.78</v>
      </c>
      <c r="G183" s="873">
        <v>1</v>
      </c>
      <c r="H183" s="883">
        <v>100</v>
      </c>
      <c r="I183" s="280">
        <f t="shared" si="18"/>
        <v>433.78</v>
      </c>
      <c r="J183" s="281">
        <f t="shared" si="19"/>
        <v>433.78</v>
      </c>
      <c r="K183" s="611"/>
      <c r="L183" s="611"/>
    </row>
    <row r="184" spans="1:12" ht="12">
      <c r="A184" s="611"/>
      <c r="B184" s="871" t="s">
        <v>519</v>
      </c>
      <c r="C184" s="873">
        <v>3</v>
      </c>
      <c r="D184" s="873" t="s">
        <v>615</v>
      </c>
      <c r="E184" s="873">
        <v>1</v>
      </c>
      <c r="F184" s="874">
        <v>47</v>
      </c>
      <c r="G184" s="873">
        <v>1</v>
      </c>
      <c r="H184" s="883">
        <v>100</v>
      </c>
      <c r="I184" s="280">
        <f t="shared" si="18"/>
        <v>47</v>
      </c>
      <c r="J184" s="281">
        <f t="shared" si="19"/>
        <v>47</v>
      </c>
      <c r="K184" s="611"/>
      <c r="L184" s="611"/>
    </row>
    <row r="185" spans="1:12" ht="12">
      <c r="A185" s="611"/>
      <c r="B185" s="871" t="s">
        <v>616</v>
      </c>
      <c r="C185" s="873">
        <v>3</v>
      </c>
      <c r="D185" s="873" t="s">
        <v>613</v>
      </c>
      <c r="E185" s="873">
        <v>1</v>
      </c>
      <c r="F185" s="874">
        <v>632</v>
      </c>
      <c r="G185" s="873">
        <v>1</v>
      </c>
      <c r="H185" s="883">
        <v>100</v>
      </c>
      <c r="I185" s="280">
        <f t="shared" si="18"/>
        <v>632</v>
      </c>
      <c r="J185" s="281">
        <f t="shared" si="19"/>
        <v>632</v>
      </c>
      <c r="K185" s="611"/>
      <c r="L185" s="611"/>
    </row>
    <row r="186" spans="1:12" ht="12">
      <c r="A186" s="611"/>
      <c r="B186" s="871" t="s">
        <v>521</v>
      </c>
      <c r="C186" s="873">
        <v>10</v>
      </c>
      <c r="D186" s="873" t="s">
        <v>615</v>
      </c>
      <c r="E186" s="873">
        <v>1</v>
      </c>
      <c r="F186" s="874">
        <v>320</v>
      </c>
      <c r="G186" s="873">
        <v>1</v>
      </c>
      <c r="H186" s="883">
        <v>100</v>
      </c>
      <c r="I186" s="280">
        <f t="shared" si="18"/>
        <v>320</v>
      </c>
      <c r="J186" s="281">
        <f t="shared" si="19"/>
        <v>320</v>
      </c>
      <c r="K186" s="611"/>
      <c r="L186" s="611"/>
    </row>
    <row r="187" spans="1:12" ht="12">
      <c r="A187" s="611"/>
      <c r="B187" s="871" t="s">
        <v>520</v>
      </c>
      <c r="C187" s="874">
        <v>11</v>
      </c>
      <c r="D187" s="873" t="s">
        <v>617</v>
      </c>
      <c r="E187" s="874">
        <v>1</v>
      </c>
      <c r="F187" s="874">
        <v>1332</v>
      </c>
      <c r="G187" s="874">
        <v>1</v>
      </c>
      <c r="H187" s="883">
        <v>100</v>
      </c>
      <c r="I187" s="280">
        <f t="shared" si="18"/>
        <v>1332</v>
      </c>
      <c r="J187" s="281">
        <f t="shared" si="19"/>
        <v>1332</v>
      </c>
      <c r="K187" s="611"/>
      <c r="L187" s="611"/>
    </row>
    <row r="188" spans="1:12" ht="12">
      <c r="A188" s="611"/>
      <c r="B188" s="871" t="s">
        <v>520</v>
      </c>
      <c r="C188" s="874">
        <v>12</v>
      </c>
      <c r="D188" s="873" t="s">
        <v>117</v>
      </c>
      <c r="E188" s="874">
        <v>1</v>
      </c>
      <c r="F188" s="874">
        <v>2256.22</v>
      </c>
      <c r="G188" s="874">
        <v>1</v>
      </c>
      <c r="H188" s="883">
        <v>100</v>
      </c>
      <c r="I188" s="280">
        <f t="shared" si="18"/>
        <v>2256.22</v>
      </c>
      <c r="J188" s="281">
        <f t="shared" si="19"/>
        <v>2256.22</v>
      </c>
      <c r="K188" s="611"/>
      <c r="L188" s="611"/>
    </row>
    <row r="189" spans="1:12" ht="12">
      <c r="A189" s="611"/>
      <c r="B189" s="875"/>
      <c r="C189" s="877"/>
      <c r="D189" s="878"/>
      <c r="E189" s="877"/>
      <c r="F189" s="877"/>
      <c r="G189" s="877"/>
      <c r="H189" s="878"/>
      <c r="I189" s="280">
        <f t="shared" si="18"/>
        <v>0</v>
      </c>
      <c r="J189" s="281">
        <f t="shared" si="19"/>
        <v>0</v>
      </c>
      <c r="K189" s="611"/>
      <c r="L189" s="611"/>
    </row>
    <row r="190" spans="1:12" ht="12.75" thickBot="1">
      <c r="A190" s="611"/>
      <c r="B190" s="262"/>
      <c r="C190" s="264" t="s">
        <v>745</v>
      </c>
      <c r="D190" s="263"/>
      <c r="E190" s="263"/>
      <c r="F190" s="263"/>
      <c r="G190" s="263"/>
      <c r="H190" s="263"/>
      <c r="I190" s="271">
        <f>SUM(I180:I189)</f>
        <v>7795</v>
      </c>
      <c r="J190" s="272">
        <f>SUM(J180:J189)</f>
        <v>7795</v>
      </c>
      <c r="K190" s="611"/>
      <c r="L190" s="611"/>
    </row>
    <row r="191" spans="1:12" ht="13.5" thickBot="1" thickTop="1">
      <c r="A191" s="611"/>
      <c r="B191" s="611"/>
      <c r="C191" s="611"/>
      <c r="D191" s="611"/>
      <c r="E191" s="611"/>
      <c r="F191" s="611"/>
      <c r="G191" s="611"/>
      <c r="H191" s="611"/>
      <c r="I191" s="611"/>
      <c r="J191" s="611"/>
      <c r="K191" s="611"/>
      <c r="L191" s="611"/>
    </row>
    <row r="192" spans="1:12" ht="12.75" thickTop="1">
      <c r="A192" s="611"/>
      <c r="B192" s="245" t="s">
        <v>746</v>
      </c>
      <c r="C192" s="246"/>
      <c r="D192" s="246"/>
      <c r="E192" s="246"/>
      <c r="F192" s="246"/>
      <c r="G192" s="246"/>
      <c r="H192" s="246"/>
      <c r="I192" s="246"/>
      <c r="J192" s="249"/>
      <c r="K192" s="611"/>
      <c r="L192" s="611"/>
    </row>
    <row r="193" spans="1:12" ht="12">
      <c r="A193" s="611"/>
      <c r="B193" s="253"/>
      <c r="C193" s="611"/>
      <c r="D193" s="611"/>
      <c r="E193" s="251" t="s">
        <v>117</v>
      </c>
      <c r="F193" s="251" t="s">
        <v>133</v>
      </c>
      <c r="G193" s="251" t="s">
        <v>117</v>
      </c>
      <c r="H193" s="251" t="s">
        <v>698</v>
      </c>
      <c r="I193" s="251" t="s">
        <v>117</v>
      </c>
      <c r="J193" s="252" t="s">
        <v>117</v>
      </c>
      <c r="K193" s="611"/>
      <c r="L193" s="611"/>
    </row>
    <row r="194" spans="1:12" ht="12">
      <c r="A194" s="611"/>
      <c r="B194" s="268" t="s">
        <v>345</v>
      </c>
      <c r="C194" s="611"/>
      <c r="D194" s="611"/>
      <c r="E194" s="251" t="s">
        <v>699</v>
      </c>
      <c r="F194" s="251" t="s">
        <v>266</v>
      </c>
      <c r="G194" s="251" t="s">
        <v>134</v>
      </c>
      <c r="H194" s="251" t="s">
        <v>701</v>
      </c>
      <c r="I194" s="251" t="s">
        <v>121</v>
      </c>
      <c r="J194" s="252" t="s">
        <v>701</v>
      </c>
      <c r="K194" s="611"/>
      <c r="L194" s="611"/>
    </row>
    <row r="195" spans="1:12" ht="12">
      <c r="A195" s="611"/>
      <c r="B195" s="268" t="s">
        <v>303</v>
      </c>
      <c r="C195" s="611"/>
      <c r="D195" s="611"/>
      <c r="E195" s="251" t="s">
        <v>747</v>
      </c>
      <c r="F195" s="251" t="s">
        <v>743</v>
      </c>
      <c r="G195" s="251" t="s">
        <v>748</v>
      </c>
      <c r="H195" s="251" t="s">
        <v>704</v>
      </c>
      <c r="I195" s="251" t="s">
        <v>120</v>
      </c>
      <c r="J195" s="252" t="s">
        <v>120</v>
      </c>
      <c r="K195" s="611"/>
      <c r="L195" s="611"/>
    </row>
    <row r="196" spans="1:12" ht="12">
      <c r="A196" s="611"/>
      <c r="B196" s="254"/>
      <c r="C196" s="255"/>
      <c r="D196" s="255"/>
      <c r="E196" s="256" t="s">
        <v>705</v>
      </c>
      <c r="F196" s="256" t="s">
        <v>708</v>
      </c>
      <c r="G196" s="256" t="s">
        <v>744</v>
      </c>
      <c r="H196" s="256" t="s">
        <v>709</v>
      </c>
      <c r="I196" s="256" t="s">
        <v>710</v>
      </c>
      <c r="J196" s="257" t="s">
        <v>711</v>
      </c>
      <c r="K196" s="611"/>
      <c r="L196" s="611"/>
    </row>
    <row r="197" spans="1:12" ht="12">
      <c r="A197" s="611"/>
      <c r="B197" s="867"/>
      <c r="C197" s="868"/>
      <c r="D197" s="868"/>
      <c r="E197" s="870"/>
      <c r="F197" s="870"/>
      <c r="G197" s="870"/>
      <c r="H197" s="879">
        <v>100</v>
      </c>
      <c r="I197" s="269">
        <f aca="true" t="shared" si="20" ref="I197:I202">F197*G197</f>
        <v>0</v>
      </c>
      <c r="J197" s="270">
        <f aca="true" t="shared" si="21" ref="J197:J202">F197*G197*(H197/100)</f>
        <v>0</v>
      </c>
      <c r="K197" s="611"/>
      <c r="L197" s="611"/>
    </row>
    <row r="198" spans="1:12" ht="12">
      <c r="A198" s="611"/>
      <c r="B198" s="871"/>
      <c r="C198" s="872"/>
      <c r="D198" s="872"/>
      <c r="E198" s="874"/>
      <c r="F198" s="874"/>
      <c r="G198" s="874"/>
      <c r="H198" s="880">
        <v>100</v>
      </c>
      <c r="I198" s="269">
        <f t="shared" si="20"/>
        <v>0</v>
      </c>
      <c r="J198" s="270">
        <f t="shared" si="21"/>
        <v>0</v>
      </c>
      <c r="K198" s="611"/>
      <c r="L198" s="611"/>
    </row>
    <row r="199" spans="1:12" ht="12">
      <c r="A199" s="611"/>
      <c r="B199" s="871"/>
      <c r="C199" s="872"/>
      <c r="D199" s="872"/>
      <c r="E199" s="874"/>
      <c r="F199" s="874"/>
      <c r="G199" s="874"/>
      <c r="H199" s="880">
        <v>100</v>
      </c>
      <c r="I199" s="269">
        <f t="shared" si="20"/>
        <v>0</v>
      </c>
      <c r="J199" s="270">
        <f t="shared" si="21"/>
        <v>0</v>
      </c>
      <c r="K199" s="611"/>
      <c r="L199" s="611"/>
    </row>
    <row r="200" spans="1:12" ht="12">
      <c r="A200" s="611"/>
      <c r="B200" s="871"/>
      <c r="C200" s="872"/>
      <c r="D200" s="872"/>
      <c r="E200" s="874"/>
      <c r="F200" s="874"/>
      <c r="G200" s="874"/>
      <c r="H200" s="880">
        <v>100</v>
      </c>
      <c r="I200" s="269">
        <f t="shared" si="20"/>
        <v>0</v>
      </c>
      <c r="J200" s="270">
        <f t="shared" si="21"/>
        <v>0</v>
      </c>
      <c r="K200" s="611"/>
      <c r="L200" s="611"/>
    </row>
    <row r="201" spans="1:12" ht="12">
      <c r="A201" s="611"/>
      <c r="B201" s="871"/>
      <c r="C201" s="872"/>
      <c r="D201" s="872"/>
      <c r="E201" s="874"/>
      <c r="F201" s="874"/>
      <c r="G201" s="874"/>
      <c r="H201" s="880">
        <v>100</v>
      </c>
      <c r="I201" s="269">
        <f t="shared" si="20"/>
        <v>0</v>
      </c>
      <c r="J201" s="270">
        <f t="shared" si="21"/>
        <v>0</v>
      </c>
      <c r="K201" s="611"/>
      <c r="L201" s="611"/>
    </row>
    <row r="202" spans="1:12" ht="12">
      <c r="A202" s="611"/>
      <c r="B202" s="875"/>
      <c r="C202" s="876"/>
      <c r="D202" s="876"/>
      <c r="E202" s="877"/>
      <c r="F202" s="877"/>
      <c r="G202" s="877"/>
      <c r="H202" s="881">
        <v>100</v>
      </c>
      <c r="I202" s="269">
        <f t="shared" si="20"/>
        <v>0</v>
      </c>
      <c r="J202" s="270">
        <f t="shared" si="21"/>
        <v>0</v>
      </c>
      <c r="K202" s="611"/>
      <c r="L202" s="611"/>
    </row>
    <row r="203" spans="1:12" ht="12.75" thickBot="1">
      <c r="A203" s="611"/>
      <c r="B203" s="262"/>
      <c r="C203" s="263"/>
      <c r="D203" s="263"/>
      <c r="E203" s="263"/>
      <c r="F203" s="264" t="s">
        <v>749</v>
      </c>
      <c r="G203" s="263"/>
      <c r="H203" s="263"/>
      <c r="I203" s="271">
        <f>SUM(I197:I202)</f>
        <v>0</v>
      </c>
      <c r="J203" s="272">
        <f>SUM(J197:J202)</f>
        <v>0</v>
      </c>
      <c r="K203" s="611"/>
      <c r="L203" s="611"/>
    </row>
    <row r="204" spans="1:12" ht="13.5" thickBot="1" thickTop="1">
      <c r="A204" s="611"/>
      <c r="B204" s="611"/>
      <c r="C204" s="611"/>
      <c r="D204" s="611"/>
      <c r="E204" s="611"/>
      <c r="F204" s="611"/>
      <c r="G204" s="611"/>
      <c r="H204" s="611"/>
      <c r="I204" s="611"/>
      <c r="J204" s="611"/>
      <c r="K204" s="611"/>
      <c r="L204" s="611"/>
    </row>
    <row r="205" spans="1:12" ht="12.75" thickTop="1">
      <c r="A205" s="611"/>
      <c r="B205" s="245" t="s">
        <v>751</v>
      </c>
      <c r="C205" s="246"/>
      <c r="D205" s="246"/>
      <c r="E205" s="246"/>
      <c r="F205" s="246"/>
      <c r="G205" s="246"/>
      <c r="H205" s="246"/>
      <c r="I205" s="246"/>
      <c r="J205" s="249"/>
      <c r="K205" s="611"/>
      <c r="L205" s="611"/>
    </row>
    <row r="206" spans="1:12" ht="12">
      <c r="A206" s="611"/>
      <c r="B206" s="253"/>
      <c r="C206" s="251" t="s">
        <v>117</v>
      </c>
      <c r="D206" s="251" t="s">
        <v>117</v>
      </c>
      <c r="E206" s="251" t="s">
        <v>188</v>
      </c>
      <c r="F206" s="251" t="s">
        <v>117</v>
      </c>
      <c r="G206" s="251" t="s">
        <v>134</v>
      </c>
      <c r="H206" s="251" t="s">
        <v>698</v>
      </c>
      <c r="I206" s="251" t="s">
        <v>117</v>
      </c>
      <c r="J206" s="252" t="s">
        <v>117</v>
      </c>
      <c r="K206" s="611"/>
      <c r="L206" s="611"/>
    </row>
    <row r="207" spans="1:12" ht="12">
      <c r="A207" s="611"/>
      <c r="B207" s="268" t="s">
        <v>345</v>
      </c>
      <c r="C207" s="251" t="s">
        <v>699</v>
      </c>
      <c r="D207" s="251" t="s">
        <v>117</v>
      </c>
      <c r="E207" s="251" t="s">
        <v>266</v>
      </c>
      <c r="F207" s="251" t="s">
        <v>133</v>
      </c>
      <c r="G207" s="251" t="s">
        <v>177</v>
      </c>
      <c r="H207" s="251" t="s">
        <v>701</v>
      </c>
      <c r="I207" s="251" t="s">
        <v>121</v>
      </c>
      <c r="J207" s="252" t="s">
        <v>701</v>
      </c>
      <c r="K207" s="611"/>
      <c r="L207" s="611"/>
    </row>
    <row r="208" spans="1:12" ht="12">
      <c r="A208" s="611"/>
      <c r="B208" s="268" t="s">
        <v>303</v>
      </c>
      <c r="C208" s="251" t="s">
        <v>724</v>
      </c>
      <c r="D208" s="251" t="s">
        <v>735</v>
      </c>
      <c r="E208" s="251" t="s">
        <v>743</v>
      </c>
      <c r="F208" s="251" t="s">
        <v>125</v>
      </c>
      <c r="G208" s="251" t="s">
        <v>743</v>
      </c>
      <c r="H208" s="251" t="s">
        <v>704</v>
      </c>
      <c r="I208" s="251" t="s">
        <v>120</v>
      </c>
      <c r="J208" s="252" t="s">
        <v>120</v>
      </c>
      <c r="K208" s="611"/>
      <c r="L208" s="611"/>
    </row>
    <row r="209" spans="1:12" ht="12">
      <c r="A209" s="611"/>
      <c r="B209" s="254"/>
      <c r="C209" s="256" t="s">
        <v>705</v>
      </c>
      <c r="D209" s="256" t="s">
        <v>736</v>
      </c>
      <c r="E209" s="256" t="s">
        <v>706</v>
      </c>
      <c r="F209" s="256" t="s">
        <v>708</v>
      </c>
      <c r="G209" s="256" t="s">
        <v>744</v>
      </c>
      <c r="H209" s="256" t="s">
        <v>709</v>
      </c>
      <c r="I209" s="256" t="s">
        <v>710</v>
      </c>
      <c r="J209" s="257" t="s">
        <v>711</v>
      </c>
      <c r="K209" s="611"/>
      <c r="L209" s="611"/>
    </row>
    <row r="210" spans="1:12" ht="12">
      <c r="A210" s="611"/>
      <c r="B210" s="882" t="s">
        <v>517</v>
      </c>
      <c r="C210" s="883">
        <v>1</v>
      </c>
      <c r="D210" s="883" t="s">
        <v>618</v>
      </c>
      <c r="E210" s="883">
        <v>1</v>
      </c>
      <c r="F210" s="884">
        <v>383</v>
      </c>
      <c r="G210" s="883">
        <v>1</v>
      </c>
      <c r="H210" s="885">
        <v>100</v>
      </c>
      <c r="I210" s="269">
        <f aca="true" t="shared" si="22" ref="I210:I217">E210*F210*G210</f>
        <v>383</v>
      </c>
      <c r="J210" s="270">
        <f aca="true" t="shared" si="23" ref="J210:J217">E210*F210*G210*(H210/100)</f>
        <v>383</v>
      </c>
      <c r="K210" s="611"/>
      <c r="L210" s="611"/>
    </row>
    <row r="211" spans="1:12" ht="12">
      <c r="A211" s="611"/>
      <c r="B211" s="871"/>
      <c r="C211" s="874">
        <v>2</v>
      </c>
      <c r="D211" s="873" t="s">
        <v>117</v>
      </c>
      <c r="E211" s="874">
        <v>1</v>
      </c>
      <c r="F211" s="874">
        <v>98</v>
      </c>
      <c r="G211" s="874">
        <v>1</v>
      </c>
      <c r="H211" s="880">
        <v>100</v>
      </c>
      <c r="I211" s="269">
        <f t="shared" si="22"/>
        <v>98</v>
      </c>
      <c r="J211" s="270">
        <f t="shared" si="23"/>
        <v>98</v>
      </c>
      <c r="K211" s="611"/>
      <c r="L211" s="611"/>
    </row>
    <row r="212" spans="1:12" ht="12">
      <c r="A212" s="611"/>
      <c r="B212" s="871"/>
      <c r="C212" s="874">
        <v>3</v>
      </c>
      <c r="D212" s="873" t="s">
        <v>117</v>
      </c>
      <c r="E212" s="874">
        <v>1</v>
      </c>
      <c r="F212" s="874">
        <v>671</v>
      </c>
      <c r="G212" s="874">
        <v>1</v>
      </c>
      <c r="H212" s="880">
        <v>100</v>
      </c>
      <c r="I212" s="269">
        <f t="shared" si="22"/>
        <v>671</v>
      </c>
      <c r="J212" s="270">
        <f t="shared" si="23"/>
        <v>671</v>
      </c>
      <c r="K212" s="611"/>
      <c r="L212" s="611"/>
    </row>
    <row r="213" spans="1:12" ht="12">
      <c r="A213" s="611"/>
      <c r="B213" s="871"/>
      <c r="C213" s="874">
        <v>4</v>
      </c>
      <c r="D213" s="873" t="s">
        <v>117</v>
      </c>
      <c r="E213" s="874">
        <v>1</v>
      </c>
      <c r="F213" s="874">
        <v>864</v>
      </c>
      <c r="G213" s="874">
        <v>1</v>
      </c>
      <c r="H213" s="880">
        <v>100</v>
      </c>
      <c r="I213" s="269">
        <f t="shared" si="22"/>
        <v>864</v>
      </c>
      <c r="J213" s="270">
        <f t="shared" si="23"/>
        <v>864</v>
      </c>
      <c r="K213" s="611"/>
      <c r="L213" s="611"/>
    </row>
    <row r="214" spans="1:12" ht="12">
      <c r="A214" s="611"/>
      <c r="B214" s="871"/>
      <c r="C214" s="874">
        <v>5</v>
      </c>
      <c r="D214" s="873" t="s">
        <v>619</v>
      </c>
      <c r="E214" s="874">
        <v>1</v>
      </c>
      <c r="F214" s="874">
        <v>1045</v>
      </c>
      <c r="G214" s="874">
        <v>1</v>
      </c>
      <c r="H214" s="880">
        <v>100</v>
      </c>
      <c r="I214" s="269">
        <f t="shared" si="22"/>
        <v>1045</v>
      </c>
      <c r="J214" s="270">
        <f t="shared" si="23"/>
        <v>1045</v>
      </c>
      <c r="K214" s="611"/>
      <c r="L214" s="611"/>
    </row>
    <row r="215" spans="1:12" ht="12">
      <c r="A215" s="611"/>
      <c r="B215" s="871"/>
      <c r="C215" s="874"/>
      <c r="D215" s="873"/>
      <c r="E215" s="874"/>
      <c r="F215" s="874"/>
      <c r="G215" s="874"/>
      <c r="H215" s="880">
        <v>100</v>
      </c>
      <c r="I215" s="269">
        <f t="shared" si="22"/>
        <v>0</v>
      </c>
      <c r="J215" s="270">
        <f t="shared" si="23"/>
        <v>0</v>
      </c>
      <c r="K215" s="611"/>
      <c r="L215" s="611"/>
    </row>
    <row r="216" spans="1:12" ht="12">
      <c r="A216" s="611"/>
      <c r="B216" s="871"/>
      <c r="C216" s="874"/>
      <c r="D216" s="873"/>
      <c r="E216" s="874"/>
      <c r="F216" s="874"/>
      <c r="G216" s="874"/>
      <c r="H216" s="880">
        <v>100</v>
      </c>
      <c r="I216" s="269">
        <f t="shared" si="22"/>
        <v>0</v>
      </c>
      <c r="J216" s="270">
        <f t="shared" si="23"/>
        <v>0</v>
      </c>
      <c r="K216" s="611"/>
      <c r="L216" s="611"/>
    </row>
    <row r="217" spans="1:12" ht="12">
      <c r="A217" s="611"/>
      <c r="B217" s="875"/>
      <c r="C217" s="877"/>
      <c r="D217" s="878"/>
      <c r="E217" s="877"/>
      <c r="F217" s="877"/>
      <c r="G217" s="877"/>
      <c r="H217" s="881">
        <v>100</v>
      </c>
      <c r="I217" s="269">
        <f t="shared" si="22"/>
        <v>0</v>
      </c>
      <c r="J217" s="270">
        <f t="shared" si="23"/>
        <v>0</v>
      </c>
      <c r="K217" s="611"/>
      <c r="L217" s="611"/>
    </row>
    <row r="218" spans="1:12" ht="12.75" thickBot="1">
      <c r="A218" s="611"/>
      <c r="B218" s="262"/>
      <c r="C218" s="263"/>
      <c r="D218" s="264" t="s">
        <v>752</v>
      </c>
      <c r="E218" s="263"/>
      <c r="F218" s="263"/>
      <c r="G218" s="263"/>
      <c r="H218" s="263"/>
      <c r="I218" s="271">
        <f>SUM(I210:I217)</f>
        <v>3061</v>
      </c>
      <c r="J218" s="272">
        <f>SUM(J210:J217)</f>
        <v>3061</v>
      </c>
      <c r="K218" s="611"/>
      <c r="L218" s="611"/>
    </row>
    <row r="219" spans="1:12" ht="13.5" thickBot="1" thickTop="1">
      <c r="A219" s="611"/>
      <c r="B219" s="275"/>
      <c r="C219" s="275"/>
      <c r="D219" s="275"/>
      <c r="E219" s="275"/>
      <c r="F219" s="275"/>
      <c r="G219" s="275"/>
      <c r="H219" s="275"/>
      <c r="I219" s="275"/>
      <c r="J219" s="275"/>
      <c r="K219" s="611"/>
      <c r="L219" s="611"/>
    </row>
    <row r="220" spans="1:12" ht="12.75" thickTop="1">
      <c r="A220" s="611"/>
      <c r="B220" s="245" t="s">
        <v>753</v>
      </c>
      <c r="C220" s="246"/>
      <c r="D220" s="246"/>
      <c r="E220" s="246"/>
      <c r="F220" s="246"/>
      <c r="G220" s="246"/>
      <c r="H220" s="246"/>
      <c r="I220" s="246"/>
      <c r="J220" s="249"/>
      <c r="K220" s="611"/>
      <c r="L220" s="611"/>
    </row>
    <row r="221" spans="1:12" ht="12">
      <c r="A221" s="611"/>
      <c r="B221" s="253"/>
      <c r="C221" s="251" t="s">
        <v>117</v>
      </c>
      <c r="D221" s="251" t="s">
        <v>117</v>
      </c>
      <c r="E221" s="251" t="s">
        <v>188</v>
      </c>
      <c r="F221" s="251" t="s">
        <v>117</v>
      </c>
      <c r="G221" s="251" t="s">
        <v>134</v>
      </c>
      <c r="H221" s="251" t="s">
        <v>698</v>
      </c>
      <c r="I221" s="251" t="s">
        <v>117</v>
      </c>
      <c r="J221" s="252" t="s">
        <v>117</v>
      </c>
      <c r="K221" s="611"/>
      <c r="L221" s="611"/>
    </row>
    <row r="222" spans="1:12" ht="12">
      <c r="A222" s="611"/>
      <c r="B222" s="268" t="s">
        <v>345</v>
      </c>
      <c r="C222" s="251" t="s">
        <v>699</v>
      </c>
      <c r="D222" s="251" t="s">
        <v>117</v>
      </c>
      <c r="E222" s="251" t="s">
        <v>266</v>
      </c>
      <c r="F222" s="251" t="s">
        <v>133</v>
      </c>
      <c r="G222" s="251" t="s">
        <v>177</v>
      </c>
      <c r="H222" s="251" t="s">
        <v>701</v>
      </c>
      <c r="I222" s="251" t="s">
        <v>121</v>
      </c>
      <c r="J222" s="252" t="s">
        <v>701</v>
      </c>
      <c r="K222" s="611"/>
      <c r="L222" s="611"/>
    </row>
    <row r="223" spans="1:12" ht="12">
      <c r="A223" s="611"/>
      <c r="B223" s="268" t="s">
        <v>303</v>
      </c>
      <c r="C223" s="251" t="s">
        <v>724</v>
      </c>
      <c r="D223" s="251" t="s">
        <v>735</v>
      </c>
      <c r="E223" s="251" t="s">
        <v>743</v>
      </c>
      <c r="F223" s="251" t="s">
        <v>125</v>
      </c>
      <c r="G223" s="251" t="s">
        <v>743</v>
      </c>
      <c r="H223" s="251" t="s">
        <v>704</v>
      </c>
      <c r="I223" s="251" t="s">
        <v>120</v>
      </c>
      <c r="J223" s="252" t="s">
        <v>120</v>
      </c>
      <c r="K223" s="611"/>
      <c r="L223" s="611"/>
    </row>
    <row r="224" spans="1:12" ht="12">
      <c r="A224" s="611"/>
      <c r="B224" s="254"/>
      <c r="C224" s="256" t="s">
        <v>705</v>
      </c>
      <c r="D224" s="256" t="s">
        <v>736</v>
      </c>
      <c r="E224" s="256" t="s">
        <v>706</v>
      </c>
      <c r="F224" s="256" t="s">
        <v>708</v>
      </c>
      <c r="G224" s="256" t="s">
        <v>744</v>
      </c>
      <c r="H224" s="256" t="s">
        <v>709</v>
      </c>
      <c r="I224" s="256" t="s">
        <v>710</v>
      </c>
      <c r="J224" s="257" t="s">
        <v>711</v>
      </c>
      <c r="K224" s="611"/>
      <c r="L224" s="611"/>
    </row>
    <row r="225" spans="1:12" ht="12">
      <c r="A225" s="611"/>
      <c r="B225" s="882"/>
      <c r="C225" s="883"/>
      <c r="D225" s="883"/>
      <c r="E225" s="883"/>
      <c r="F225" s="884"/>
      <c r="G225" s="883"/>
      <c r="H225" s="885">
        <v>100</v>
      </c>
      <c r="I225" s="269">
        <f aca="true" t="shared" si="24" ref="I225:I232">E225*F225*G225</f>
        <v>0</v>
      </c>
      <c r="J225" s="270">
        <f aca="true" t="shared" si="25" ref="J225:J232">E225*F225*G225*(H225/100)</f>
        <v>0</v>
      </c>
      <c r="K225" s="611"/>
      <c r="L225" s="611"/>
    </row>
    <row r="226" spans="1:12" ht="12">
      <c r="A226" s="611"/>
      <c r="B226" s="871"/>
      <c r="C226" s="873"/>
      <c r="D226" s="873"/>
      <c r="E226" s="873"/>
      <c r="F226" s="874"/>
      <c r="G226" s="873"/>
      <c r="H226" s="880">
        <v>100</v>
      </c>
      <c r="I226" s="269">
        <f t="shared" si="24"/>
        <v>0</v>
      </c>
      <c r="J226" s="270">
        <f t="shared" si="25"/>
        <v>0</v>
      </c>
      <c r="K226" s="611"/>
      <c r="L226" s="611"/>
    </row>
    <row r="227" spans="1:12" ht="12">
      <c r="A227" s="611"/>
      <c r="B227" s="871"/>
      <c r="C227" s="874"/>
      <c r="D227" s="873"/>
      <c r="E227" s="874"/>
      <c r="F227" s="874"/>
      <c r="G227" s="874"/>
      <c r="H227" s="880">
        <v>100</v>
      </c>
      <c r="I227" s="269">
        <f t="shared" si="24"/>
        <v>0</v>
      </c>
      <c r="J227" s="270">
        <f t="shared" si="25"/>
        <v>0</v>
      </c>
      <c r="K227" s="611"/>
      <c r="L227" s="611"/>
    </row>
    <row r="228" spans="1:12" ht="12">
      <c r="A228" s="611"/>
      <c r="B228" s="871"/>
      <c r="C228" s="874"/>
      <c r="D228" s="873"/>
      <c r="E228" s="874"/>
      <c r="F228" s="874"/>
      <c r="G228" s="874"/>
      <c r="H228" s="880">
        <v>100</v>
      </c>
      <c r="I228" s="269">
        <f t="shared" si="24"/>
        <v>0</v>
      </c>
      <c r="J228" s="270">
        <f t="shared" si="25"/>
        <v>0</v>
      </c>
      <c r="K228" s="611"/>
      <c r="L228" s="611"/>
    </row>
    <row r="229" spans="1:12" ht="12">
      <c r="A229" s="611"/>
      <c r="B229" s="871"/>
      <c r="C229" s="874"/>
      <c r="D229" s="873"/>
      <c r="E229" s="874"/>
      <c r="F229" s="874"/>
      <c r="G229" s="874"/>
      <c r="H229" s="880">
        <v>100</v>
      </c>
      <c r="I229" s="269">
        <f t="shared" si="24"/>
        <v>0</v>
      </c>
      <c r="J229" s="270">
        <f t="shared" si="25"/>
        <v>0</v>
      </c>
      <c r="K229" s="611"/>
      <c r="L229" s="611"/>
    </row>
    <row r="230" spans="1:12" ht="12">
      <c r="A230" s="611"/>
      <c r="B230" s="871"/>
      <c r="C230" s="874"/>
      <c r="D230" s="873"/>
      <c r="E230" s="874"/>
      <c r="F230" s="874"/>
      <c r="G230" s="874"/>
      <c r="H230" s="880">
        <v>100</v>
      </c>
      <c r="I230" s="269">
        <f t="shared" si="24"/>
        <v>0</v>
      </c>
      <c r="J230" s="270">
        <f t="shared" si="25"/>
        <v>0</v>
      </c>
      <c r="K230" s="611"/>
      <c r="L230" s="611"/>
    </row>
    <row r="231" spans="1:12" ht="12">
      <c r="A231" s="611"/>
      <c r="B231" s="871"/>
      <c r="C231" s="874"/>
      <c r="D231" s="873"/>
      <c r="E231" s="874"/>
      <c r="F231" s="874"/>
      <c r="G231" s="874"/>
      <c r="H231" s="880">
        <v>100</v>
      </c>
      <c r="I231" s="269">
        <f t="shared" si="24"/>
        <v>0</v>
      </c>
      <c r="J231" s="270">
        <f t="shared" si="25"/>
        <v>0</v>
      </c>
      <c r="K231" s="611"/>
      <c r="L231" s="611"/>
    </row>
    <row r="232" spans="1:12" ht="12">
      <c r="A232" s="611"/>
      <c r="B232" s="875"/>
      <c r="C232" s="877"/>
      <c r="D232" s="878"/>
      <c r="E232" s="877"/>
      <c r="F232" s="877"/>
      <c r="G232" s="877"/>
      <c r="H232" s="881">
        <v>100</v>
      </c>
      <c r="I232" s="269">
        <f t="shared" si="24"/>
        <v>0</v>
      </c>
      <c r="J232" s="270">
        <f t="shared" si="25"/>
        <v>0</v>
      </c>
      <c r="K232" s="611"/>
      <c r="L232" s="611"/>
    </row>
    <row r="233" spans="1:12" ht="12.75" thickBot="1">
      <c r="A233" s="611"/>
      <c r="B233" s="262"/>
      <c r="C233" s="263"/>
      <c r="D233" s="264" t="s">
        <v>754</v>
      </c>
      <c r="E233" s="263"/>
      <c r="F233" s="263"/>
      <c r="G233" s="263"/>
      <c r="H233" s="263"/>
      <c r="I233" s="271">
        <f>SUM(I225:I232)</f>
        <v>0</v>
      </c>
      <c r="J233" s="272">
        <f>SUM(J225:J232)</f>
        <v>0</v>
      </c>
      <c r="K233" s="611"/>
      <c r="L233" s="611"/>
    </row>
    <row r="234" spans="1:12" ht="13.5" thickBot="1" thickTop="1">
      <c r="A234" s="611"/>
      <c r="B234" s="611"/>
      <c r="C234" s="611"/>
      <c r="D234" s="611"/>
      <c r="E234" s="611"/>
      <c r="F234" s="611"/>
      <c r="G234" s="611"/>
      <c r="H234" s="611"/>
      <c r="I234" s="611"/>
      <c r="J234" s="611"/>
      <c r="K234" s="611"/>
      <c r="L234" s="611"/>
    </row>
    <row r="235" spans="1:12" ht="12.75" thickTop="1">
      <c r="A235" s="611"/>
      <c r="B235" s="245" t="s">
        <v>755</v>
      </c>
      <c r="C235" s="246"/>
      <c r="D235" s="246"/>
      <c r="E235" s="246"/>
      <c r="F235" s="246"/>
      <c r="G235" s="246"/>
      <c r="H235" s="246"/>
      <c r="I235" s="246"/>
      <c r="J235" s="249"/>
      <c r="K235" s="611"/>
      <c r="L235" s="611"/>
    </row>
    <row r="236" spans="1:12" ht="12">
      <c r="A236" s="611"/>
      <c r="B236" s="253"/>
      <c r="C236" s="611"/>
      <c r="D236" s="251" t="s">
        <v>117</v>
      </c>
      <c r="E236" s="251" t="s">
        <v>117</v>
      </c>
      <c r="F236" s="251" t="s">
        <v>120</v>
      </c>
      <c r="G236" s="251" t="s">
        <v>117</v>
      </c>
      <c r="H236" s="251" t="s">
        <v>698</v>
      </c>
      <c r="I236" s="251" t="s">
        <v>117</v>
      </c>
      <c r="J236" s="252" t="s">
        <v>117</v>
      </c>
      <c r="K236" s="611"/>
      <c r="L236" s="611"/>
    </row>
    <row r="237" spans="1:12" ht="12">
      <c r="A237" s="611"/>
      <c r="B237" s="268" t="s">
        <v>345</v>
      </c>
      <c r="C237" s="611"/>
      <c r="D237" s="251" t="s">
        <v>699</v>
      </c>
      <c r="E237" s="251" t="s">
        <v>117</v>
      </c>
      <c r="F237" s="251" t="s">
        <v>266</v>
      </c>
      <c r="G237" s="251" t="s">
        <v>134</v>
      </c>
      <c r="H237" s="251" t="s">
        <v>701</v>
      </c>
      <c r="I237" s="251" t="s">
        <v>121</v>
      </c>
      <c r="J237" s="252" t="s">
        <v>701</v>
      </c>
      <c r="K237" s="611"/>
      <c r="L237" s="611"/>
    </row>
    <row r="238" spans="1:12" ht="12">
      <c r="A238" s="611"/>
      <c r="B238" s="268" t="s">
        <v>303</v>
      </c>
      <c r="C238" s="611"/>
      <c r="D238" s="251" t="s">
        <v>724</v>
      </c>
      <c r="E238" s="251" t="s">
        <v>735</v>
      </c>
      <c r="F238" s="251" t="s">
        <v>201</v>
      </c>
      <c r="G238" s="251" t="s">
        <v>748</v>
      </c>
      <c r="H238" s="251" t="s">
        <v>704</v>
      </c>
      <c r="I238" s="251" t="s">
        <v>120</v>
      </c>
      <c r="J238" s="252" t="s">
        <v>120</v>
      </c>
      <c r="K238" s="611"/>
      <c r="L238" s="611"/>
    </row>
    <row r="239" spans="1:12" ht="12">
      <c r="A239" s="611"/>
      <c r="B239" s="254"/>
      <c r="C239" s="255"/>
      <c r="D239" s="256" t="s">
        <v>705</v>
      </c>
      <c r="E239" s="256" t="s">
        <v>736</v>
      </c>
      <c r="F239" s="256" t="s">
        <v>708</v>
      </c>
      <c r="G239" s="256" t="s">
        <v>744</v>
      </c>
      <c r="H239" s="256" t="s">
        <v>709</v>
      </c>
      <c r="I239" s="256" t="s">
        <v>710</v>
      </c>
      <c r="J239" s="257" t="s">
        <v>711</v>
      </c>
      <c r="K239" s="611"/>
      <c r="L239" s="611"/>
    </row>
    <row r="240" spans="1:12" ht="12">
      <c r="A240" s="611"/>
      <c r="B240" s="882"/>
      <c r="C240" s="886"/>
      <c r="D240" s="883"/>
      <c r="E240" s="883"/>
      <c r="F240" s="884"/>
      <c r="G240" s="883"/>
      <c r="H240" s="885">
        <v>100</v>
      </c>
      <c r="I240" s="280">
        <f aca="true" t="shared" si="26" ref="I240:I247">F240*G240</f>
        <v>0</v>
      </c>
      <c r="J240" s="281">
        <f aca="true" t="shared" si="27" ref="J240:J247">F240*G240*(H240/100)</f>
        <v>0</v>
      </c>
      <c r="K240" s="611"/>
      <c r="L240" s="611"/>
    </row>
    <row r="241" spans="1:12" ht="12">
      <c r="A241" s="611"/>
      <c r="B241" s="871"/>
      <c r="C241" s="872"/>
      <c r="D241" s="873"/>
      <c r="E241" s="873"/>
      <c r="F241" s="874"/>
      <c r="G241" s="873"/>
      <c r="H241" s="880">
        <v>100</v>
      </c>
      <c r="I241" s="280">
        <f t="shared" si="26"/>
        <v>0</v>
      </c>
      <c r="J241" s="281">
        <f t="shared" si="27"/>
        <v>0</v>
      </c>
      <c r="K241" s="611"/>
      <c r="L241" s="611"/>
    </row>
    <row r="242" spans="1:12" ht="12">
      <c r="A242" s="611"/>
      <c r="B242" s="871"/>
      <c r="C242" s="872"/>
      <c r="D242" s="874"/>
      <c r="E242" s="873"/>
      <c r="F242" s="874"/>
      <c r="G242" s="874"/>
      <c r="H242" s="880">
        <v>100</v>
      </c>
      <c r="I242" s="280">
        <f t="shared" si="26"/>
        <v>0</v>
      </c>
      <c r="J242" s="281">
        <f t="shared" si="27"/>
        <v>0</v>
      </c>
      <c r="K242" s="611"/>
      <c r="L242" s="611"/>
    </row>
    <row r="243" spans="1:12" ht="12">
      <c r="A243" s="611"/>
      <c r="B243" s="871"/>
      <c r="C243" s="872"/>
      <c r="D243" s="874"/>
      <c r="E243" s="873"/>
      <c r="F243" s="874"/>
      <c r="G243" s="874"/>
      <c r="H243" s="880">
        <v>100</v>
      </c>
      <c r="I243" s="280">
        <f t="shared" si="26"/>
        <v>0</v>
      </c>
      <c r="J243" s="281">
        <f t="shared" si="27"/>
        <v>0</v>
      </c>
      <c r="K243" s="611"/>
      <c r="L243" s="611"/>
    </row>
    <row r="244" spans="1:12" ht="12">
      <c r="A244" s="611"/>
      <c r="B244" s="871"/>
      <c r="C244" s="872"/>
      <c r="D244" s="874"/>
      <c r="E244" s="873"/>
      <c r="F244" s="874"/>
      <c r="G244" s="874"/>
      <c r="H244" s="880">
        <v>100</v>
      </c>
      <c r="I244" s="280">
        <f t="shared" si="26"/>
        <v>0</v>
      </c>
      <c r="J244" s="281">
        <f t="shared" si="27"/>
        <v>0</v>
      </c>
      <c r="K244" s="611"/>
      <c r="L244" s="611"/>
    </row>
    <row r="245" spans="1:12" ht="12">
      <c r="A245" s="611"/>
      <c r="B245" s="871"/>
      <c r="C245" s="872"/>
      <c r="D245" s="874"/>
      <c r="E245" s="873"/>
      <c r="F245" s="874"/>
      <c r="G245" s="874"/>
      <c r="H245" s="880">
        <v>100</v>
      </c>
      <c r="I245" s="280">
        <f t="shared" si="26"/>
        <v>0</v>
      </c>
      <c r="J245" s="281">
        <f t="shared" si="27"/>
        <v>0</v>
      </c>
      <c r="K245" s="611"/>
      <c r="L245" s="611"/>
    </row>
    <row r="246" spans="1:12" ht="12">
      <c r="A246" s="611"/>
      <c r="B246" s="871"/>
      <c r="C246" s="872"/>
      <c r="D246" s="874"/>
      <c r="E246" s="873"/>
      <c r="F246" s="874"/>
      <c r="G246" s="874"/>
      <c r="H246" s="880">
        <v>100</v>
      </c>
      <c r="I246" s="280">
        <f t="shared" si="26"/>
        <v>0</v>
      </c>
      <c r="J246" s="281">
        <f t="shared" si="27"/>
        <v>0</v>
      </c>
      <c r="K246" s="611"/>
      <c r="L246" s="611"/>
    </row>
    <row r="247" spans="1:12" ht="12">
      <c r="A247" s="611"/>
      <c r="B247" s="875"/>
      <c r="C247" s="876"/>
      <c r="D247" s="877"/>
      <c r="E247" s="878"/>
      <c r="F247" s="877"/>
      <c r="G247" s="877"/>
      <c r="H247" s="881">
        <v>100</v>
      </c>
      <c r="I247" s="280">
        <f t="shared" si="26"/>
        <v>0</v>
      </c>
      <c r="J247" s="281">
        <f t="shared" si="27"/>
        <v>0</v>
      </c>
      <c r="K247" s="611"/>
      <c r="L247" s="611"/>
    </row>
    <row r="248" spans="1:12" ht="12.75" thickBot="1">
      <c r="A248" s="611"/>
      <c r="B248" s="262"/>
      <c r="C248" s="263"/>
      <c r="D248" s="264" t="s">
        <v>756</v>
      </c>
      <c r="E248" s="263"/>
      <c r="F248" s="263"/>
      <c r="G248" s="263"/>
      <c r="H248" s="263"/>
      <c r="I248" s="271">
        <f>SUM(I240:I247)</f>
        <v>0</v>
      </c>
      <c r="J248" s="272">
        <f>SUM(J240:J247)</f>
        <v>0</v>
      </c>
      <c r="K248" s="611"/>
      <c r="L248" s="611"/>
    </row>
    <row r="249" spans="1:12" ht="13.5" thickBot="1" thickTop="1">
      <c r="A249" s="611"/>
      <c r="B249" s="611"/>
      <c r="C249" s="611"/>
      <c r="D249" s="611"/>
      <c r="E249" s="611"/>
      <c r="F249" s="611"/>
      <c r="G249" s="611"/>
      <c r="H249" s="611"/>
      <c r="I249" s="611"/>
      <c r="J249" s="611"/>
      <c r="K249" s="611"/>
      <c r="L249" s="611"/>
    </row>
    <row r="250" spans="1:12" ht="12.75" thickTop="1">
      <c r="A250" s="611"/>
      <c r="B250" s="245" t="s">
        <v>757</v>
      </c>
      <c r="C250" s="246"/>
      <c r="D250" s="246"/>
      <c r="E250" s="246"/>
      <c r="F250" s="246"/>
      <c r="G250" s="246"/>
      <c r="H250" s="246"/>
      <c r="I250" s="246"/>
      <c r="J250" s="249"/>
      <c r="K250" s="611"/>
      <c r="L250" s="611"/>
    </row>
    <row r="251" spans="1:12" ht="12">
      <c r="A251" s="611"/>
      <c r="B251" s="253"/>
      <c r="C251" s="611"/>
      <c r="D251" s="611"/>
      <c r="E251" s="251" t="s">
        <v>117</v>
      </c>
      <c r="F251" s="251" t="s">
        <v>120</v>
      </c>
      <c r="G251" s="251" t="s">
        <v>117</v>
      </c>
      <c r="H251" s="251" t="s">
        <v>698</v>
      </c>
      <c r="I251" s="251" t="s">
        <v>117</v>
      </c>
      <c r="J251" s="252" t="s">
        <v>117</v>
      </c>
      <c r="K251" s="611"/>
      <c r="L251" s="611"/>
    </row>
    <row r="252" spans="1:12" ht="12">
      <c r="A252" s="611"/>
      <c r="B252" s="268" t="s">
        <v>345</v>
      </c>
      <c r="C252" s="611"/>
      <c r="D252" s="611"/>
      <c r="E252" s="251" t="s">
        <v>699</v>
      </c>
      <c r="F252" s="251" t="s">
        <v>266</v>
      </c>
      <c r="G252" s="251" t="s">
        <v>134</v>
      </c>
      <c r="H252" s="251" t="s">
        <v>701</v>
      </c>
      <c r="I252" s="251" t="s">
        <v>121</v>
      </c>
      <c r="J252" s="252" t="s">
        <v>701</v>
      </c>
      <c r="K252" s="611"/>
      <c r="L252" s="611"/>
    </row>
    <row r="253" spans="1:12" ht="12">
      <c r="A253" s="611"/>
      <c r="B253" s="268" t="s">
        <v>303</v>
      </c>
      <c r="C253" s="611"/>
      <c r="D253" s="611"/>
      <c r="E253" s="251" t="s">
        <v>167</v>
      </c>
      <c r="F253" s="251" t="s">
        <v>743</v>
      </c>
      <c r="G253" s="251" t="s">
        <v>748</v>
      </c>
      <c r="H253" s="251" t="s">
        <v>704</v>
      </c>
      <c r="I253" s="251" t="s">
        <v>120</v>
      </c>
      <c r="J253" s="252" t="s">
        <v>120</v>
      </c>
      <c r="K253" s="611"/>
      <c r="L253" s="611"/>
    </row>
    <row r="254" spans="1:12" ht="12">
      <c r="A254" s="611"/>
      <c r="B254" s="254"/>
      <c r="C254" s="255"/>
      <c r="D254" s="255"/>
      <c r="E254" s="256" t="s">
        <v>705</v>
      </c>
      <c r="F254" s="256" t="s">
        <v>708</v>
      </c>
      <c r="G254" s="256" t="s">
        <v>744</v>
      </c>
      <c r="H254" s="256" t="s">
        <v>709</v>
      </c>
      <c r="I254" s="256" t="s">
        <v>710</v>
      </c>
      <c r="J254" s="257" t="s">
        <v>711</v>
      </c>
      <c r="K254" s="611"/>
      <c r="L254" s="611"/>
    </row>
    <row r="255" spans="1:12" ht="12">
      <c r="A255" s="611"/>
      <c r="B255" s="882"/>
      <c r="C255" s="886"/>
      <c r="D255" s="886"/>
      <c r="E255" s="884"/>
      <c r="F255" s="884"/>
      <c r="G255" s="884"/>
      <c r="H255" s="885">
        <v>100</v>
      </c>
      <c r="I255" s="269">
        <f aca="true" t="shared" si="28" ref="I255:I262">F255*G255</f>
        <v>0</v>
      </c>
      <c r="J255" s="270">
        <f aca="true" t="shared" si="29" ref="J255:J262">F255*G255*(H255/100)</f>
        <v>0</v>
      </c>
      <c r="K255" s="611"/>
      <c r="L255" s="611"/>
    </row>
    <row r="256" spans="1:12" ht="12">
      <c r="A256" s="611"/>
      <c r="B256" s="871"/>
      <c r="C256" s="872"/>
      <c r="D256" s="872"/>
      <c r="E256" s="874"/>
      <c r="F256" s="874"/>
      <c r="G256" s="874"/>
      <c r="H256" s="880">
        <v>100</v>
      </c>
      <c r="I256" s="269">
        <f t="shared" si="28"/>
        <v>0</v>
      </c>
      <c r="J256" s="270">
        <f t="shared" si="29"/>
        <v>0</v>
      </c>
      <c r="K256" s="611"/>
      <c r="L256" s="611"/>
    </row>
    <row r="257" spans="1:12" ht="12">
      <c r="A257" s="611"/>
      <c r="B257" s="871"/>
      <c r="C257" s="872"/>
      <c r="D257" s="872"/>
      <c r="E257" s="874"/>
      <c r="F257" s="874"/>
      <c r="G257" s="874"/>
      <c r="H257" s="880">
        <v>100</v>
      </c>
      <c r="I257" s="269">
        <f t="shared" si="28"/>
        <v>0</v>
      </c>
      <c r="J257" s="270">
        <f t="shared" si="29"/>
        <v>0</v>
      </c>
      <c r="K257" s="611"/>
      <c r="L257" s="611"/>
    </row>
    <row r="258" spans="1:12" ht="12">
      <c r="A258" s="611"/>
      <c r="B258" s="871"/>
      <c r="C258" s="872"/>
      <c r="D258" s="872"/>
      <c r="E258" s="874"/>
      <c r="F258" s="874"/>
      <c r="G258" s="874"/>
      <c r="H258" s="880">
        <v>100</v>
      </c>
      <c r="I258" s="269">
        <f t="shared" si="28"/>
        <v>0</v>
      </c>
      <c r="J258" s="270">
        <f t="shared" si="29"/>
        <v>0</v>
      </c>
      <c r="K258" s="611"/>
      <c r="L258" s="611"/>
    </row>
    <row r="259" spans="1:12" ht="12">
      <c r="A259" s="611"/>
      <c r="B259" s="871"/>
      <c r="C259" s="872"/>
      <c r="D259" s="872"/>
      <c r="E259" s="874"/>
      <c r="F259" s="874"/>
      <c r="G259" s="874"/>
      <c r="H259" s="880">
        <v>100</v>
      </c>
      <c r="I259" s="269">
        <f t="shared" si="28"/>
        <v>0</v>
      </c>
      <c r="J259" s="270">
        <f t="shared" si="29"/>
        <v>0</v>
      </c>
      <c r="K259" s="611"/>
      <c r="L259" s="611"/>
    </row>
    <row r="260" spans="1:12" ht="12">
      <c r="A260" s="611"/>
      <c r="B260" s="871"/>
      <c r="C260" s="872"/>
      <c r="D260" s="872"/>
      <c r="E260" s="874"/>
      <c r="F260" s="874"/>
      <c r="G260" s="874"/>
      <c r="H260" s="880">
        <v>100</v>
      </c>
      <c r="I260" s="269">
        <f t="shared" si="28"/>
        <v>0</v>
      </c>
      <c r="J260" s="270">
        <f t="shared" si="29"/>
        <v>0</v>
      </c>
      <c r="K260" s="611"/>
      <c r="L260" s="611"/>
    </row>
    <row r="261" spans="1:12" ht="12">
      <c r="A261" s="611"/>
      <c r="B261" s="871"/>
      <c r="C261" s="872"/>
      <c r="D261" s="872"/>
      <c r="E261" s="874"/>
      <c r="F261" s="874"/>
      <c r="G261" s="874"/>
      <c r="H261" s="880">
        <v>100</v>
      </c>
      <c r="I261" s="269">
        <f t="shared" si="28"/>
        <v>0</v>
      </c>
      <c r="J261" s="270">
        <f t="shared" si="29"/>
        <v>0</v>
      </c>
      <c r="K261" s="611"/>
      <c r="L261" s="611"/>
    </row>
    <row r="262" spans="1:12" ht="12">
      <c r="A262" s="611"/>
      <c r="B262" s="875"/>
      <c r="C262" s="876"/>
      <c r="D262" s="876"/>
      <c r="E262" s="877"/>
      <c r="F262" s="877"/>
      <c r="G262" s="877"/>
      <c r="H262" s="881">
        <v>100</v>
      </c>
      <c r="I262" s="269">
        <f t="shared" si="28"/>
        <v>0</v>
      </c>
      <c r="J262" s="270">
        <f t="shared" si="29"/>
        <v>0</v>
      </c>
      <c r="K262" s="611"/>
      <c r="L262" s="611"/>
    </row>
    <row r="263" spans="1:12" ht="12.75" thickBot="1">
      <c r="A263" s="611"/>
      <c r="B263" s="262"/>
      <c r="C263" s="282" t="s">
        <v>758</v>
      </c>
      <c r="D263" s="263"/>
      <c r="E263" s="283"/>
      <c r="F263" s="263"/>
      <c r="G263" s="263"/>
      <c r="H263" s="265"/>
      <c r="I263" s="271">
        <f>SUM(I255:I262)</f>
        <v>0</v>
      </c>
      <c r="J263" s="274">
        <f>SUM(J255:J262)</f>
        <v>0</v>
      </c>
      <c r="K263" s="611"/>
      <c r="L263" s="611"/>
    </row>
    <row r="264" spans="1:12" ht="13.5" thickBot="1" thickTop="1">
      <c r="A264" s="611"/>
      <c r="B264" s="275"/>
      <c r="C264" s="275"/>
      <c r="D264" s="275"/>
      <c r="E264" s="275"/>
      <c r="F264" s="275"/>
      <c r="G264" s="275"/>
      <c r="H264" s="275"/>
      <c r="I264" s="284"/>
      <c r="J264" s="284"/>
      <c r="K264" s="611"/>
      <c r="L264" s="611"/>
    </row>
    <row r="265" spans="1:12" ht="12.75" thickTop="1">
      <c r="A265" s="611"/>
      <c r="B265" s="245" t="s">
        <v>759</v>
      </c>
      <c r="C265" s="246"/>
      <c r="D265" s="246"/>
      <c r="E265" s="246"/>
      <c r="F265" s="246"/>
      <c r="G265" s="246"/>
      <c r="H265" s="246"/>
      <c r="I265" s="285"/>
      <c r="J265" s="286"/>
      <c r="K265" s="611"/>
      <c r="L265" s="611"/>
    </row>
    <row r="266" spans="1:12" ht="12">
      <c r="A266" s="611"/>
      <c r="B266" s="253"/>
      <c r="C266" s="611"/>
      <c r="D266" s="251" t="s">
        <v>117</v>
      </c>
      <c r="E266" s="251" t="s">
        <v>167</v>
      </c>
      <c r="F266" s="251" t="s">
        <v>167</v>
      </c>
      <c r="G266" s="251" t="s">
        <v>117</v>
      </c>
      <c r="H266" s="251" t="s">
        <v>698</v>
      </c>
      <c r="I266" s="287" t="s">
        <v>117</v>
      </c>
      <c r="J266" s="288" t="s">
        <v>117</v>
      </c>
      <c r="K266" s="611"/>
      <c r="L266" s="611"/>
    </row>
    <row r="267" spans="1:12" ht="12">
      <c r="A267" s="611"/>
      <c r="B267" s="268" t="s">
        <v>345</v>
      </c>
      <c r="C267" s="611"/>
      <c r="D267" s="251" t="s">
        <v>699</v>
      </c>
      <c r="E267" s="251" t="s">
        <v>260</v>
      </c>
      <c r="F267" s="251" t="s">
        <v>760</v>
      </c>
      <c r="G267" s="251" t="s">
        <v>134</v>
      </c>
      <c r="H267" s="251" t="s">
        <v>701</v>
      </c>
      <c r="I267" s="287" t="s">
        <v>121</v>
      </c>
      <c r="J267" s="288" t="s">
        <v>701</v>
      </c>
      <c r="K267" s="611"/>
      <c r="L267" s="611"/>
    </row>
    <row r="268" spans="1:12" ht="12">
      <c r="A268" s="611"/>
      <c r="B268" s="268" t="s">
        <v>303</v>
      </c>
      <c r="C268" s="611"/>
      <c r="D268" s="251" t="s">
        <v>167</v>
      </c>
      <c r="E268" s="251" t="s">
        <v>761</v>
      </c>
      <c r="F268" s="251" t="s">
        <v>762</v>
      </c>
      <c r="G268" s="251" t="s">
        <v>748</v>
      </c>
      <c r="H268" s="251" t="s">
        <v>704</v>
      </c>
      <c r="I268" s="287" t="s">
        <v>120</v>
      </c>
      <c r="J268" s="288" t="s">
        <v>120</v>
      </c>
      <c r="K268" s="611"/>
      <c r="L268" s="611"/>
    </row>
    <row r="269" spans="1:12" ht="12">
      <c r="A269" s="611"/>
      <c r="B269" s="254"/>
      <c r="C269" s="255"/>
      <c r="D269" s="256" t="s">
        <v>705</v>
      </c>
      <c r="E269" s="256" t="s">
        <v>763</v>
      </c>
      <c r="F269" s="256" t="s">
        <v>708</v>
      </c>
      <c r="G269" s="256" t="s">
        <v>744</v>
      </c>
      <c r="H269" s="256" t="s">
        <v>709</v>
      </c>
      <c r="I269" s="289" t="s">
        <v>710</v>
      </c>
      <c r="J269" s="290" t="s">
        <v>711</v>
      </c>
      <c r="K269" s="611"/>
      <c r="L269" s="611"/>
    </row>
    <row r="270" spans="1:12" ht="12">
      <c r="A270" s="611"/>
      <c r="B270" s="882"/>
      <c r="C270" s="886"/>
      <c r="D270" s="884"/>
      <c r="E270" s="884"/>
      <c r="F270" s="884"/>
      <c r="G270" s="884"/>
      <c r="H270" s="885">
        <v>100</v>
      </c>
      <c r="I270" s="269">
        <f aca="true" t="shared" si="30" ref="I270:I277">E270*F270*G270</f>
        <v>0</v>
      </c>
      <c r="J270" s="270">
        <f aca="true" t="shared" si="31" ref="J270:J277">E270*F270*G270*(H270/100)</f>
        <v>0</v>
      </c>
      <c r="K270" s="611"/>
      <c r="L270" s="611"/>
    </row>
    <row r="271" spans="1:12" ht="12">
      <c r="A271" s="611"/>
      <c r="B271" s="871"/>
      <c r="C271" s="872"/>
      <c r="D271" s="874"/>
      <c r="E271" s="874"/>
      <c r="F271" s="874"/>
      <c r="G271" s="874"/>
      <c r="H271" s="880">
        <v>100</v>
      </c>
      <c r="I271" s="269">
        <f t="shared" si="30"/>
        <v>0</v>
      </c>
      <c r="J271" s="270">
        <f t="shared" si="31"/>
        <v>0</v>
      </c>
      <c r="K271" s="611"/>
      <c r="L271" s="611"/>
    </row>
    <row r="272" spans="1:12" ht="12">
      <c r="A272" s="611"/>
      <c r="B272" s="871"/>
      <c r="C272" s="872"/>
      <c r="D272" s="874"/>
      <c r="E272" s="874"/>
      <c r="F272" s="874"/>
      <c r="G272" s="874"/>
      <c r="H272" s="880">
        <v>100</v>
      </c>
      <c r="I272" s="269">
        <f t="shared" si="30"/>
        <v>0</v>
      </c>
      <c r="J272" s="270">
        <f t="shared" si="31"/>
        <v>0</v>
      </c>
      <c r="K272" s="611"/>
      <c r="L272" s="611"/>
    </row>
    <row r="273" spans="1:12" ht="12">
      <c r="A273" s="611"/>
      <c r="B273" s="871"/>
      <c r="C273" s="872"/>
      <c r="D273" s="874"/>
      <c r="E273" s="874"/>
      <c r="F273" s="874"/>
      <c r="G273" s="874"/>
      <c r="H273" s="880">
        <v>100</v>
      </c>
      <c r="I273" s="269">
        <f t="shared" si="30"/>
        <v>0</v>
      </c>
      <c r="J273" s="270">
        <f t="shared" si="31"/>
        <v>0</v>
      </c>
      <c r="K273" s="611"/>
      <c r="L273" s="611"/>
    </row>
    <row r="274" spans="1:12" ht="12">
      <c r="A274" s="611"/>
      <c r="B274" s="871"/>
      <c r="C274" s="872"/>
      <c r="D274" s="874"/>
      <c r="E274" s="874"/>
      <c r="F274" s="874"/>
      <c r="G274" s="874"/>
      <c r="H274" s="880">
        <v>100</v>
      </c>
      <c r="I274" s="269">
        <f t="shared" si="30"/>
        <v>0</v>
      </c>
      <c r="J274" s="270">
        <f t="shared" si="31"/>
        <v>0</v>
      </c>
      <c r="K274" s="611"/>
      <c r="L274" s="611"/>
    </row>
    <row r="275" spans="1:12" ht="12">
      <c r="A275" s="611"/>
      <c r="B275" s="871"/>
      <c r="C275" s="872"/>
      <c r="D275" s="874"/>
      <c r="E275" s="874"/>
      <c r="F275" s="874"/>
      <c r="G275" s="874"/>
      <c r="H275" s="880">
        <v>100</v>
      </c>
      <c r="I275" s="269">
        <f t="shared" si="30"/>
        <v>0</v>
      </c>
      <c r="J275" s="270">
        <f t="shared" si="31"/>
        <v>0</v>
      </c>
      <c r="K275" s="611"/>
      <c r="L275" s="611"/>
    </row>
    <row r="276" spans="1:12" ht="12">
      <c r="A276" s="611"/>
      <c r="B276" s="871"/>
      <c r="C276" s="872"/>
      <c r="D276" s="874"/>
      <c r="E276" s="874"/>
      <c r="F276" s="874"/>
      <c r="G276" s="874"/>
      <c r="H276" s="880">
        <v>100</v>
      </c>
      <c r="I276" s="269">
        <f t="shared" si="30"/>
        <v>0</v>
      </c>
      <c r="J276" s="270">
        <f t="shared" si="31"/>
        <v>0</v>
      </c>
      <c r="K276" s="611"/>
      <c r="L276" s="611"/>
    </row>
    <row r="277" spans="1:12" ht="12">
      <c r="A277" s="611"/>
      <c r="B277" s="875"/>
      <c r="C277" s="876"/>
      <c r="D277" s="877"/>
      <c r="E277" s="877"/>
      <c r="F277" s="877"/>
      <c r="G277" s="877"/>
      <c r="H277" s="881">
        <v>100</v>
      </c>
      <c r="I277" s="269">
        <f t="shared" si="30"/>
        <v>0</v>
      </c>
      <c r="J277" s="270">
        <f t="shared" si="31"/>
        <v>0</v>
      </c>
      <c r="K277" s="611"/>
      <c r="L277" s="611"/>
    </row>
    <row r="278" spans="1:12" ht="12.75" thickBot="1">
      <c r="A278" s="611"/>
      <c r="B278" s="291" t="s">
        <v>764</v>
      </c>
      <c r="C278" s="263"/>
      <c r="D278" s="263"/>
      <c r="E278" s="263"/>
      <c r="F278" s="263"/>
      <c r="G278" s="263"/>
      <c r="H278" s="263"/>
      <c r="I278" s="271">
        <f>SUM(I270:I277)</f>
        <v>0</v>
      </c>
      <c r="J278" s="272">
        <f>SUM(J270:J277)</f>
        <v>0</v>
      </c>
      <c r="K278" s="611"/>
      <c r="L278" s="611"/>
    </row>
    <row r="279" spans="1:12" ht="13.5" thickBot="1" thickTop="1">
      <c r="A279" s="611"/>
      <c r="B279" s="611"/>
      <c r="C279" s="611"/>
      <c r="D279" s="611"/>
      <c r="E279" s="611"/>
      <c r="F279" s="611"/>
      <c r="G279" s="611"/>
      <c r="H279" s="611"/>
      <c r="I279" s="611"/>
      <c r="J279" s="611"/>
      <c r="K279" s="611"/>
      <c r="L279" s="611"/>
    </row>
    <row r="280" spans="1:12" ht="12.75" thickTop="1">
      <c r="A280" s="611"/>
      <c r="B280" s="245" t="s">
        <v>765</v>
      </c>
      <c r="C280" s="246"/>
      <c r="D280" s="246"/>
      <c r="E280" s="246"/>
      <c r="F280" s="246"/>
      <c r="G280" s="246"/>
      <c r="H280" s="246"/>
      <c r="I280" s="246"/>
      <c r="J280" s="249"/>
      <c r="K280" s="611"/>
      <c r="L280" s="611"/>
    </row>
    <row r="281" spans="1:12" ht="12">
      <c r="A281" s="611"/>
      <c r="B281" s="253"/>
      <c r="C281" s="251" t="s">
        <v>117</v>
      </c>
      <c r="D281" s="251" t="s">
        <v>117</v>
      </c>
      <c r="E281" s="251" t="s">
        <v>766</v>
      </c>
      <c r="F281" s="251" t="s">
        <v>117</v>
      </c>
      <c r="G281" s="251" t="s">
        <v>134</v>
      </c>
      <c r="H281" s="251" t="s">
        <v>698</v>
      </c>
      <c r="I281" s="251" t="s">
        <v>117</v>
      </c>
      <c r="J281" s="252" t="s">
        <v>117</v>
      </c>
      <c r="K281" s="611"/>
      <c r="L281" s="611"/>
    </row>
    <row r="282" spans="1:12" ht="12">
      <c r="A282" s="611"/>
      <c r="B282" s="268" t="s">
        <v>345</v>
      </c>
      <c r="C282" s="251" t="s">
        <v>699</v>
      </c>
      <c r="D282" s="251" t="s">
        <v>117</v>
      </c>
      <c r="E282" s="251" t="s">
        <v>266</v>
      </c>
      <c r="F282" s="251" t="s">
        <v>133</v>
      </c>
      <c r="G282" s="251" t="s">
        <v>177</v>
      </c>
      <c r="H282" s="251" t="s">
        <v>701</v>
      </c>
      <c r="I282" s="251" t="s">
        <v>121</v>
      </c>
      <c r="J282" s="252" t="s">
        <v>701</v>
      </c>
      <c r="K282" s="611"/>
      <c r="L282" s="611"/>
    </row>
    <row r="283" spans="1:12" ht="12">
      <c r="A283" s="611"/>
      <c r="B283" s="268" t="s">
        <v>303</v>
      </c>
      <c r="C283" s="251" t="s">
        <v>724</v>
      </c>
      <c r="D283" s="251" t="s">
        <v>735</v>
      </c>
      <c r="E283" s="251" t="s">
        <v>743</v>
      </c>
      <c r="F283" s="251" t="s">
        <v>125</v>
      </c>
      <c r="G283" s="251" t="s">
        <v>743</v>
      </c>
      <c r="H283" s="251" t="s">
        <v>704</v>
      </c>
      <c r="I283" s="251" t="s">
        <v>120</v>
      </c>
      <c r="J283" s="252" t="s">
        <v>120</v>
      </c>
      <c r="K283" s="611"/>
      <c r="L283" s="611"/>
    </row>
    <row r="284" spans="1:12" ht="12">
      <c r="A284" s="611"/>
      <c r="B284" s="254"/>
      <c r="C284" s="256" t="s">
        <v>705</v>
      </c>
      <c r="D284" s="256" t="s">
        <v>736</v>
      </c>
      <c r="E284" s="256" t="s">
        <v>706</v>
      </c>
      <c r="F284" s="256" t="s">
        <v>708</v>
      </c>
      <c r="G284" s="256" t="s">
        <v>744</v>
      </c>
      <c r="H284" s="256" t="s">
        <v>709</v>
      </c>
      <c r="I284" s="256" t="s">
        <v>710</v>
      </c>
      <c r="J284" s="257" t="s">
        <v>711</v>
      </c>
      <c r="K284" s="611"/>
      <c r="L284" s="611"/>
    </row>
    <row r="285" spans="1:12" ht="12">
      <c r="A285" s="611"/>
      <c r="B285" s="882"/>
      <c r="C285" s="884"/>
      <c r="D285" s="883"/>
      <c r="E285" s="884"/>
      <c r="F285" s="884"/>
      <c r="G285" s="884"/>
      <c r="H285" s="885">
        <v>100</v>
      </c>
      <c r="I285" s="292">
        <f aca="true" t="shared" si="32" ref="I285:I294">E285*F285*G285</f>
        <v>0</v>
      </c>
      <c r="J285" s="293">
        <f aca="true" t="shared" si="33" ref="J285:J294">E285*F285*G285*(H285/100)</f>
        <v>0</v>
      </c>
      <c r="K285" s="611"/>
      <c r="L285" s="611"/>
    </row>
    <row r="286" spans="1:12" ht="12">
      <c r="A286" s="611"/>
      <c r="B286" s="871"/>
      <c r="C286" s="874"/>
      <c r="D286" s="873"/>
      <c r="E286" s="874"/>
      <c r="F286" s="874"/>
      <c r="G286" s="874"/>
      <c r="H286" s="880">
        <v>100</v>
      </c>
      <c r="I286" s="292">
        <f t="shared" si="32"/>
        <v>0</v>
      </c>
      <c r="J286" s="293">
        <f t="shared" si="33"/>
        <v>0</v>
      </c>
      <c r="K286" s="611"/>
      <c r="L286" s="611"/>
    </row>
    <row r="287" spans="1:12" ht="12">
      <c r="A287" s="611"/>
      <c r="B287" s="871"/>
      <c r="C287" s="874"/>
      <c r="D287" s="873"/>
      <c r="E287" s="874"/>
      <c r="F287" s="874"/>
      <c r="G287" s="874"/>
      <c r="H287" s="880">
        <v>100</v>
      </c>
      <c r="I287" s="292">
        <f t="shared" si="32"/>
        <v>0</v>
      </c>
      <c r="J287" s="293">
        <f t="shared" si="33"/>
        <v>0</v>
      </c>
      <c r="K287" s="611"/>
      <c r="L287" s="611"/>
    </row>
    <row r="288" spans="1:12" ht="12">
      <c r="A288" s="611"/>
      <c r="B288" s="871"/>
      <c r="C288" s="874"/>
      <c r="D288" s="873"/>
      <c r="E288" s="874"/>
      <c r="F288" s="874"/>
      <c r="G288" s="874"/>
      <c r="H288" s="880">
        <v>100</v>
      </c>
      <c r="I288" s="292">
        <f t="shared" si="32"/>
        <v>0</v>
      </c>
      <c r="J288" s="293">
        <f t="shared" si="33"/>
        <v>0</v>
      </c>
      <c r="K288" s="611"/>
      <c r="L288" s="611"/>
    </row>
    <row r="289" spans="1:12" ht="12">
      <c r="A289" s="611"/>
      <c r="B289" s="871"/>
      <c r="C289" s="874"/>
      <c r="D289" s="873"/>
      <c r="E289" s="874"/>
      <c r="F289" s="874"/>
      <c r="G289" s="874"/>
      <c r="H289" s="880">
        <v>100</v>
      </c>
      <c r="I289" s="292">
        <f t="shared" si="32"/>
        <v>0</v>
      </c>
      <c r="J289" s="293">
        <f t="shared" si="33"/>
        <v>0</v>
      </c>
      <c r="K289" s="611"/>
      <c r="L289" s="611"/>
    </row>
    <row r="290" spans="1:12" ht="12">
      <c r="A290" s="611"/>
      <c r="B290" s="871"/>
      <c r="C290" s="874"/>
      <c r="D290" s="873"/>
      <c r="E290" s="874"/>
      <c r="F290" s="874"/>
      <c r="G290" s="874"/>
      <c r="H290" s="880">
        <v>100</v>
      </c>
      <c r="I290" s="292">
        <f t="shared" si="32"/>
        <v>0</v>
      </c>
      <c r="J290" s="293">
        <f t="shared" si="33"/>
        <v>0</v>
      </c>
      <c r="K290" s="611"/>
      <c r="L290" s="611"/>
    </row>
    <row r="291" spans="1:12" ht="12">
      <c r="A291" s="611"/>
      <c r="B291" s="871"/>
      <c r="C291" s="874"/>
      <c r="D291" s="873"/>
      <c r="E291" s="874"/>
      <c r="F291" s="874"/>
      <c r="G291" s="874"/>
      <c r="H291" s="880">
        <v>100</v>
      </c>
      <c r="I291" s="292">
        <f t="shared" si="32"/>
        <v>0</v>
      </c>
      <c r="J291" s="293">
        <f t="shared" si="33"/>
        <v>0</v>
      </c>
      <c r="K291" s="611"/>
      <c r="L291" s="611"/>
    </row>
    <row r="292" spans="1:12" ht="12">
      <c r="A292" s="611"/>
      <c r="B292" s="871"/>
      <c r="C292" s="874"/>
      <c r="D292" s="873"/>
      <c r="E292" s="874"/>
      <c r="F292" s="874"/>
      <c r="G292" s="874"/>
      <c r="H292" s="880">
        <v>100</v>
      </c>
      <c r="I292" s="292">
        <f t="shared" si="32"/>
        <v>0</v>
      </c>
      <c r="J292" s="293">
        <f t="shared" si="33"/>
        <v>0</v>
      </c>
      <c r="K292" s="611"/>
      <c r="L292" s="611"/>
    </row>
    <row r="293" spans="1:12" ht="12">
      <c r="A293" s="611"/>
      <c r="B293" s="871"/>
      <c r="C293" s="874"/>
      <c r="D293" s="873"/>
      <c r="E293" s="874"/>
      <c r="F293" s="874"/>
      <c r="G293" s="874"/>
      <c r="H293" s="880">
        <v>100</v>
      </c>
      <c r="I293" s="292">
        <f t="shared" si="32"/>
        <v>0</v>
      </c>
      <c r="J293" s="293">
        <f t="shared" si="33"/>
        <v>0</v>
      </c>
      <c r="K293" s="611"/>
      <c r="L293" s="611"/>
    </row>
    <row r="294" spans="1:12" ht="12">
      <c r="A294" s="611"/>
      <c r="B294" s="875"/>
      <c r="C294" s="877"/>
      <c r="D294" s="878"/>
      <c r="E294" s="877"/>
      <c r="F294" s="877"/>
      <c r="G294" s="877"/>
      <c r="H294" s="881">
        <v>100</v>
      </c>
      <c r="I294" s="292">
        <f t="shared" si="32"/>
        <v>0</v>
      </c>
      <c r="J294" s="293">
        <f t="shared" si="33"/>
        <v>0</v>
      </c>
      <c r="K294" s="611"/>
      <c r="L294" s="611"/>
    </row>
    <row r="295" spans="1:12" ht="12.75" thickBot="1">
      <c r="A295" s="611"/>
      <c r="B295" s="262"/>
      <c r="C295" s="282" t="s">
        <v>767</v>
      </c>
      <c r="D295" s="263"/>
      <c r="E295" s="283"/>
      <c r="F295" s="263"/>
      <c r="G295" s="263"/>
      <c r="H295" s="263"/>
      <c r="I295" s="294">
        <f>SUM(I285:I294)</f>
        <v>0</v>
      </c>
      <c r="J295" s="295">
        <f>SUM(J285:J294)</f>
        <v>0</v>
      </c>
      <c r="K295" s="611"/>
      <c r="L295" s="611"/>
    </row>
    <row r="296" spans="1:12" ht="13.5" thickBot="1" thickTop="1">
      <c r="A296" s="611"/>
      <c r="B296" s="611"/>
      <c r="C296" s="611"/>
      <c r="D296" s="611"/>
      <c r="E296" s="611"/>
      <c r="F296" s="611"/>
      <c r="G296" s="611"/>
      <c r="H296" s="611"/>
      <c r="I296" s="611"/>
      <c r="J296" s="611"/>
      <c r="K296" s="611"/>
      <c r="L296" s="611"/>
    </row>
    <row r="297" spans="1:12" ht="12.75" thickTop="1">
      <c r="A297" s="611"/>
      <c r="B297" s="245" t="s">
        <v>768</v>
      </c>
      <c r="C297" s="246"/>
      <c r="D297" s="246"/>
      <c r="E297" s="246"/>
      <c r="F297" s="246"/>
      <c r="G297" s="246"/>
      <c r="H297" s="246"/>
      <c r="I297" s="246"/>
      <c r="J297" s="249"/>
      <c r="K297" s="611"/>
      <c r="L297" s="611"/>
    </row>
    <row r="298" spans="1:12" ht="12">
      <c r="A298" s="611"/>
      <c r="B298" s="253"/>
      <c r="C298" s="251" t="s">
        <v>117</v>
      </c>
      <c r="D298" s="251" t="s">
        <v>117</v>
      </c>
      <c r="E298" s="251" t="s">
        <v>766</v>
      </c>
      <c r="F298" s="251" t="s">
        <v>117</v>
      </c>
      <c r="G298" s="251" t="s">
        <v>134</v>
      </c>
      <c r="H298" s="251" t="s">
        <v>698</v>
      </c>
      <c r="I298" s="251" t="s">
        <v>117</v>
      </c>
      <c r="J298" s="252" t="s">
        <v>117</v>
      </c>
      <c r="K298" s="611"/>
      <c r="L298" s="611"/>
    </row>
    <row r="299" spans="1:12" ht="12">
      <c r="A299" s="611"/>
      <c r="B299" s="268" t="s">
        <v>345</v>
      </c>
      <c r="C299" s="251" t="s">
        <v>699</v>
      </c>
      <c r="D299" s="251" t="s">
        <v>117</v>
      </c>
      <c r="E299" s="251" t="s">
        <v>266</v>
      </c>
      <c r="F299" s="251" t="s">
        <v>133</v>
      </c>
      <c r="G299" s="251" t="s">
        <v>177</v>
      </c>
      <c r="H299" s="251" t="s">
        <v>701</v>
      </c>
      <c r="I299" s="251" t="s">
        <v>121</v>
      </c>
      <c r="J299" s="252" t="s">
        <v>701</v>
      </c>
      <c r="K299" s="611"/>
      <c r="L299" s="611"/>
    </row>
    <row r="300" spans="1:12" ht="12">
      <c r="A300" s="611"/>
      <c r="B300" s="268" t="s">
        <v>303</v>
      </c>
      <c r="C300" s="251" t="s">
        <v>167</v>
      </c>
      <c r="D300" s="251" t="s">
        <v>735</v>
      </c>
      <c r="E300" s="251" t="s">
        <v>743</v>
      </c>
      <c r="F300" s="251" t="s">
        <v>125</v>
      </c>
      <c r="G300" s="251" t="s">
        <v>743</v>
      </c>
      <c r="H300" s="251" t="s">
        <v>704</v>
      </c>
      <c r="I300" s="251" t="s">
        <v>120</v>
      </c>
      <c r="J300" s="252" t="s">
        <v>120</v>
      </c>
      <c r="K300" s="611"/>
      <c r="L300" s="611"/>
    </row>
    <row r="301" spans="1:12" ht="12">
      <c r="A301" s="611"/>
      <c r="B301" s="254"/>
      <c r="C301" s="256" t="s">
        <v>705</v>
      </c>
      <c r="D301" s="256" t="s">
        <v>736</v>
      </c>
      <c r="E301" s="256" t="s">
        <v>706</v>
      </c>
      <c r="F301" s="256" t="s">
        <v>708</v>
      </c>
      <c r="G301" s="256" t="s">
        <v>744</v>
      </c>
      <c r="H301" s="256" t="s">
        <v>709</v>
      </c>
      <c r="I301" s="256" t="s">
        <v>710</v>
      </c>
      <c r="J301" s="257" t="s">
        <v>711</v>
      </c>
      <c r="K301" s="611"/>
      <c r="L301" s="611"/>
    </row>
    <row r="302" spans="1:12" ht="12">
      <c r="A302" s="611"/>
      <c r="B302" s="882"/>
      <c r="C302" s="884"/>
      <c r="D302" s="883"/>
      <c r="E302" s="884"/>
      <c r="F302" s="884"/>
      <c r="G302" s="884"/>
      <c r="H302" s="885">
        <v>100</v>
      </c>
      <c r="I302" s="292">
        <f aca="true" t="shared" si="34" ref="I302:I314">E302*F302*G302</f>
        <v>0</v>
      </c>
      <c r="J302" s="293">
        <f aca="true" t="shared" si="35" ref="J302:J314">E302*F302*G302*(H302/100)</f>
        <v>0</v>
      </c>
      <c r="K302" s="611"/>
      <c r="L302" s="611"/>
    </row>
    <row r="303" spans="1:12" ht="12">
      <c r="A303" s="611"/>
      <c r="B303" s="871"/>
      <c r="C303" s="874"/>
      <c r="D303" s="873"/>
      <c r="E303" s="874"/>
      <c r="F303" s="874"/>
      <c r="G303" s="874"/>
      <c r="H303" s="880">
        <v>100</v>
      </c>
      <c r="I303" s="292">
        <f t="shared" si="34"/>
        <v>0</v>
      </c>
      <c r="J303" s="293">
        <f t="shared" si="35"/>
        <v>0</v>
      </c>
      <c r="K303" s="611"/>
      <c r="L303" s="611"/>
    </row>
    <row r="304" spans="1:12" ht="12">
      <c r="A304" s="611"/>
      <c r="B304" s="871"/>
      <c r="C304" s="874"/>
      <c r="D304" s="873"/>
      <c r="E304" s="874"/>
      <c r="F304" s="874"/>
      <c r="G304" s="874"/>
      <c r="H304" s="880">
        <v>100</v>
      </c>
      <c r="I304" s="292">
        <f t="shared" si="34"/>
        <v>0</v>
      </c>
      <c r="J304" s="293">
        <f t="shared" si="35"/>
        <v>0</v>
      </c>
      <c r="K304" s="611"/>
      <c r="L304" s="611"/>
    </row>
    <row r="305" spans="1:12" ht="12">
      <c r="A305" s="611"/>
      <c r="B305" s="871"/>
      <c r="C305" s="874"/>
      <c r="D305" s="873"/>
      <c r="E305" s="874"/>
      <c r="F305" s="874"/>
      <c r="G305" s="874"/>
      <c r="H305" s="880">
        <v>100</v>
      </c>
      <c r="I305" s="292">
        <f t="shared" si="34"/>
        <v>0</v>
      </c>
      <c r="J305" s="293">
        <f t="shared" si="35"/>
        <v>0</v>
      </c>
      <c r="K305" s="611"/>
      <c r="L305" s="611"/>
    </row>
    <row r="306" spans="1:12" ht="12">
      <c r="A306" s="611"/>
      <c r="B306" s="871"/>
      <c r="C306" s="874"/>
      <c r="D306" s="873"/>
      <c r="E306" s="874"/>
      <c r="F306" s="874"/>
      <c r="G306" s="874"/>
      <c r="H306" s="880">
        <v>100</v>
      </c>
      <c r="I306" s="292">
        <f>E306*F306*G306</f>
        <v>0</v>
      </c>
      <c r="J306" s="293">
        <f>E306*F306*G306*(H306/100)</f>
        <v>0</v>
      </c>
      <c r="K306" s="611"/>
      <c r="L306" s="611"/>
    </row>
    <row r="307" spans="1:12" ht="12">
      <c r="A307" s="611"/>
      <c r="B307" s="871"/>
      <c r="C307" s="874"/>
      <c r="D307" s="873"/>
      <c r="E307" s="874"/>
      <c r="F307" s="874"/>
      <c r="G307" s="874"/>
      <c r="H307" s="880">
        <v>100</v>
      </c>
      <c r="I307" s="292">
        <f>E307*F307*G307</f>
        <v>0</v>
      </c>
      <c r="J307" s="293">
        <f>E307*F307*G307*(H307/100)</f>
        <v>0</v>
      </c>
      <c r="K307" s="611"/>
      <c r="L307" s="611"/>
    </row>
    <row r="308" spans="1:12" ht="12">
      <c r="A308" s="611"/>
      <c r="B308" s="871"/>
      <c r="C308" s="874"/>
      <c r="D308" s="873"/>
      <c r="E308" s="874"/>
      <c r="F308" s="874"/>
      <c r="G308" s="874"/>
      <c r="H308" s="880">
        <v>100</v>
      </c>
      <c r="I308" s="292">
        <f>E308*F308*G308</f>
        <v>0</v>
      </c>
      <c r="J308" s="293">
        <f>E308*F308*G308*(H308/100)</f>
        <v>0</v>
      </c>
      <c r="K308" s="611"/>
      <c r="L308" s="611"/>
    </row>
    <row r="309" spans="1:12" ht="12">
      <c r="A309" s="611"/>
      <c r="B309" s="871"/>
      <c r="C309" s="874"/>
      <c r="D309" s="873"/>
      <c r="E309" s="874"/>
      <c r="F309" s="874"/>
      <c r="G309" s="874"/>
      <c r="H309" s="880">
        <v>100</v>
      </c>
      <c r="I309" s="292">
        <f>E309*F309*G309</f>
        <v>0</v>
      </c>
      <c r="J309" s="293">
        <f>E309*F309*G309*(H309/100)</f>
        <v>0</v>
      </c>
      <c r="K309" s="611"/>
      <c r="L309" s="611"/>
    </row>
    <row r="310" spans="1:12" ht="12">
      <c r="A310" s="611"/>
      <c r="B310" s="871"/>
      <c r="C310" s="874"/>
      <c r="D310" s="873"/>
      <c r="E310" s="874"/>
      <c r="F310" s="874"/>
      <c r="G310" s="874"/>
      <c r="H310" s="880">
        <v>100</v>
      </c>
      <c r="I310" s="292">
        <f>E310*F310*G310</f>
        <v>0</v>
      </c>
      <c r="J310" s="293">
        <f>E310*F310*G310*(H310/100)</f>
        <v>0</v>
      </c>
      <c r="K310" s="611"/>
      <c r="L310" s="611"/>
    </row>
    <row r="311" spans="1:12" ht="12">
      <c r="A311" s="611"/>
      <c r="B311" s="871"/>
      <c r="C311" s="874"/>
      <c r="D311" s="873"/>
      <c r="E311" s="874"/>
      <c r="F311" s="874"/>
      <c r="G311" s="874"/>
      <c r="H311" s="880">
        <v>100</v>
      </c>
      <c r="I311" s="292">
        <f t="shared" si="34"/>
        <v>0</v>
      </c>
      <c r="J311" s="293">
        <f t="shared" si="35"/>
        <v>0</v>
      </c>
      <c r="K311" s="611"/>
      <c r="L311" s="611"/>
    </row>
    <row r="312" spans="1:12" ht="12">
      <c r="A312" s="611"/>
      <c r="B312" s="871"/>
      <c r="C312" s="874"/>
      <c r="D312" s="873"/>
      <c r="E312" s="874"/>
      <c r="F312" s="874"/>
      <c r="G312" s="874"/>
      <c r="H312" s="880">
        <v>100</v>
      </c>
      <c r="I312" s="292">
        <f t="shared" si="34"/>
        <v>0</v>
      </c>
      <c r="J312" s="293">
        <f t="shared" si="35"/>
        <v>0</v>
      </c>
      <c r="K312" s="611"/>
      <c r="L312" s="611"/>
    </row>
    <row r="313" spans="1:12" ht="12">
      <c r="A313" s="611"/>
      <c r="B313" s="871"/>
      <c r="C313" s="874"/>
      <c r="D313" s="873"/>
      <c r="E313" s="874"/>
      <c r="F313" s="874"/>
      <c r="G313" s="874"/>
      <c r="H313" s="880">
        <v>100</v>
      </c>
      <c r="I313" s="292">
        <f t="shared" si="34"/>
        <v>0</v>
      </c>
      <c r="J313" s="293">
        <f t="shared" si="35"/>
        <v>0</v>
      </c>
      <c r="K313" s="611"/>
      <c r="L313" s="611"/>
    </row>
    <row r="314" spans="1:12" ht="12">
      <c r="A314" s="611"/>
      <c r="B314" s="875"/>
      <c r="C314" s="877"/>
      <c r="D314" s="878"/>
      <c r="E314" s="877"/>
      <c r="F314" s="877"/>
      <c r="G314" s="877"/>
      <c r="H314" s="881">
        <v>100</v>
      </c>
      <c r="I314" s="292">
        <f t="shared" si="34"/>
        <v>0</v>
      </c>
      <c r="J314" s="293">
        <f t="shared" si="35"/>
        <v>0</v>
      </c>
      <c r="K314" s="611"/>
      <c r="L314" s="611"/>
    </row>
    <row r="315" spans="1:12" ht="12.75" thickBot="1">
      <c r="A315" s="611"/>
      <c r="B315" s="262"/>
      <c r="C315" s="263"/>
      <c r="D315" s="264" t="s">
        <v>769</v>
      </c>
      <c r="E315" s="263"/>
      <c r="F315" s="263"/>
      <c r="G315" s="263"/>
      <c r="H315" s="263"/>
      <c r="I315" s="294">
        <f>SUM(I302:I314)</f>
        <v>0</v>
      </c>
      <c r="J315" s="295">
        <f>SUM(J302:J314)</f>
        <v>0</v>
      </c>
      <c r="K315" s="611"/>
      <c r="L315" s="611"/>
    </row>
    <row r="316" spans="1:12" ht="13.5" thickBot="1" thickTop="1">
      <c r="A316" s="611"/>
      <c r="B316" s="275"/>
      <c r="C316" s="275"/>
      <c r="D316" s="275"/>
      <c r="E316" s="275"/>
      <c r="F316" s="275"/>
      <c r="G316" s="275"/>
      <c r="H316" s="275"/>
      <c r="I316" s="275"/>
      <c r="J316" s="275"/>
      <c r="K316" s="611"/>
      <c r="L316" s="611"/>
    </row>
    <row r="317" spans="1:12" ht="12.75" thickTop="1">
      <c r="A317" s="611"/>
      <c r="B317" s="245" t="s">
        <v>770</v>
      </c>
      <c r="C317" s="246"/>
      <c r="D317" s="246"/>
      <c r="E317" s="246"/>
      <c r="F317" s="246"/>
      <c r="G317" s="246"/>
      <c r="H317" s="246"/>
      <c r="I317" s="246"/>
      <c r="J317" s="249"/>
      <c r="K317" s="611"/>
      <c r="L317" s="611"/>
    </row>
    <row r="318" spans="1:12" ht="12">
      <c r="A318" s="611"/>
      <c r="B318" s="253"/>
      <c r="C318" s="251" t="s">
        <v>117</v>
      </c>
      <c r="D318" s="251" t="s">
        <v>117</v>
      </c>
      <c r="E318" s="251" t="s">
        <v>766</v>
      </c>
      <c r="F318" s="251" t="s">
        <v>117</v>
      </c>
      <c r="G318" s="251" t="s">
        <v>134</v>
      </c>
      <c r="H318" s="251" t="s">
        <v>698</v>
      </c>
      <c r="I318" s="251" t="s">
        <v>117</v>
      </c>
      <c r="J318" s="252" t="s">
        <v>117</v>
      </c>
      <c r="K318" s="611"/>
      <c r="L318" s="611"/>
    </row>
    <row r="319" spans="1:12" ht="12">
      <c r="A319" s="611"/>
      <c r="B319" s="268" t="s">
        <v>345</v>
      </c>
      <c r="C319" s="251" t="s">
        <v>699</v>
      </c>
      <c r="D319" s="251" t="s">
        <v>117</v>
      </c>
      <c r="E319" s="251" t="s">
        <v>266</v>
      </c>
      <c r="F319" s="251" t="s">
        <v>133</v>
      </c>
      <c r="G319" s="251" t="s">
        <v>177</v>
      </c>
      <c r="H319" s="251" t="s">
        <v>701</v>
      </c>
      <c r="I319" s="251" t="s">
        <v>121</v>
      </c>
      <c r="J319" s="252" t="s">
        <v>701</v>
      </c>
      <c r="K319" s="611"/>
      <c r="L319" s="611"/>
    </row>
    <row r="320" spans="1:12" ht="12">
      <c r="A320" s="611"/>
      <c r="B320" s="268" t="s">
        <v>303</v>
      </c>
      <c r="C320" s="251" t="s">
        <v>724</v>
      </c>
      <c r="D320" s="251" t="s">
        <v>735</v>
      </c>
      <c r="E320" s="251" t="s">
        <v>743</v>
      </c>
      <c r="F320" s="251" t="s">
        <v>125</v>
      </c>
      <c r="G320" s="251" t="s">
        <v>743</v>
      </c>
      <c r="H320" s="251" t="s">
        <v>704</v>
      </c>
      <c r="I320" s="251" t="s">
        <v>120</v>
      </c>
      <c r="J320" s="252" t="s">
        <v>120</v>
      </c>
      <c r="K320" s="611"/>
      <c r="L320" s="611"/>
    </row>
    <row r="321" spans="1:12" ht="12">
      <c r="A321" s="611"/>
      <c r="B321" s="254"/>
      <c r="C321" s="256" t="s">
        <v>705</v>
      </c>
      <c r="D321" s="256" t="s">
        <v>736</v>
      </c>
      <c r="E321" s="256" t="s">
        <v>706</v>
      </c>
      <c r="F321" s="256" t="s">
        <v>708</v>
      </c>
      <c r="G321" s="256" t="s">
        <v>744</v>
      </c>
      <c r="H321" s="256" t="s">
        <v>709</v>
      </c>
      <c r="I321" s="256" t="s">
        <v>710</v>
      </c>
      <c r="J321" s="257" t="s">
        <v>711</v>
      </c>
      <c r="K321" s="611"/>
      <c r="L321" s="611"/>
    </row>
    <row r="322" spans="1:12" ht="12">
      <c r="A322" s="611"/>
      <c r="B322" s="882"/>
      <c r="C322" s="884"/>
      <c r="D322" s="883"/>
      <c r="E322" s="884"/>
      <c r="F322" s="884"/>
      <c r="G322" s="884"/>
      <c r="H322" s="885">
        <v>100</v>
      </c>
      <c r="I322" s="269">
        <f aca="true" t="shared" si="36" ref="I322:I329">E322*F322*G322</f>
        <v>0</v>
      </c>
      <c r="J322" s="270">
        <f aca="true" t="shared" si="37" ref="J322:J329">E322*F322*G322*(H322/100)</f>
        <v>0</v>
      </c>
      <c r="K322" s="611"/>
      <c r="L322" s="611"/>
    </row>
    <row r="323" spans="1:12" ht="12">
      <c r="A323" s="611"/>
      <c r="B323" s="871"/>
      <c r="C323" s="874"/>
      <c r="D323" s="873"/>
      <c r="E323" s="874"/>
      <c r="F323" s="874"/>
      <c r="G323" s="874"/>
      <c r="H323" s="880">
        <v>100</v>
      </c>
      <c r="I323" s="269">
        <f t="shared" si="36"/>
        <v>0</v>
      </c>
      <c r="J323" s="270">
        <f t="shared" si="37"/>
        <v>0</v>
      </c>
      <c r="K323" s="611"/>
      <c r="L323" s="611"/>
    </row>
    <row r="324" spans="1:12" ht="12">
      <c r="A324" s="611"/>
      <c r="B324" s="871"/>
      <c r="C324" s="874"/>
      <c r="D324" s="873"/>
      <c r="E324" s="874"/>
      <c r="F324" s="874"/>
      <c r="G324" s="874"/>
      <c r="H324" s="880">
        <v>100</v>
      </c>
      <c r="I324" s="269">
        <f t="shared" si="36"/>
        <v>0</v>
      </c>
      <c r="J324" s="270">
        <f t="shared" si="37"/>
        <v>0</v>
      </c>
      <c r="K324" s="611"/>
      <c r="L324" s="611"/>
    </row>
    <row r="325" spans="1:12" ht="12">
      <c r="A325" s="611"/>
      <c r="B325" s="871"/>
      <c r="C325" s="874"/>
      <c r="D325" s="873"/>
      <c r="E325" s="874"/>
      <c r="F325" s="874"/>
      <c r="G325" s="874"/>
      <c r="H325" s="880">
        <v>100</v>
      </c>
      <c r="I325" s="269">
        <f t="shared" si="36"/>
        <v>0</v>
      </c>
      <c r="J325" s="270">
        <f t="shared" si="37"/>
        <v>0</v>
      </c>
      <c r="K325" s="611"/>
      <c r="L325" s="611"/>
    </row>
    <row r="326" spans="1:12" ht="12">
      <c r="A326" s="611"/>
      <c r="B326" s="871"/>
      <c r="C326" s="874"/>
      <c r="D326" s="873"/>
      <c r="E326" s="874"/>
      <c r="F326" s="874"/>
      <c r="G326" s="874"/>
      <c r="H326" s="880">
        <v>100</v>
      </c>
      <c r="I326" s="269">
        <f t="shared" si="36"/>
        <v>0</v>
      </c>
      <c r="J326" s="270">
        <f t="shared" si="37"/>
        <v>0</v>
      </c>
      <c r="K326" s="611"/>
      <c r="L326" s="611"/>
    </row>
    <row r="327" spans="1:12" ht="12">
      <c r="A327" s="611"/>
      <c r="B327" s="871"/>
      <c r="C327" s="874"/>
      <c r="D327" s="873"/>
      <c r="E327" s="874"/>
      <c r="F327" s="874"/>
      <c r="G327" s="874"/>
      <c r="H327" s="880">
        <v>100</v>
      </c>
      <c r="I327" s="269">
        <f t="shared" si="36"/>
        <v>0</v>
      </c>
      <c r="J327" s="270">
        <f t="shared" si="37"/>
        <v>0</v>
      </c>
      <c r="K327" s="611"/>
      <c r="L327" s="611"/>
    </row>
    <row r="328" spans="1:12" ht="12">
      <c r="A328" s="611"/>
      <c r="B328" s="871"/>
      <c r="C328" s="874"/>
      <c r="D328" s="873"/>
      <c r="E328" s="874"/>
      <c r="F328" s="874"/>
      <c r="G328" s="874"/>
      <c r="H328" s="880">
        <v>100</v>
      </c>
      <c r="I328" s="269">
        <f t="shared" si="36"/>
        <v>0</v>
      </c>
      <c r="J328" s="270">
        <f t="shared" si="37"/>
        <v>0</v>
      </c>
      <c r="K328" s="611"/>
      <c r="L328" s="611"/>
    </row>
    <row r="329" spans="1:12" ht="12">
      <c r="A329" s="611"/>
      <c r="B329" s="875"/>
      <c r="C329" s="877"/>
      <c r="D329" s="878"/>
      <c r="E329" s="877"/>
      <c r="F329" s="877"/>
      <c r="G329" s="877"/>
      <c r="H329" s="881">
        <v>100</v>
      </c>
      <c r="I329" s="269">
        <f t="shared" si="36"/>
        <v>0</v>
      </c>
      <c r="J329" s="270">
        <f t="shared" si="37"/>
        <v>0</v>
      </c>
      <c r="K329" s="611"/>
      <c r="L329" s="611"/>
    </row>
    <row r="330" spans="1:12" ht="12.75" thickBot="1">
      <c r="A330" s="611"/>
      <c r="B330" s="262"/>
      <c r="C330" s="263"/>
      <c r="D330" s="264" t="s">
        <v>771</v>
      </c>
      <c r="E330" s="263"/>
      <c r="F330" s="263"/>
      <c r="G330" s="263"/>
      <c r="H330" s="263"/>
      <c r="I330" s="271">
        <f>SUM(I322:I329)</f>
        <v>0</v>
      </c>
      <c r="J330" s="272">
        <f>SUM(J322:J329)</f>
        <v>0</v>
      </c>
      <c r="K330" s="611"/>
      <c r="L330" s="611"/>
    </row>
    <row r="331" spans="1:12" ht="13.5" thickBot="1" thickTop="1">
      <c r="A331" s="611"/>
      <c r="B331" s="611"/>
      <c r="C331" s="611"/>
      <c r="D331" s="611"/>
      <c r="E331" s="611"/>
      <c r="F331" s="611"/>
      <c r="G331" s="611"/>
      <c r="H331" s="611"/>
      <c r="I331" s="611"/>
      <c r="J331" s="611"/>
      <c r="K331" s="611"/>
      <c r="L331" s="611"/>
    </row>
    <row r="332" spans="1:12" ht="12.75" thickTop="1">
      <c r="A332" s="611"/>
      <c r="B332" s="245" t="s">
        <v>772</v>
      </c>
      <c r="C332" s="246"/>
      <c r="D332" s="246"/>
      <c r="E332" s="246"/>
      <c r="F332" s="246"/>
      <c r="G332" s="246"/>
      <c r="H332" s="246"/>
      <c r="I332" s="246"/>
      <c r="J332" s="249"/>
      <c r="K332" s="611"/>
      <c r="L332" s="611"/>
    </row>
    <row r="333" spans="1:12" ht="12">
      <c r="A333" s="611"/>
      <c r="B333" s="253"/>
      <c r="C333" s="611"/>
      <c r="D333" s="251" t="s">
        <v>117</v>
      </c>
      <c r="E333" s="251" t="s">
        <v>117</v>
      </c>
      <c r="F333" s="251" t="s">
        <v>120</v>
      </c>
      <c r="G333" s="251" t="s">
        <v>117</v>
      </c>
      <c r="H333" s="251" t="s">
        <v>698</v>
      </c>
      <c r="I333" s="251" t="s">
        <v>117</v>
      </c>
      <c r="J333" s="252" t="s">
        <v>117</v>
      </c>
      <c r="K333" s="611"/>
      <c r="L333" s="611"/>
    </row>
    <row r="334" spans="1:12" ht="12">
      <c r="A334" s="611"/>
      <c r="B334" s="268" t="s">
        <v>345</v>
      </c>
      <c r="C334" s="611"/>
      <c r="D334" s="251" t="s">
        <v>699</v>
      </c>
      <c r="E334" s="251" t="s">
        <v>117</v>
      </c>
      <c r="F334" s="251" t="s">
        <v>266</v>
      </c>
      <c r="G334" s="251" t="s">
        <v>134</v>
      </c>
      <c r="H334" s="251" t="s">
        <v>701</v>
      </c>
      <c r="I334" s="251" t="s">
        <v>121</v>
      </c>
      <c r="J334" s="252" t="s">
        <v>701</v>
      </c>
      <c r="K334" s="611"/>
      <c r="L334" s="611"/>
    </row>
    <row r="335" spans="1:12" ht="12">
      <c r="A335" s="611"/>
      <c r="B335" s="268" t="s">
        <v>303</v>
      </c>
      <c r="C335" s="611"/>
      <c r="D335" s="251" t="s">
        <v>724</v>
      </c>
      <c r="E335" s="251" t="s">
        <v>735</v>
      </c>
      <c r="F335" s="251" t="s">
        <v>201</v>
      </c>
      <c r="G335" s="251" t="s">
        <v>748</v>
      </c>
      <c r="H335" s="251" t="s">
        <v>704</v>
      </c>
      <c r="I335" s="251" t="s">
        <v>120</v>
      </c>
      <c r="J335" s="252" t="s">
        <v>120</v>
      </c>
      <c r="K335" s="611"/>
      <c r="L335" s="611"/>
    </row>
    <row r="336" spans="1:12" ht="12">
      <c r="A336" s="611"/>
      <c r="B336" s="254"/>
      <c r="C336" s="255"/>
      <c r="D336" s="256" t="s">
        <v>705</v>
      </c>
      <c r="E336" s="256" t="s">
        <v>736</v>
      </c>
      <c r="F336" s="256" t="s">
        <v>708</v>
      </c>
      <c r="G336" s="256" t="s">
        <v>744</v>
      </c>
      <c r="H336" s="256" t="s">
        <v>709</v>
      </c>
      <c r="I336" s="256" t="s">
        <v>710</v>
      </c>
      <c r="J336" s="257" t="s">
        <v>711</v>
      </c>
      <c r="K336" s="611"/>
      <c r="L336" s="611"/>
    </row>
    <row r="337" spans="1:12" ht="12">
      <c r="A337" s="611"/>
      <c r="B337" s="882"/>
      <c r="C337" s="886"/>
      <c r="D337" s="884"/>
      <c r="E337" s="883"/>
      <c r="F337" s="887"/>
      <c r="G337" s="884"/>
      <c r="H337" s="885">
        <v>100</v>
      </c>
      <c r="I337" s="292">
        <f aca="true" t="shared" si="38" ref="I337:I344">F337*G337</f>
        <v>0</v>
      </c>
      <c r="J337" s="293">
        <f aca="true" t="shared" si="39" ref="J337:J344">F337*G337*(H337/100)</f>
        <v>0</v>
      </c>
      <c r="K337" s="611"/>
      <c r="L337" s="611"/>
    </row>
    <row r="338" spans="1:12" ht="12">
      <c r="A338" s="611"/>
      <c r="B338" s="871"/>
      <c r="C338" s="872"/>
      <c r="D338" s="874"/>
      <c r="E338" s="873"/>
      <c r="F338" s="888"/>
      <c r="G338" s="874"/>
      <c r="H338" s="880">
        <v>100</v>
      </c>
      <c r="I338" s="292">
        <f t="shared" si="38"/>
        <v>0</v>
      </c>
      <c r="J338" s="293">
        <f t="shared" si="39"/>
        <v>0</v>
      </c>
      <c r="K338" s="611"/>
      <c r="L338" s="611"/>
    </row>
    <row r="339" spans="1:12" ht="12">
      <c r="A339" s="611"/>
      <c r="B339" s="871"/>
      <c r="C339" s="872"/>
      <c r="D339" s="874"/>
      <c r="E339" s="873"/>
      <c r="F339" s="888"/>
      <c r="G339" s="874"/>
      <c r="H339" s="880">
        <v>100</v>
      </c>
      <c r="I339" s="292">
        <f t="shared" si="38"/>
        <v>0</v>
      </c>
      <c r="J339" s="293">
        <f t="shared" si="39"/>
        <v>0</v>
      </c>
      <c r="K339" s="611"/>
      <c r="L339" s="611"/>
    </row>
    <row r="340" spans="1:12" ht="12">
      <c r="A340" s="611"/>
      <c r="B340" s="871"/>
      <c r="C340" s="872"/>
      <c r="D340" s="874"/>
      <c r="E340" s="873"/>
      <c r="F340" s="888"/>
      <c r="G340" s="874"/>
      <c r="H340" s="880">
        <v>100</v>
      </c>
      <c r="I340" s="292">
        <f t="shared" si="38"/>
        <v>0</v>
      </c>
      <c r="J340" s="293">
        <f t="shared" si="39"/>
        <v>0</v>
      </c>
      <c r="K340" s="611"/>
      <c r="L340" s="611"/>
    </row>
    <row r="341" spans="1:12" ht="12">
      <c r="A341" s="611"/>
      <c r="B341" s="871"/>
      <c r="C341" s="872"/>
      <c r="D341" s="874"/>
      <c r="E341" s="873"/>
      <c r="F341" s="888"/>
      <c r="G341" s="874"/>
      <c r="H341" s="880">
        <v>100</v>
      </c>
      <c r="I341" s="292">
        <f t="shared" si="38"/>
        <v>0</v>
      </c>
      <c r="J341" s="293">
        <f t="shared" si="39"/>
        <v>0</v>
      </c>
      <c r="K341" s="611"/>
      <c r="L341" s="611"/>
    </row>
    <row r="342" spans="1:12" ht="12">
      <c r="A342" s="611"/>
      <c r="B342" s="871"/>
      <c r="C342" s="872"/>
      <c r="D342" s="874"/>
      <c r="E342" s="873"/>
      <c r="F342" s="888"/>
      <c r="G342" s="874"/>
      <c r="H342" s="880">
        <v>100</v>
      </c>
      <c r="I342" s="292">
        <f t="shared" si="38"/>
        <v>0</v>
      </c>
      <c r="J342" s="293">
        <f t="shared" si="39"/>
        <v>0</v>
      </c>
      <c r="K342" s="611"/>
      <c r="L342" s="611"/>
    </row>
    <row r="343" spans="1:12" ht="12">
      <c r="A343" s="611"/>
      <c r="B343" s="871"/>
      <c r="C343" s="872"/>
      <c r="D343" s="874"/>
      <c r="E343" s="873"/>
      <c r="F343" s="888"/>
      <c r="G343" s="874"/>
      <c r="H343" s="880">
        <v>100</v>
      </c>
      <c r="I343" s="292">
        <f t="shared" si="38"/>
        <v>0</v>
      </c>
      <c r="J343" s="293">
        <f t="shared" si="39"/>
        <v>0</v>
      </c>
      <c r="K343" s="611"/>
      <c r="L343" s="611"/>
    </row>
    <row r="344" spans="1:12" ht="12">
      <c r="A344" s="611"/>
      <c r="B344" s="875"/>
      <c r="C344" s="876"/>
      <c r="D344" s="877"/>
      <c r="E344" s="878"/>
      <c r="F344" s="889"/>
      <c r="G344" s="877"/>
      <c r="H344" s="881">
        <v>100</v>
      </c>
      <c r="I344" s="292">
        <f t="shared" si="38"/>
        <v>0</v>
      </c>
      <c r="J344" s="293">
        <f t="shared" si="39"/>
        <v>0</v>
      </c>
      <c r="K344" s="611"/>
      <c r="L344" s="611"/>
    </row>
    <row r="345" spans="1:12" ht="12.75" thickBot="1">
      <c r="A345" s="611"/>
      <c r="B345" s="262"/>
      <c r="C345" s="263"/>
      <c r="D345" s="264" t="s">
        <v>773</v>
      </c>
      <c r="E345" s="263"/>
      <c r="F345" s="263"/>
      <c r="G345" s="263"/>
      <c r="H345" s="263"/>
      <c r="I345" s="294">
        <f>SUM(I337:I344)</f>
        <v>0</v>
      </c>
      <c r="J345" s="295">
        <f>SUM(J337:J344)</f>
        <v>0</v>
      </c>
      <c r="K345" s="611"/>
      <c r="L345" s="611"/>
    </row>
    <row r="346" spans="1:12" ht="13.5" thickBot="1" thickTop="1">
      <c r="A346" s="611"/>
      <c r="B346" s="611"/>
      <c r="C346" s="611"/>
      <c r="D346" s="611"/>
      <c r="E346" s="611"/>
      <c r="F346" s="611"/>
      <c r="G346" s="611"/>
      <c r="H346" s="611"/>
      <c r="I346" s="611"/>
      <c r="J346" s="611"/>
      <c r="K346" s="611"/>
      <c r="L346" s="611"/>
    </row>
    <row r="347" spans="1:12" ht="12.75" thickTop="1">
      <c r="A347" s="611"/>
      <c r="B347" s="245" t="s">
        <v>774</v>
      </c>
      <c r="C347" s="246"/>
      <c r="D347" s="246"/>
      <c r="E347" s="246"/>
      <c r="F347" s="246"/>
      <c r="G347" s="246"/>
      <c r="H347" s="246"/>
      <c r="I347" s="246"/>
      <c r="J347" s="249"/>
      <c r="K347" s="611"/>
      <c r="L347" s="611"/>
    </row>
    <row r="348" spans="1:12" ht="12">
      <c r="A348" s="611"/>
      <c r="B348" s="253"/>
      <c r="C348" s="611"/>
      <c r="D348" s="251" t="s">
        <v>117</v>
      </c>
      <c r="E348" s="251" t="s">
        <v>117</v>
      </c>
      <c r="F348" s="251" t="s">
        <v>117</v>
      </c>
      <c r="G348" s="251" t="s">
        <v>117</v>
      </c>
      <c r="H348" s="251" t="s">
        <v>698</v>
      </c>
      <c r="I348" s="251" t="s">
        <v>117</v>
      </c>
      <c r="J348" s="252" t="s">
        <v>117</v>
      </c>
      <c r="K348" s="611"/>
      <c r="L348" s="611"/>
    </row>
    <row r="349" spans="1:12" ht="12">
      <c r="A349" s="611"/>
      <c r="B349" s="268" t="s">
        <v>775</v>
      </c>
      <c r="C349" s="611"/>
      <c r="D349" s="251" t="s">
        <v>699</v>
      </c>
      <c r="E349" s="251" t="s">
        <v>117</v>
      </c>
      <c r="F349" s="251" t="s">
        <v>120</v>
      </c>
      <c r="G349" s="251" t="s">
        <v>117</v>
      </c>
      <c r="H349" s="251" t="s">
        <v>701</v>
      </c>
      <c r="I349" s="251" t="s">
        <v>121</v>
      </c>
      <c r="J349" s="252" t="s">
        <v>701</v>
      </c>
      <c r="K349" s="611"/>
      <c r="L349" s="611"/>
    </row>
    <row r="350" spans="1:12" ht="12">
      <c r="A350" s="611"/>
      <c r="B350" s="268" t="s">
        <v>776</v>
      </c>
      <c r="C350" s="611"/>
      <c r="D350" s="251" t="s">
        <v>167</v>
      </c>
      <c r="E350" s="251" t="s">
        <v>735</v>
      </c>
      <c r="F350" s="251" t="s">
        <v>125</v>
      </c>
      <c r="G350" s="251" t="s">
        <v>134</v>
      </c>
      <c r="H350" s="251" t="s">
        <v>704</v>
      </c>
      <c r="I350" s="251" t="s">
        <v>120</v>
      </c>
      <c r="J350" s="252" t="s">
        <v>120</v>
      </c>
      <c r="K350" s="611"/>
      <c r="L350" s="611"/>
    </row>
    <row r="351" spans="1:12" ht="12">
      <c r="A351" s="611"/>
      <c r="B351" s="254"/>
      <c r="C351" s="255"/>
      <c r="D351" s="256" t="s">
        <v>705</v>
      </c>
      <c r="E351" s="256" t="s">
        <v>736</v>
      </c>
      <c r="F351" s="256" t="s">
        <v>708</v>
      </c>
      <c r="G351" s="256" t="s">
        <v>777</v>
      </c>
      <c r="H351" s="256" t="s">
        <v>709</v>
      </c>
      <c r="I351" s="256" t="s">
        <v>710</v>
      </c>
      <c r="J351" s="257" t="s">
        <v>711</v>
      </c>
      <c r="K351" s="611"/>
      <c r="L351" s="611"/>
    </row>
    <row r="352" spans="1:12" ht="12">
      <c r="A352" s="611"/>
      <c r="B352" s="882" t="s">
        <v>519</v>
      </c>
      <c r="C352" s="886"/>
      <c r="D352" s="883">
        <v>12</v>
      </c>
      <c r="E352" s="883" t="s">
        <v>620</v>
      </c>
      <c r="F352" s="887">
        <v>2000</v>
      </c>
      <c r="G352" s="887">
        <v>4</v>
      </c>
      <c r="H352" s="885">
        <v>100</v>
      </c>
      <c r="I352" s="292">
        <f aca="true" t="shared" si="40" ref="I352:I363">F352*G352</f>
        <v>8000</v>
      </c>
      <c r="J352" s="293">
        <f aca="true" t="shared" si="41" ref="J352:J363">F352*G352*(H352/100)</f>
        <v>8000</v>
      </c>
      <c r="K352" s="611"/>
      <c r="L352" s="611"/>
    </row>
    <row r="353" spans="1:12" ht="12">
      <c r="A353" s="611"/>
      <c r="B353" s="871"/>
      <c r="C353" s="872"/>
      <c r="D353" s="874"/>
      <c r="E353" s="873"/>
      <c r="F353" s="888"/>
      <c r="G353" s="888"/>
      <c r="H353" s="880">
        <v>100</v>
      </c>
      <c r="I353" s="292">
        <f t="shared" si="40"/>
        <v>0</v>
      </c>
      <c r="J353" s="293">
        <f t="shared" si="41"/>
        <v>0</v>
      </c>
      <c r="K353" s="611"/>
      <c r="L353" s="611"/>
    </row>
    <row r="354" spans="1:12" ht="12">
      <c r="A354" s="611"/>
      <c r="B354" s="871"/>
      <c r="C354" s="872"/>
      <c r="D354" s="874"/>
      <c r="E354" s="873"/>
      <c r="F354" s="888"/>
      <c r="G354" s="888"/>
      <c r="H354" s="880">
        <v>100</v>
      </c>
      <c r="I354" s="292">
        <f t="shared" si="40"/>
        <v>0</v>
      </c>
      <c r="J354" s="293">
        <f t="shared" si="41"/>
        <v>0</v>
      </c>
      <c r="K354" s="611"/>
      <c r="L354" s="611"/>
    </row>
    <row r="355" spans="1:12" ht="12">
      <c r="A355" s="611"/>
      <c r="B355" s="871"/>
      <c r="C355" s="872"/>
      <c r="D355" s="874"/>
      <c r="E355" s="873"/>
      <c r="F355" s="888"/>
      <c r="G355" s="888"/>
      <c r="H355" s="880">
        <v>100</v>
      </c>
      <c r="I355" s="292">
        <f t="shared" si="40"/>
        <v>0</v>
      </c>
      <c r="J355" s="293">
        <f t="shared" si="41"/>
        <v>0</v>
      </c>
      <c r="K355" s="611"/>
      <c r="L355" s="611"/>
    </row>
    <row r="356" spans="1:12" ht="12">
      <c r="A356" s="611"/>
      <c r="B356" s="871"/>
      <c r="C356" s="872"/>
      <c r="D356" s="874"/>
      <c r="E356" s="873"/>
      <c r="F356" s="888"/>
      <c r="G356" s="888"/>
      <c r="H356" s="880">
        <v>100</v>
      </c>
      <c r="I356" s="292">
        <f t="shared" si="40"/>
        <v>0</v>
      </c>
      <c r="J356" s="293">
        <f t="shared" si="41"/>
        <v>0</v>
      </c>
      <c r="K356" s="611"/>
      <c r="L356" s="611"/>
    </row>
    <row r="357" spans="1:12" ht="12">
      <c r="A357" s="611"/>
      <c r="B357" s="871"/>
      <c r="C357" s="872"/>
      <c r="D357" s="874"/>
      <c r="E357" s="873"/>
      <c r="F357" s="888"/>
      <c r="G357" s="888"/>
      <c r="H357" s="880">
        <v>100</v>
      </c>
      <c r="I357" s="292">
        <f t="shared" si="40"/>
        <v>0</v>
      </c>
      <c r="J357" s="293">
        <f t="shared" si="41"/>
        <v>0</v>
      </c>
      <c r="K357" s="611"/>
      <c r="L357" s="611"/>
    </row>
    <row r="358" spans="1:12" ht="12">
      <c r="A358" s="611"/>
      <c r="B358" s="871"/>
      <c r="C358" s="872"/>
      <c r="D358" s="874"/>
      <c r="E358" s="873"/>
      <c r="F358" s="888"/>
      <c r="G358" s="888"/>
      <c r="H358" s="880">
        <v>100</v>
      </c>
      <c r="I358" s="292">
        <f t="shared" si="40"/>
        <v>0</v>
      </c>
      <c r="J358" s="293">
        <f t="shared" si="41"/>
        <v>0</v>
      </c>
      <c r="K358" s="611"/>
      <c r="L358" s="611"/>
    </row>
    <row r="359" spans="1:12" ht="12">
      <c r="A359" s="611"/>
      <c r="B359" s="871"/>
      <c r="C359" s="872"/>
      <c r="D359" s="874"/>
      <c r="E359" s="873"/>
      <c r="F359" s="888"/>
      <c r="G359" s="888"/>
      <c r="H359" s="880">
        <v>100</v>
      </c>
      <c r="I359" s="292">
        <f t="shared" si="40"/>
        <v>0</v>
      </c>
      <c r="J359" s="293">
        <f t="shared" si="41"/>
        <v>0</v>
      </c>
      <c r="K359" s="611"/>
      <c r="L359" s="611"/>
    </row>
    <row r="360" spans="1:12" ht="12">
      <c r="A360" s="611"/>
      <c r="B360" s="871"/>
      <c r="C360" s="872"/>
      <c r="D360" s="874"/>
      <c r="E360" s="873"/>
      <c r="F360" s="888"/>
      <c r="G360" s="888"/>
      <c r="H360" s="880">
        <v>100</v>
      </c>
      <c r="I360" s="292">
        <f t="shared" si="40"/>
        <v>0</v>
      </c>
      <c r="J360" s="293">
        <f t="shared" si="41"/>
        <v>0</v>
      </c>
      <c r="K360" s="611"/>
      <c r="L360" s="611"/>
    </row>
    <row r="361" spans="1:12" ht="12">
      <c r="A361" s="611"/>
      <c r="B361" s="871"/>
      <c r="C361" s="872"/>
      <c r="D361" s="874"/>
      <c r="E361" s="873"/>
      <c r="F361" s="888"/>
      <c r="G361" s="888"/>
      <c r="H361" s="880">
        <v>100</v>
      </c>
      <c r="I361" s="292">
        <f t="shared" si="40"/>
        <v>0</v>
      </c>
      <c r="J361" s="293">
        <f t="shared" si="41"/>
        <v>0</v>
      </c>
      <c r="K361" s="611"/>
      <c r="L361" s="611"/>
    </row>
    <row r="362" spans="1:12" ht="12">
      <c r="A362" s="611"/>
      <c r="B362" s="871"/>
      <c r="C362" s="872"/>
      <c r="D362" s="874"/>
      <c r="E362" s="873"/>
      <c r="F362" s="888"/>
      <c r="G362" s="888"/>
      <c r="H362" s="880">
        <v>100</v>
      </c>
      <c r="I362" s="292">
        <f t="shared" si="40"/>
        <v>0</v>
      </c>
      <c r="J362" s="293">
        <f t="shared" si="41"/>
        <v>0</v>
      </c>
      <c r="K362" s="611"/>
      <c r="L362" s="611"/>
    </row>
    <row r="363" spans="1:12" ht="12">
      <c r="A363" s="611"/>
      <c r="B363" s="875"/>
      <c r="C363" s="876"/>
      <c r="D363" s="877"/>
      <c r="E363" s="878"/>
      <c r="F363" s="889"/>
      <c r="G363" s="889"/>
      <c r="H363" s="881">
        <v>100</v>
      </c>
      <c r="I363" s="292">
        <f t="shared" si="40"/>
        <v>0</v>
      </c>
      <c r="J363" s="293">
        <f t="shared" si="41"/>
        <v>0</v>
      </c>
      <c r="K363" s="611"/>
      <c r="L363" s="611"/>
    </row>
    <row r="364" spans="1:12" ht="12.75" thickBot="1">
      <c r="A364" s="611"/>
      <c r="B364" s="262"/>
      <c r="C364" s="282" t="s">
        <v>778</v>
      </c>
      <c r="D364" s="263"/>
      <c r="E364" s="283"/>
      <c r="F364" s="263"/>
      <c r="G364" s="263"/>
      <c r="H364" s="263"/>
      <c r="I364" s="294">
        <f>SUM(I352:I363)</f>
        <v>8000</v>
      </c>
      <c r="J364" s="295">
        <f>SUM(J352:J363)</f>
        <v>8000</v>
      </c>
      <c r="K364" s="611"/>
      <c r="L364" s="611"/>
    </row>
    <row r="365" spans="1:12" ht="13.5" thickBot="1" thickTop="1">
      <c r="A365" s="611"/>
      <c r="B365" s="275"/>
      <c r="C365" s="275"/>
      <c r="D365" s="275"/>
      <c r="E365" s="275"/>
      <c r="F365" s="275"/>
      <c r="G365" s="275"/>
      <c r="H365" s="275"/>
      <c r="I365" s="275"/>
      <c r="J365" s="275"/>
      <c r="K365" s="611"/>
      <c r="L365" s="611"/>
    </row>
    <row r="366" spans="1:12" ht="12.75" thickTop="1">
      <c r="A366" s="611"/>
      <c r="B366" s="245" t="s">
        <v>779</v>
      </c>
      <c r="C366" s="246"/>
      <c r="D366" s="246"/>
      <c r="E366" s="246"/>
      <c r="F366" s="246"/>
      <c r="G366" s="246"/>
      <c r="H366" s="246"/>
      <c r="I366" s="246"/>
      <c r="J366" s="249"/>
      <c r="K366" s="611"/>
      <c r="L366" s="611"/>
    </row>
    <row r="367" spans="1:12" ht="12">
      <c r="A367" s="611"/>
      <c r="B367" s="253" t="s">
        <v>780</v>
      </c>
      <c r="C367" s="611"/>
      <c r="D367" s="611"/>
      <c r="E367" s="611"/>
      <c r="F367" s="611"/>
      <c r="G367" s="611"/>
      <c r="H367" s="611"/>
      <c r="I367" s="611"/>
      <c r="J367" s="277"/>
      <c r="K367" s="611"/>
      <c r="L367" s="611"/>
    </row>
    <row r="368" spans="1:12" ht="12">
      <c r="A368" s="611"/>
      <c r="B368" s="253"/>
      <c r="C368" s="611"/>
      <c r="D368" s="611"/>
      <c r="E368" s="251" t="s">
        <v>117</v>
      </c>
      <c r="F368" s="251" t="s">
        <v>117</v>
      </c>
      <c r="G368" s="251" t="s">
        <v>174</v>
      </c>
      <c r="H368" s="251" t="s">
        <v>292</v>
      </c>
      <c r="I368" s="611"/>
      <c r="J368" s="252" t="s">
        <v>781</v>
      </c>
      <c r="K368" s="611"/>
      <c r="L368" s="611"/>
    </row>
    <row r="369" spans="1:12" ht="12">
      <c r="A369" s="611"/>
      <c r="B369" s="253"/>
      <c r="C369" s="611"/>
      <c r="D369" s="611"/>
      <c r="E369" s="251" t="s">
        <v>699</v>
      </c>
      <c r="F369" s="251" t="s">
        <v>117</v>
      </c>
      <c r="G369" s="251" t="s">
        <v>374</v>
      </c>
      <c r="H369" s="251" t="s">
        <v>782</v>
      </c>
      <c r="I369" s="251" t="s">
        <v>783</v>
      </c>
      <c r="J369" s="252" t="s">
        <v>209</v>
      </c>
      <c r="K369" s="611"/>
      <c r="L369" s="611"/>
    </row>
    <row r="370" spans="1:12" ht="12">
      <c r="A370" s="611"/>
      <c r="B370" s="268" t="s">
        <v>368</v>
      </c>
      <c r="C370" s="611"/>
      <c r="D370" s="611"/>
      <c r="E370" s="251" t="s">
        <v>149</v>
      </c>
      <c r="F370" s="251" t="s">
        <v>735</v>
      </c>
      <c r="G370" s="251" t="s">
        <v>784</v>
      </c>
      <c r="H370" s="251" t="s">
        <v>150</v>
      </c>
      <c r="I370" s="251" t="s">
        <v>785</v>
      </c>
      <c r="J370" s="252" t="s">
        <v>157</v>
      </c>
      <c r="K370" s="611"/>
      <c r="L370" s="611"/>
    </row>
    <row r="371" spans="1:12" ht="12">
      <c r="A371" s="611"/>
      <c r="B371" s="254"/>
      <c r="C371" s="255"/>
      <c r="D371" s="255"/>
      <c r="E371" s="256" t="s">
        <v>705</v>
      </c>
      <c r="F371" s="256" t="s">
        <v>736</v>
      </c>
      <c r="G371" s="256" t="s">
        <v>786</v>
      </c>
      <c r="H371" s="256" t="s">
        <v>787</v>
      </c>
      <c r="I371" s="256" t="s">
        <v>788</v>
      </c>
      <c r="J371" s="257" t="s">
        <v>789</v>
      </c>
      <c r="K371" s="611"/>
      <c r="L371" s="611"/>
    </row>
    <row r="372" spans="1:12" ht="12">
      <c r="A372" s="611"/>
      <c r="B372" s="882"/>
      <c r="C372" s="886"/>
      <c r="D372" s="886"/>
      <c r="E372" s="883"/>
      <c r="F372" s="883"/>
      <c r="G372" s="887"/>
      <c r="H372" s="890"/>
      <c r="I372" s="883"/>
      <c r="J372" s="296">
        <f aca="true" t="shared" si="42" ref="J372:J396">IF(G372=0,0,PMT(H372/100,I372,-G372))</f>
        <v>0</v>
      </c>
      <c r="K372" s="611"/>
      <c r="L372" s="611"/>
    </row>
    <row r="373" spans="1:12" ht="12">
      <c r="A373" s="611"/>
      <c r="B373" s="871"/>
      <c r="C373" s="872"/>
      <c r="D373" s="872"/>
      <c r="E373" s="873"/>
      <c r="F373" s="873"/>
      <c r="G373" s="888"/>
      <c r="H373" s="891"/>
      <c r="I373" s="873"/>
      <c r="J373" s="296">
        <f t="shared" si="42"/>
        <v>0</v>
      </c>
      <c r="K373" s="611"/>
      <c r="L373" s="611"/>
    </row>
    <row r="374" spans="1:12" ht="12">
      <c r="A374" s="611"/>
      <c r="B374" s="871"/>
      <c r="C374" s="872"/>
      <c r="D374" s="872"/>
      <c r="E374" s="873"/>
      <c r="F374" s="873"/>
      <c r="G374" s="888"/>
      <c r="H374" s="891"/>
      <c r="I374" s="873"/>
      <c r="J374" s="296">
        <f t="shared" si="42"/>
        <v>0</v>
      </c>
      <c r="K374" s="611"/>
      <c r="L374" s="611"/>
    </row>
    <row r="375" spans="1:12" ht="12">
      <c r="A375" s="611"/>
      <c r="B375" s="871"/>
      <c r="C375" s="872"/>
      <c r="D375" s="872"/>
      <c r="E375" s="873"/>
      <c r="F375" s="873"/>
      <c r="G375" s="888"/>
      <c r="H375" s="891"/>
      <c r="I375" s="873"/>
      <c r="J375" s="296">
        <f t="shared" si="42"/>
        <v>0</v>
      </c>
      <c r="K375" s="611"/>
      <c r="L375" s="611"/>
    </row>
    <row r="376" spans="1:12" ht="12">
      <c r="A376" s="611"/>
      <c r="B376" s="871"/>
      <c r="C376" s="872"/>
      <c r="D376" s="872"/>
      <c r="E376" s="873"/>
      <c r="F376" s="873"/>
      <c r="G376" s="888"/>
      <c r="H376" s="891"/>
      <c r="I376" s="873"/>
      <c r="J376" s="296">
        <f t="shared" si="42"/>
        <v>0</v>
      </c>
      <c r="K376" s="611"/>
      <c r="L376" s="611"/>
    </row>
    <row r="377" spans="1:12" ht="12">
      <c r="A377" s="611"/>
      <c r="B377" s="871"/>
      <c r="C377" s="872"/>
      <c r="D377" s="872"/>
      <c r="E377" s="873"/>
      <c r="F377" s="873"/>
      <c r="G377" s="888"/>
      <c r="H377" s="891"/>
      <c r="I377" s="873"/>
      <c r="J377" s="296">
        <f t="shared" si="42"/>
        <v>0</v>
      </c>
      <c r="K377" s="611"/>
      <c r="L377" s="611"/>
    </row>
    <row r="378" spans="1:12" ht="12">
      <c r="A378" s="611"/>
      <c r="B378" s="871"/>
      <c r="C378" s="872"/>
      <c r="D378" s="872"/>
      <c r="E378" s="873"/>
      <c r="F378" s="873"/>
      <c r="G378" s="888"/>
      <c r="H378" s="891"/>
      <c r="I378" s="873"/>
      <c r="J378" s="296">
        <f t="shared" si="42"/>
        <v>0</v>
      </c>
      <c r="K378" s="611"/>
      <c r="L378" s="611"/>
    </row>
    <row r="379" spans="1:12" ht="12">
      <c r="A379" s="611"/>
      <c r="B379" s="871"/>
      <c r="C379" s="872"/>
      <c r="D379" s="872"/>
      <c r="E379" s="873"/>
      <c r="F379" s="873"/>
      <c r="G379" s="888"/>
      <c r="H379" s="891"/>
      <c r="I379" s="873"/>
      <c r="J379" s="296">
        <f t="shared" si="42"/>
        <v>0</v>
      </c>
      <c r="K379" s="611"/>
      <c r="L379" s="611"/>
    </row>
    <row r="380" spans="1:12" ht="12">
      <c r="A380" s="611"/>
      <c r="B380" s="871"/>
      <c r="C380" s="872"/>
      <c r="D380" s="872"/>
      <c r="E380" s="873"/>
      <c r="F380" s="873"/>
      <c r="G380" s="888"/>
      <c r="H380" s="891"/>
      <c r="I380" s="873"/>
      <c r="J380" s="296">
        <f t="shared" si="42"/>
        <v>0</v>
      </c>
      <c r="K380" s="611"/>
      <c r="L380" s="611"/>
    </row>
    <row r="381" spans="1:12" ht="12">
      <c r="A381" s="611"/>
      <c r="B381" s="871"/>
      <c r="C381" s="872"/>
      <c r="D381" s="872"/>
      <c r="E381" s="873"/>
      <c r="F381" s="873"/>
      <c r="G381" s="888"/>
      <c r="H381" s="891"/>
      <c r="I381" s="873"/>
      <c r="J381" s="296">
        <f t="shared" si="42"/>
        <v>0</v>
      </c>
      <c r="K381" s="611"/>
      <c r="L381" s="611"/>
    </row>
    <row r="382" spans="1:12" ht="12">
      <c r="A382" s="611"/>
      <c r="B382" s="871"/>
      <c r="C382" s="872"/>
      <c r="D382" s="872"/>
      <c r="E382" s="873"/>
      <c r="F382" s="873"/>
      <c r="G382" s="888"/>
      <c r="H382" s="891"/>
      <c r="I382" s="873"/>
      <c r="J382" s="296">
        <f t="shared" si="42"/>
        <v>0</v>
      </c>
      <c r="K382" s="611"/>
      <c r="L382" s="611"/>
    </row>
    <row r="383" spans="1:12" ht="12">
      <c r="A383" s="611"/>
      <c r="B383" s="871"/>
      <c r="C383" s="872"/>
      <c r="D383" s="872"/>
      <c r="E383" s="873"/>
      <c r="F383" s="873"/>
      <c r="G383" s="888"/>
      <c r="H383" s="891"/>
      <c r="I383" s="873"/>
      <c r="J383" s="296">
        <f t="shared" si="42"/>
        <v>0</v>
      </c>
      <c r="K383" s="611"/>
      <c r="L383" s="611"/>
    </row>
    <row r="384" spans="1:12" ht="12">
      <c r="A384" s="611"/>
      <c r="B384" s="871"/>
      <c r="C384" s="872"/>
      <c r="D384" s="872"/>
      <c r="E384" s="873"/>
      <c r="F384" s="873"/>
      <c r="G384" s="888"/>
      <c r="H384" s="891"/>
      <c r="I384" s="873"/>
      <c r="J384" s="296">
        <f t="shared" si="42"/>
        <v>0</v>
      </c>
      <c r="K384" s="611"/>
      <c r="L384" s="611"/>
    </row>
    <row r="385" spans="1:12" ht="12">
      <c r="A385" s="611"/>
      <c r="B385" s="871"/>
      <c r="C385" s="872"/>
      <c r="D385" s="872"/>
      <c r="E385" s="874"/>
      <c r="F385" s="873"/>
      <c r="G385" s="888"/>
      <c r="H385" s="891"/>
      <c r="I385" s="874"/>
      <c r="J385" s="296">
        <f t="shared" si="42"/>
        <v>0</v>
      </c>
      <c r="K385" s="611"/>
      <c r="L385" s="611"/>
    </row>
    <row r="386" spans="1:12" ht="12">
      <c r="A386" s="611"/>
      <c r="B386" s="871"/>
      <c r="C386" s="872"/>
      <c r="D386" s="872"/>
      <c r="E386" s="873"/>
      <c r="F386" s="873"/>
      <c r="G386" s="888"/>
      <c r="H386" s="891"/>
      <c r="I386" s="873"/>
      <c r="J386" s="296">
        <f t="shared" si="42"/>
        <v>0</v>
      </c>
      <c r="K386" s="611"/>
      <c r="L386" s="611"/>
    </row>
    <row r="387" spans="1:12" ht="12">
      <c r="A387" s="611"/>
      <c r="B387" s="871"/>
      <c r="C387" s="872"/>
      <c r="D387" s="872"/>
      <c r="E387" s="874"/>
      <c r="F387" s="873"/>
      <c r="G387" s="888"/>
      <c r="H387" s="891"/>
      <c r="I387" s="874"/>
      <c r="J387" s="296">
        <f t="shared" si="42"/>
        <v>0</v>
      </c>
      <c r="K387" s="611"/>
      <c r="L387" s="611"/>
    </row>
    <row r="388" spans="1:12" ht="12">
      <c r="A388" s="611"/>
      <c r="B388" s="871"/>
      <c r="C388" s="872"/>
      <c r="D388" s="872"/>
      <c r="E388" s="874"/>
      <c r="F388" s="873"/>
      <c r="G388" s="888"/>
      <c r="H388" s="891"/>
      <c r="I388" s="874"/>
      <c r="J388" s="296">
        <f t="shared" si="42"/>
        <v>0</v>
      </c>
      <c r="K388" s="611"/>
      <c r="L388" s="611"/>
    </row>
    <row r="389" spans="1:12" ht="12">
      <c r="A389" s="611"/>
      <c r="B389" s="871"/>
      <c r="C389" s="872"/>
      <c r="D389" s="872"/>
      <c r="E389" s="874"/>
      <c r="F389" s="873"/>
      <c r="G389" s="888"/>
      <c r="H389" s="891"/>
      <c r="I389" s="874"/>
      <c r="J389" s="296">
        <f t="shared" si="42"/>
        <v>0</v>
      </c>
      <c r="K389" s="611"/>
      <c r="L389" s="611"/>
    </row>
    <row r="390" spans="1:12" ht="12">
      <c r="A390" s="611"/>
      <c r="B390" s="871"/>
      <c r="C390" s="872"/>
      <c r="D390" s="872"/>
      <c r="E390" s="874"/>
      <c r="F390" s="873"/>
      <c r="G390" s="888"/>
      <c r="H390" s="891"/>
      <c r="I390" s="874"/>
      <c r="J390" s="296">
        <f t="shared" si="42"/>
        <v>0</v>
      </c>
      <c r="K390" s="611"/>
      <c r="L390" s="611"/>
    </row>
    <row r="391" spans="1:12" ht="12">
      <c r="A391" s="611"/>
      <c r="B391" s="871"/>
      <c r="C391" s="872"/>
      <c r="D391" s="872"/>
      <c r="E391" s="874"/>
      <c r="F391" s="873"/>
      <c r="G391" s="888"/>
      <c r="H391" s="891"/>
      <c r="I391" s="874"/>
      <c r="J391" s="296">
        <f t="shared" si="42"/>
        <v>0</v>
      </c>
      <c r="K391" s="611"/>
      <c r="L391" s="611"/>
    </row>
    <row r="392" spans="1:12" ht="12">
      <c r="A392" s="611"/>
      <c r="B392" s="871"/>
      <c r="C392" s="872"/>
      <c r="D392" s="872"/>
      <c r="E392" s="874"/>
      <c r="F392" s="873"/>
      <c r="G392" s="888"/>
      <c r="H392" s="891"/>
      <c r="I392" s="874"/>
      <c r="J392" s="296">
        <f t="shared" si="42"/>
        <v>0</v>
      </c>
      <c r="K392" s="611"/>
      <c r="L392" s="611"/>
    </row>
    <row r="393" spans="1:12" ht="12">
      <c r="A393" s="611"/>
      <c r="B393" s="871"/>
      <c r="C393" s="872"/>
      <c r="D393" s="872"/>
      <c r="E393" s="874"/>
      <c r="F393" s="873"/>
      <c r="G393" s="888"/>
      <c r="H393" s="891"/>
      <c r="I393" s="874"/>
      <c r="J393" s="296">
        <f t="shared" si="42"/>
        <v>0</v>
      </c>
      <c r="K393" s="611"/>
      <c r="L393" s="611"/>
    </row>
    <row r="394" spans="1:12" ht="12">
      <c r="A394" s="611"/>
      <c r="B394" s="871"/>
      <c r="C394" s="872"/>
      <c r="D394" s="872"/>
      <c r="E394" s="874"/>
      <c r="F394" s="873"/>
      <c r="G394" s="888"/>
      <c r="H394" s="891"/>
      <c r="I394" s="874"/>
      <c r="J394" s="296">
        <f t="shared" si="42"/>
        <v>0</v>
      </c>
      <c r="K394" s="611"/>
      <c r="L394" s="611"/>
    </row>
    <row r="395" spans="1:12" ht="12">
      <c r="A395" s="611"/>
      <c r="B395" s="871"/>
      <c r="C395" s="872"/>
      <c r="D395" s="872"/>
      <c r="E395" s="874"/>
      <c r="F395" s="873"/>
      <c r="G395" s="888"/>
      <c r="H395" s="891"/>
      <c r="I395" s="874"/>
      <c r="J395" s="296">
        <f t="shared" si="42"/>
        <v>0</v>
      </c>
      <c r="K395" s="611"/>
      <c r="L395" s="611"/>
    </row>
    <row r="396" spans="1:12" ht="12">
      <c r="A396" s="611"/>
      <c r="B396" s="875"/>
      <c r="C396" s="876"/>
      <c r="D396" s="876"/>
      <c r="E396" s="877"/>
      <c r="F396" s="878"/>
      <c r="G396" s="889"/>
      <c r="H396" s="892"/>
      <c r="I396" s="877"/>
      <c r="J396" s="296">
        <f t="shared" si="42"/>
        <v>0</v>
      </c>
      <c r="K396" s="611"/>
      <c r="L396" s="611"/>
    </row>
    <row r="397" spans="1:12" ht="12.75" thickBot="1">
      <c r="A397" s="611"/>
      <c r="B397" s="262"/>
      <c r="C397" s="263"/>
      <c r="D397" s="263"/>
      <c r="E397" s="264" t="s">
        <v>790</v>
      </c>
      <c r="F397" s="263"/>
      <c r="G397" s="263"/>
      <c r="H397" s="263"/>
      <c r="I397" s="263"/>
      <c r="J397" s="295">
        <f>SUM(J372:J396)</f>
        <v>0</v>
      </c>
      <c r="K397" s="611"/>
      <c r="L397" s="611"/>
    </row>
    <row r="398" spans="1:12" ht="13.5" thickBot="1" thickTop="1">
      <c r="A398" s="611"/>
      <c r="B398" s="611"/>
      <c r="C398" s="611"/>
      <c r="D398" s="611"/>
      <c r="E398" s="611"/>
      <c r="F398" s="611"/>
      <c r="G398" s="611"/>
      <c r="H398" s="611"/>
      <c r="I398" s="611"/>
      <c r="J398" s="618"/>
      <c r="K398" s="611"/>
      <c r="L398" s="611"/>
    </row>
    <row r="399" spans="1:12" ht="12.75" thickTop="1">
      <c r="A399" s="611"/>
      <c r="B399" s="245" t="s">
        <v>791</v>
      </c>
      <c r="C399" s="246"/>
      <c r="D399" s="246"/>
      <c r="E399" s="246"/>
      <c r="F399" s="246"/>
      <c r="G399" s="246"/>
      <c r="H399" s="246"/>
      <c r="I399" s="246"/>
      <c r="J399" s="286"/>
      <c r="K399" s="611"/>
      <c r="L399" s="611"/>
    </row>
    <row r="400" spans="1:12" ht="12">
      <c r="A400" s="611"/>
      <c r="B400" s="253" t="s">
        <v>780</v>
      </c>
      <c r="C400" s="611"/>
      <c r="D400" s="611"/>
      <c r="E400" s="611"/>
      <c r="F400" s="611"/>
      <c r="G400" s="611"/>
      <c r="H400" s="611"/>
      <c r="I400" s="611"/>
      <c r="J400" s="297"/>
      <c r="K400" s="611"/>
      <c r="L400" s="611"/>
    </row>
    <row r="401" spans="1:12" ht="12">
      <c r="A401" s="611"/>
      <c r="B401" s="253"/>
      <c r="C401" s="611"/>
      <c r="D401" s="611"/>
      <c r="E401" s="251" t="s">
        <v>117</v>
      </c>
      <c r="F401" s="251" t="s">
        <v>117</v>
      </c>
      <c r="G401" s="251" t="s">
        <v>174</v>
      </c>
      <c r="H401" s="251" t="s">
        <v>792</v>
      </c>
      <c r="I401" s="611"/>
      <c r="J401" s="288" t="s">
        <v>781</v>
      </c>
      <c r="K401" s="611"/>
      <c r="L401" s="611"/>
    </row>
    <row r="402" spans="1:12" ht="12">
      <c r="A402" s="611"/>
      <c r="B402" s="253"/>
      <c r="C402" s="611"/>
      <c r="D402" s="611"/>
      <c r="E402" s="251" t="s">
        <v>699</v>
      </c>
      <c r="F402" s="251" t="s">
        <v>117</v>
      </c>
      <c r="G402" s="251" t="s">
        <v>374</v>
      </c>
      <c r="H402" s="251" t="s">
        <v>782</v>
      </c>
      <c r="I402" s="251" t="s">
        <v>783</v>
      </c>
      <c r="J402" s="288" t="s">
        <v>209</v>
      </c>
      <c r="K402" s="611"/>
      <c r="L402" s="611"/>
    </row>
    <row r="403" spans="1:12" ht="12">
      <c r="A403" s="611"/>
      <c r="B403" s="268" t="s">
        <v>368</v>
      </c>
      <c r="C403" s="611"/>
      <c r="D403" s="611"/>
      <c r="E403" s="251" t="s">
        <v>149</v>
      </c>
      <c r="F403" s="251" t="s">
        <v>735</v>
      </c>
      <c r="G403" s="251" t="s">
        <v>784</v>
      </c>
      <c r="H403" s="251" t="s">
        <v>150</v>
      </c>
      <c r="I403" s="251" t="s">
        <v>793</v>
      </c>
      <c r="J403" s="288" t="s">
        <v>157</v>
      </c>
      <c r="K403" s="611"/>
      <c r="L403" s="611"/>
    </row>
    <row r="404" spans="1:12" ht="12">
      <c r="A404" s="611"/>
      <c r="B404" s="254"/>
      <c r="C404" s="255"/>
      <c r="D404" s="255"/>
      <c r="E404" s="256" t="s">
        <v>705</v>
      </c>
      <c r="F404" s="256" t="s">
        <v>736</v>
      </c>
      <c r="G404" s="256" t="s">
        <v>786</v>
      </c>
      <c r="H404" s="256" t="s">
        <v>787</v>
      </c>
      <c r="I404" s="256" t="s">
        <v>788</v>
      </c>
      <c r="J404" s="290" t="s">
        <v>789</v>
      </c>
      <c r="K404" s="611"/>
      <c r="L404" s="611"/>
    </row>
    <row r="405" spans="1:12" ht="12">
      <c r="A405" s="611"/>
      <c r="B405" s="882"/>
      <c r="C405" s="886"/>
      <c r="D405" s="886"/>
      <c r="E405" s="870"/>
      <c r="F405" s="883"/>
      <c r="G405" s="887"/>
      <c r="H405" s="884"/>
      <c r="I405" s="884"/>
      <c r="J405" s="293">
        <f aca="true" t="shared" si="43" ref="J405:J412">IF(G405=0,0,PMT(H405/100/12,I405,-G405))</f>
        <v>0</v>
      </c>
      <c r="K405" s="611"/>
      <c r="L405" s="611"/>
    </row>
    <row r="406" spans="1:12" ht="12">
      <c r="A406" s="611"/>
      <c r="B406" s="871"/>
      <c r="C406" s="872"/>
      <c r="D406" s="872"/>
      <c r="E406" s="874"/>
      <c r="F406" s="873"/>
      <c r="G406" s="888"/>
      <c r="H406" s="874"/>
      <c r="I406" s="874"/>
      <c r="J406" s="293">
        <f t="shared" si="43"/>
        <v>0</v>
      </c>
      <c r="K406" s="611"/>
      <c r="L406" s="611"/>
    </row>
    <row r="407" spans="1:12" ht="12">
      <c r="A407" s="611"/>
      <c r="B407" s="871"/>
      <c r="C407" s="872"/>
      <c r="D407" s="872"/>
      <c r="E407" s="874"/>
      <c r="F407" s="873"/>
      <c r="G407" s="888"/>
      <c r="H407" s="874"/>
      <c r="I407" s="874"/>
      <c r="J407" s="293">
        <f t="shared" si="43"/>
        <v>0</v>
      </c>
      <c r="K407" s="611"/>
      <c r="L407" s="611"/>
    </row>
    <row r="408" spans="1:12" ht="12">
      <c r="A408" s="611"/>
      <c r="B408" s="871"/>
      <c r="C408" s="872"/>
      <c r="D408" s="872"/>
      <c r="E408" s="874"/>
      <c r="F408" s="873"/>
      <c r="G408" s="888"/>
      <c r="H408" s="874"/>
      <c r="I408" s="874"/>
      <c r="J408" s="293">
        <f t="shared" si="43"/>
        <v>0</v>
      </c>
      <c r="K408" s="611"/>
      <c r="L408" s="611"/>
    </row>
    <row r="409" spans="1:12" ht="12">
      <c r="A409" s="611"/>
      <c r="B409" s="871"/>
      <c r="C409" s="872"/>
      <c r="D409" s="872"/>
      <c r="E409" s="874"/>
      <c r="F409" s="873"/>
      <c r="G409" s="888"/>
      <c r="H409" s="874"/>
      <c r="I409" s="874"/>
      <c r="J409" s="293">
        <f t="shared" si="43"/>
        <v>0</v>
      </c>
      <c r="K409" s="611"/>
      <c r="L409" s="611"/>
    </row>
    <row r="410" spans="1:12" ht="12">
      <c r="A410" s="611"/>
      <c r="B410" s="871"/>
      <c r="C410" s="872"/>
      <c r="D410" s="872"/>
      <c r="E410" s="874"/>
      <c r="F410" s="873"/>
      <c r="G410" s="888"/>
      <c r="H410" s="874"/>
      <c r="I410" s="874"/>
      <c r="J410" s="293">
        <f t="shared" si="43"/>
        <v>0</v>
      </c>
      <c r="K410" s="611"/>
      <c r="L410" s="611"/>
    </row>
    <row r="411" spans="1:12" ht="12">
      <c r="A411" s="611"/>
      <c r="B411" s="871"/>
      <c r="C411" s="872"/>
      <c r="D411" s="872"/>
      <c r="E411" s="874"/>
      <c r="F411" s="873"/>
      <c r="G411" s="888"/>
      <c r="H411" s="874"/>
      <c r="I411" s="874"/>
      <c r="J411" s="293">
        <f t="shared" si="43"/>
        <v>0</v>
      </c>
      <c r="K411" s="611"/>
      <c r="L411" s="611"/>
    </row>
    <row r="412" spans="1:12" ht="12">
      <c r="A412" s="611"/>
      <c r="B412" s="875"/>
      <c r="C412" s="876"/>
      <c r="D412" s="876"/>
      <c r="E412" s="877"/>
      <c r="F412" s="878"/>
      <c r="G412" s="889"/>
      <c r="H412" s="877"/>
      <c r="I412" s="877"/>
      <c r="J412" s="293">
        <f t="shared" si="43"/>
        <v>0</v>
      </c>
      <c r="K412" s="611"/>
      <c r="L412" s="611"/>
    </row>
    <row r="413" spans="1:12" ht="12.75" thickBot="1">
      <c r="A413" s="611"/>
      <c r="B413" s="262"/>
      <c r="C413" s="263"/>
      <c r="D413" s="263"/>
      <c r="E413" s="264" t="s">
        <v>794</v>
      </c>
      <c r="F413" s="263"/>
      <c r="G413" s="263"/>
      <c r="H413" s="263"/>
      <c r="I413" s="263"/>
      <c r="J413" s="295">
        <f>SUM(J405:J412)</f>
        <v>0</v>
      </c>
      <c r="K413" s="611"/>
      <c r="L413" s="611"/>
    </row>
    <row r="414" spans="1:12" ht="13.5" thickBot="1" thickTop="1">
      <c r="A414" s="611"/>
      <c r="B414" s="275"/>
      <c r="C414" s="275"/>
      <c r="D414" s="275"/>
      <c r="E414" s="275"/>
      <c r="F414" s="275"/>
      <c r="G414" s="275"/>
      <c r="H414" s="275"/>
      <c r="I414" s="275"/>
      <c r="J414" s="275"/>
      <c r="K414" s="611"/>
      <c r="L414" s="611"/>
    </row>
    <row r="415" spans="1:12" ht="12.75" thickTop="1">
      <c r="A415" s="611"/>
      <c r="B415" s="245" t="s">
        <v>795</v>
      </c>
      <c r="C415" s="246"/>
      <c r="D415" s="246"/>
      <c r="E415" s="246"/>
      <c r="F415" s="246"/>
      <c r="G415" s="246"/>
      <c r="H415" s="246"/>
      <c r="I415" s="246"/>
      <c r="J415" s="249"/>
      <c r="K415" s="611"/>
      <c r="L415" s="611"/>
    </row>
    <row r="416" spans="1:12" ht="12">
      <c r="A416" s="611"/>
      <c r="B416" s="253"/>
      <c r="C416" s="611"/>
      <c r="D416" s="251" t="s">
        <v>117</v>
      </c>
      <c r="E416" s="251" t="s">
        <v>117</v>
      </c>
      <c r="F416" s="251" t="s">
        <v>117</v>
      </c>
      <c r="G416" s="251" t="s">
        <v>117</v>
      </c>
      <c r="H416" s="251" t="s">
        <v>698</v>
      </c>
      <c r="I416" s="251" t="s">
        <v>117</v>
      </c>
      <c r="J416" s="252" t="s">
        <v>117</v>
      </c>
      <c r="K416" s="611"/>
      <c r="L416" s="611"/>
    </row>
    <row r="417" spans="1:12" ht="12">
      <c r="A417" s="611"/>
      <c r="B417" s="253"/>
      <c r="C417" s="611"/>
      <c r="D417" s="251" t="s">
        <v>699</v>
      </c>
      <c r="E417" s="251" t="s">
        <v>117</v>
      </c>
      <c r="F417" s="251" t="s">
        <v>133</v>
      </c>
      <c r="G417" s="251" t="s">
        <v>134</v>
      </c>
      <c r="H417" s="251" t="s">
        <v>701</v>
      </c>
      <c r="I417" s="251" t="s">
        <v>121</v>
      </c>
      <c r="J417" s="252" t="s">
        <v>701</v>
      </c>
      <c r="K417" s="611"/>
      <c r="L417" s="611"/>
    </row>
    <row r="418" spans="1:12" ht="12">
      <c r="A418" s="611"/>
      <c r="B418" s="268" t="s">
        <v>135</v>
      </c>
      <c r="C418" s="611"/>
      <c r="D418" s="251" t="s">
        <v>796</v>
      </c>
      <c r="E418" s="251" t="s">
        <v>735</v>
      </c>
      <c r="F418" s="251" t="s">
        <v>125</v>
      </c>
      <c r="G418" s="251" t="s">
        <v>206</v>
      </c>
      <c r="H418" s="251" t="s">
        <v>704</v>
      </c>
      <c r="I418" s="251" t="s">
        <v>797</v>
      </c>
      <c r="J418" s="252" t="s">
        <v>326</v>
      </c>
      <c r="K418" s="611"/>
      <c r="L418" s="611"/>
    </row>
    <row r="419" spans="1:12" ht="12">
      <c r="A419" s="611"/>
      <c r="B419" s="254"/>
      <c r="C419" s="255"/>
      <c r="D419" s="256" t="s">
        <v>705</v>
      </c>
      <c r="E419" s="256" t="s">
        <v>736</v>
      </c>
      <c r="F419" s="256" t="s">
        <v>798</v>
      </c>
      <c r="G419" s="256" t="s">
        <v>777</v>
      </c>
      <c r="H419" s="256" t="s">
        <v>709</v>
      </c>
      <c r="I419" s="256" t="s">
        <v>799</v>
      </c>
      <c r="J419" s="257" t="s">
        <v>711</v>
      </c>
      <c r="K419" s="611"/>
      <c r="L419" s="611"/>
    </row>
    <row r="420" spans="1:12" ht="12">
      <c r="A420" s="611"/>
      <c r="B420" s="882" t="s">
        <v>512</v>
      </c>
      <c r="C420" s="886"/>
      <c r="D420" s="883">
        <v>3</v>
      </c>
      <c r="E420" s="883" t="s">
        <v>621</v>
      </c>
      <c r="F420" s="887">
        <v>3.78</v>
      </c>
      <c r="G420" s="883">
        <v>12000</v>
      </c>
      <c r="H420" s="885">
        <v>100</v>
      </c>
      <c r="I420" s="292">
        <f aca="true" t="shared" si="44" ref="I420:I434">F420*G420</f>
        <v>45360</v>
      </c>
      <c r="J420" s="293">
        <f aca="true" t="shared" si="45" ref="J420:J434">F420*G420*(H420/100)</f>
        <v>45360</v>
      </c>
      <c r="K420" s="611"/>
      <c r="L420" s="611"/>
    </row>
    <row r="421" spans="1:12" ht="12">
      <c r="A421" s="611"/>
      <c r="B421" s="871" t="s">
        <v>606</v>
      </c>
      <c r="C421" s="872"/>
      <c r="D421" s="873">
        <v>5</v>
      </c>
      <c r="E421" s="873" t="s">
        <v>621</v>
      </c>
      <c r="F421" s="888">
        <v>3.45</v>
      </c>
      <c r="G421" s="873">
        <v>15000</v>
      </c>
      <c r="H421" s="880">
        <v>100</v>
      </c>
      <c r="I421" s="292">
        <f t="shared" si="44"/>
        <v>51750</v>
      </c>
      <c r="J421" s="293">
        <f t="shared" si="45"/>
        <v>51750</v>
      </c>
      <c r="K421" s="611"/>
      <c r="L421" s="611"/>
    </row>
    <row r="422" spans="1:12" ht="12">
      <c r="A422" s="611"/>
      <c r="B422" s="871" t="s">
        <v>513</v>
      </c>
      <c r="C422" s="872"/>
      <c r="D422" s="873">
        <v>6</v>
      </c>
      <c r="E422" s="873" t="s">
        <v>622</v>
      </c>
      <c r="F422" s="888">
        <v>4</v>
      </c>
      <c r="G422" s="873">
        <v>4000</v>
      </c>
      <c r="H422" s="880">
        <v>100</v>
      </c>
      <c r="I422" s="292">
        <f t="shared" si="44"/>
        <v>16000</v>
      </c>
      <c r="J422" s="293">
        <f t="shared" si="45"/>
        <v>16000</v>
      </c>
      <c r="K422" s="611"/>
      <c r="L422" s="611"/>
    </row>
    <row r="423" spans="1:12" ht="12">
      <c r="A423" s="611"/>
      <c r="B423" s="871" t="s">
        <v>606</v>
      </c>
      <c r="C423" s="872"/>
      <c r="D423" s="873">
        <v>8</v>
      </c>
      <c r="E423" s="873" t="s">
        <v>622</v>
      </c>
      <c r="F423" s="888">
        <v>3.25</v>
      </c>
      <c r="G423" s="873">
        <v>21840</v>
      </c>
      <c r="H423" s="880">
        <v>100</v>
      </c>
      <c r="I423" s="292">
        <f t="shared" si="44"/>
        <v>70980</v>
      </c>
      <c r="J423" s="293">
        <f t="shared" si="45"/>
        <v>70980</v>
      </c>
      <c r="K423" s="611"/>
      <c r="L423" s="611"/>
    </row>
    <row r="424" spans="1:12" ht="12">
      <c r="A424" s="611"/>
      <c r="B424" s="871" t="s">
        <v>607</v>
      </c>
      <c r="C424" s="872"/>
      <c r="D424" s="873">
        <v>9</v>
      </c>
      <c r="E424" s="873" t="s">
        <v>622</v>
      </c>
      <c r="F424" s="888">
        <v>3.4</v>
      </c>
      <c r="G424" s="873">
        <v>2240</v>
      </c>
      <c r="H424" s="880">
        <v>100</v>
      </c>
      <c r="I424" s="292">
        <f t="shared" si="44"/>
        <v>7616</v>
      </c>
      <c r="J424" s="293">
        <f t="shared" si="45"/>
        <v>7616</v>
      </c>
      <c r="K424" s="611"/>
      <c r="L424" s="611"/>
    </row>
    <row r="425" spans="1:12" ht="12">
      <c r="A425" s="611"/>
      <c r="B425" s="871" t="s">
        <v>513</v>
      </c>
      <c r="C425" s="872"/>
      <c r="D425" s="893">
        <v>12</v>
      </c>
      <c r="E425" s="873" t="s">
        <v>622</v>
      </c>
      <c r="F425" s="888">
        <v>4</v>
      </c>
      <c r="G425" s="893">
        <v>6250</v>
      </c>
      <c r="H425" s="880">
        <v>100</v>
      </c>
      <c r="I425" s="292">
        <f t="shared" si="44"/>
        <v>25000</v>
      </c>
      <c r="J425" s="293">
        <f t="shared" si="45"/>
        <v>25000</v>
      </c>
      <c r="K425" s="611"/>
      <c r="L425" s="611"/>
    </row>
    <row r="426" spans="1:12" ht="12">
      <c r="A426" s="611"/>
      <c r="B426" s="871"/>
      <c r="C426" s="872"/>
      <c r="D426" s="893"/>
      <c r="E426" s="873"/>
      <c r="F426" s="888"/>
      <c r="G426" s="893"/>
      <c r="H426" s="880">
        <v>100</v>
      </c>
      <c r="I426" s="292">
        <f t="shared" si="44"/>
        <v>0</v>
      </c>
      <c r="J426" s="293">
        <f t="shared" si="45"/>
        <v>0</v>
      </c>
      <c r="K426" s="611"/>
      <c r="L426" s="611"/>
    </row>
    <row r="427" spans="1:12" ht="12">
      <c r="A427" s="611"/>
      <c r="B427" s="871"/>
      <c r="C427" s="872"/>
      <c r="D427" s="893"/>
      <c r="E427" s="873"/>
      <c r="F427" s="888"/>
      <c r="G427" s="893"/>
      <c r="H427" s="880">
        <v>100</v>
      </c>
      <c r="I427" s="292">
        <f t="shared" si="44"/>
        <v>0</v>
      </c>
      <c r="J427" s="293">
        <f t="shared" si="45"/>
        <v>0</v>
      </c>
      <c r="K427" s="611"/>
      <c r="L427" s="611"/>
    </row>
    <row r="428" spans="1:12" ht="12">
      <c r="A428" s="611"/>
      <c r="B428" s="871"/>
      <c r="C428" s="872"/>
      <c r="D428" s="893"/>
      <c r="E428" s="873"/>
      <c r="F428" s="888"/>
      <c r="G428" s="893"/>
      <c r="H428" s="880">
        <v>100</v>
      </c>
      <c r="I428" s="292">
        <f t="shared" si="44"/>
        <v>0</v>
      </c>
      <c r="J428" s="293">
        <f t="shared" si="45"/>
        <v>0</v>
      </c>
      <c r="K428" s="611"/>
      <c r="L428" s="611"/>
    </row>
    <row r="429" spans="1:12" ht="12">
      <c r="A429" s="611"/>
      <c r="B429" s="871"/>
      <c r="C429" s="872"/>
      <c r="D429" s="893"/>
      <c r="E429" s="873"/>
      <c r="F429" s="888"/>
      <c r="G429" s="893"/>
      <c r="H429" s="880">
        <v>100</v>
      </c>
      <c r="I429" s="292">
        <f t="shared" si="44"/>
        <v>0</v>
      </c>
      <c r="J429" s="293">
        <f t="shared" si="45"/>
        <v>0</v>
      </c>
      <c r="K429" s="611"/>
      <c r="L429" s="611"/>
    </row>
    <row r="430" spans="1:12" ht="12">
      <c r="A430" s="611"/>
      <c r="B430" s="871"/>
      <c r="C430" s="872"/>
      <c r="D430" s="893"/>
      <c r="E430" s="873"/>
      <c r="F430" s="888"/>
      <c r="G430" s="893"/>
      <c r="H430" s="880">
        <v>100</v>
      </c>
      <c r="I430" s="292">
        <f t="shared" si="44"/>
        <v>0</v>
      </c>
      <c r="J430" s="293">
        <f t="shared" si="45"/>
        <v>0</v>
      </c>
      <c r="K430" s="611"/>
      <c r="L430" s="611"/>
    </row>
    <row r="431" spans="1:12" ht="12">
      <c r="A431" s="611"/>
      <c r="B431" s="871"/>
      <c r="C431" s="872"/>
      <c r="D431" s="893"/>
      <c r="E431" s="873"/>
      <c r="F431" s="888"/>
      <c r="G431" s="893"/>
      <c r="H431" s="880">
        <v>100</v>
      </c>
      <c r="I431" s="292">
        <f t="shared" si="44"/>
        <v>0</v>
      </c>
      <c r="J431" s="293">
        <f t="shared" si="45"/>
        <v>0</v>
      </c>
      <c r="K431" s="611"/>
      <c r="L431" s="611"/>
    </row>
    <row r="432" spans="1:12" ht="12">
      <c r="A432" s="611"/>
      <c r="B432" s="871"/>
      <c r="C432" s="872"/>
      <c r="D432" s="893"/>
      <c r="E432" s="873"/>
      <c r="F432" s="888"/>
      <c r="G432" s="893"/>
      <c r="H432" s="880">
        <v>100</v>
      </c>
      <c r="I432" s="292">
        <f t="shared" si="44"/>
        <v>0</v>
      </c>
      <c r="J432" s="293">
        <f t="shared" si="45"/>
        <v>0</v>
      </c>
      <c r="K432" s="611"/>
      <c r="L432" s="611"/>
    </row>
    <row r="433" spans="1:12" ht="12">
      <c r="A433" s="611"/>
      <c r="B433" s="871"/>
      <c r="C433" s="872"/>
      <c r="D433" s="893"/>
      <c r="E433" s="873"/>
      <c r="F433" s="888"/>
      <c r="G433" s="893"/>
      <c r="H433" s="880">
        <v>100</v>
      </c>
      <c r="I433" s="292">
        <f t="shared" si="44"/>
        <v>0</v>
      </c>
      <c r="J433" s="293">
        <f t="shared" si="45"/>
        <v>0</v>
      </c>
      <c r="K433" s="611"/>
      <c r="L433" s="611"/>
    </row>
    <row r="434" spans="1:12" ht="12">
      <c r="A434" s="611"/>
      <c r="B434" s="875"/>
      <c r="C434" s="876"/>
      <c r="D434" s="894"/>
      <c r="E434" s="878"/>
      <c r="F434" s="889"/>
      <c r="G434" s="894"/>
      <c r="H434" s="881">
        <v>100</v>
      </c>
      <c r="I434" s="292">
        <f t="shared" si="44"/>
        <v>0</v>
      </c>
      <c r="J434" s="293">
        <f t="shared" si="45"/>
        <v>0</v>
      </c>
      <c r="K434" s="611"/>
      <c r="L434" s="611"/>
    </row>
    <row r="435" spans="1:12" ht="12.75" thickBot="1">
      <c r="A435" s="611"/>
      <c r="B435" s="262"/>
      <c r="C435" s="263"/>
      <c r="D435" s="263"/>
      <c r="E435" s="264" t="s">
        <v>800</v>
      </c>
      <c r="F435" s="263"/>
      <c r="G435" s="263"/>
      <c r="H435" s="263"/>
      <c r="I435" s="294">
        <f>SUM(I420:I434)</f>
        <v>216706</v>
      </c>
      <c r="J435" s="295">
        <f>SUM(J420:J434)</f>
        <v>216706</v>
      </c>
      <c r="K435" s="611"/>
      <c r="L435" s="611"/>
    </row>
    <row r="436" spans="1:12" ht="13.5" thickBot="1" thickTop="1">
      <c r="A436" s="611"/>
      <c r="B436" s="611"/>
      <c r="C436" s="611"/>
      <c r="D436" s="611"/>
      <c r="E436" s="611"/>
      <c r="F436" s="611"/>
      <c r="G436" s="611"/>
      <c r="H436" s="611"/>
      <c r="I436" s="611"/>
      <c r="J436" s="611"/>
      <c r="K436" s="611"/>
      <c r="L436" s="611"/>
    </row>
    <row r="437" spans="1:12" ht="12.75" thickTop="1">
      <c r="A437" s="611"/>
      <c r="B437" s="245" t="s">
        <v>801</v>
      </c>
      <c r="C437" s="246"/>
      <c r="D437" s="246"/>
      <c r="E437" s="246"/>
      <c r="F437" s="246"/>
      <c r="G437" s="246"/>
      <c r="H437" s="246"/>
      <c r="I437" s="246"/>
      <c r="J437" s="249"/>
      <c r="K437" s="611"/>
      <c r="L437" s="611"/>
    </row>
    <row r="438" spans="1:12" ht="12">
      <c r="A438" s="611"/>
      <c r="B438" s="253"/>
      <c r="C438" s="611"/>
      <c r="D438" s="251" t="s">
        <v>117</v>
      </c>
      <c r="E438" s="251" t="s">
        <v>117</v>
      </c>
      <c r="F438" s="251" t="s">
        <v>133</v>
      </c>
      <c r="G438" s="251" t="s">
        <v>117</v>
      </c>
      <c r="H438" s="251" t="s">
        <v>698</v>
      </c>
      <c r="I438" s="251" t="s">
        <v>117</v>
      </c>
      <c r="J438" s="252" t="s">
        <v>117</v>
      </c>
      <c r="K438" s="611"/>
      <c r="L438" s="611"/>
    </row>
    <row r="439" spans="1:12" ht="12">
      <c r="A439" s="611"/>
      <c r="B439" s="268" t="s">
        <v>323</v>
      </c>
      <c r="C439" s="611"/>
      <c r="D439" s="251" t="s">
        <v>699</v>
      </c>
      <c r="E439" s="251" t="s">
        <v>117</v>
      </c>
      <c r="F439" s="251" t="s">
        <v>266</v>
      </c>
      <c r="G439" s="251" t="s">
        <v>134</v>
      </c>
      <c r="H439" s="251" t="s">
        <v>701</v>
      </c>
      <c r="I439" s="251" t="s">
        <v>121</v>
      </c>
      <c r="J439" s="252" t="s">
        <v>701</v>
      </c>
      <c r="K439" s="611"/>
      <c r="L439" s="611"/>
    </row>
    <row r="440" spans="1:12" ht="12">
      <c r="A440" s="611"/>
      <c r="B440" s="268" t="s">
        <v>303</v>
      </c>
      <c r="C440" s="611"/>
      <c r="D440" s="251" t="s">
        <v>796</v>
      </c>
      <c r="E440" s="251" t="s">
        <v>735</v>
      </c>
      <c r="F440" s="251" t="s">
        <v>743</v>
      </c>
      <c r="G440" s="251" t="s">
        <v>748</v>
      </c>
      <c r="H440" s="251" t="s">
        <v>704</v>
      </c>
      <c r="I440" s="251" t="s">
        <v>797</v>
      </c>
      <c r="J440" s="252" t="s">
        <v>326</v>
      </c>
      <c r="K440" s="611"/>
      <c r="L440" s="611"/>
    </row>
    <row r="441" spans="1:12" ht="12">
      <c r="A441" s="611"/>
      <c r="B441" s="254"/>
      <c r="C441" s="255"/>
      <c r="D441" s="256" t="s">
        <v>705</v>
      </c>
      <c r="E441" s="256" t="s">
        <v>736</v>
      </c>
      <c r="F441" s="256" t="s">
        <v>802</v>
      </c>
      <c r="G441" s="256" t="s">
        <v>777</v>
      </c>
      <c r="H441" s="256" t="s">
        <v>709</v>
      </c>
      <c r="I441" s="256" t="s">
        <v>799</v>
      </c>
      <c r="J441" s="257" t="s">
        <v>711</v>
      </c>
      <c r="K441" s="611"/>
      <c r="L441" s="611"/>
    </row>
    <row r="442" spans="1:12" ht="12">
      <c r="A442" s="611"/>
      <c r="B442" s="882"/>
      <c r="C442" s="886"/>
      <c r="D442" s="884"/>
      <c r="E442" s="884"/>
      <c r="F442" s="887"/>
      <c r="G442" s="884"/>
      <c r="H442" s="885">
        <v>100</v>
      </c>
      <c r="I442" s="292">
        <f aca="true" t="shared" si="46" ref="I442:I453">F442*G442</f>
        <v>0</v>
      </c>
      <c r="J442" s="293">
        <f aca="true" t="shared" si="47" ref="J442:J453">F442*G442*(H442/100)</f>
        <v>0</v>
      </c>
      <c r="K442" s="611"/>
      <c r="L442" s="611"/>
    </row>
    <row r="443" spans="1:12" ht="12">
      <c r="A443" s="611"/>
      <c r="B443" s="871"/>
      <c r="C443" s="872"/>
      <c r="D443" s="874"/>
      <c r="E443" s="874"/>
      <c r="F443" s="888"/>
      <c r="G443" s="874"/>
      <c r="H443" s="880">
        <v>100</v>
      </c>
      <c r="I443" s="292">
        <f t="shared" si="46"/>
        <v>0</v>
      </c>
      <c r="J443" s="293">
        <f t="shared" si="47"/>
        <v>0</v>
      </c>
      <c r="K443" s="611"/>
      <c r="L443" s="611"/>
    </row>
    <row r="444" spans="1:12" ht="12">
      <c r="A444" s="611"/>
      <c r="B444" s="871"/>
      <c r="C444" s="872"/>
      <c r="D444" s="874"/>
      <c r="E444" s="874"/>
      <c r="F444" s="888"/>
      <c r="G444" s="874"/>
      <c r="H444" s="880">
        <v>100</v>
      </c>
      <c r="I444" s="292">
        <f t="shared" si="46"/>
        <v>0</v>
      </c>
      <c r="J444" s="293">
        <f t="shared" si="47"/>
        <v>0</v>
      </c>
      <c r="K444" s="611"/>
      <c r="L444" s="611"/>
    </row>
    <row r="445" spans="1:12" ht="12">
      <c r="A445" s="611"/>
      <c r="B445" s="871"/>
      <c r="C445" s="872"/>
      <c r="D445" s="874"/>
      <c r="E445" s="874"/>
      <c r="F445" s="888"/>
      <c r="G445" s="874"/>
      <c r="H445" s="880">
        <v>100</v>
      </c>
      <c r="I445" s="292">
        <f t="shared" si="46"/>
        <v>0</v>
      </c>
      <c r="J445" s="293">
        <f t="shared" si="47"/>
        <v>0</v>
      </c>
      <c r="K445" s="611"/>
      <c r="L445" s="611"/>
    </row>
    <row r="446" spans="1:12" ht="12">
      <c r="A446" s="611"/>
      <c r="B446" s="871"/>
      <c r="C446" s="872"/>
      <c r="D446" s="874"/>
      <c r="E446" s="874"/>
      <c r="F446" s="888"/>
      <c r="G446" s="874"/>
      <c r="H446" s="880">
        <v>100</v>
      </c>
      <c r="I446" s="292">
        <f t="shared" si="46"/>
        <v>0</v>
      </c>
      <c r="J446" s="293">
        <f t="shared" si="47"/>
        <v>0</v>
      </c>
      <c r="K446" s="611"/>
      <c r="L446" s="611"/>
    </row>
    <row r="447" spans="1:12" ht="12">
      <c r="A447" s="611"/>
      <c r="B447" s="871"/>
      <c r="C447" s="872"/>
      <c r="D447" s="874"/>
      <c r="E447" s="874"/>
      <c r="F447" s="888"/>
      <c r="G447" s="874"/>
      <c r="H447" s="880">
        <v>100</v>
      </c>
      <c r="I447" s="292">
        <f t="shared" si="46"/>
        <v>0</v>
      </c>
      <c r="J447" s="293">
        <f t="shared" si="47"/>
        <v>0</v>
      </c>
      <c r="K447" s="611"/>
      <c r="L447" s="611"/>
    </row>
    <row r="448" spans="1:12" ht="12">
      <c r="A448" s="611"/>
      <c r="B448" s="871"/>
      <c r="C448" s="872"/>
      <c r="D448" s="874"/>
      <c r="E448" s="874"/>
      <c r="F448" s="888"/>
      <c r="G448" s="874"/>
      <c r="H448" s="880">
        <v>100</v>
      </c>
      <c r="I448" s="292">
        <f t="shared" si="46"/>
        <v>0</v>
      </c>
      <c r="J448" s="293">
        <f t="shared" si="47"/>
        <v>0</v>
      </c>
      <c r="K448" s="611"/>
      <c r="L448" s="611"/>
    </row>
    <row r="449" spans="1:12" ht="12">
      <c r="A449" s="611"/>
      <c r="B449" s="871"/>
      <c r="C449" s="872"/>
      <c r="D449" s="874"/>
      <c r="E449" s="874"/>
      <c r="F449" s="888"/>
      <c r="G449" s="874"/>
      <c r="H449" s="880">
        <v>100</v>
      </c>
      <c r="I449" s="292">
        <f t="shared" si="46"/>
        <v>0</v>
      </c>
      <c r="J449" s="293">
        <f t="shared" si="47"/>
        <v>0</v>
      </c>
      <c r="K449" s="611"/>
      <c r="L449" s="611"/>
    </row>
    <row r="450" spans="1:12" ht="12">
      <c r="A450" s="611"/>
      <c r="B450" s="871"/>
      <c r="C450" s="872"/>
      <c r="D450" s="874"/>
      <c r="E450" s="874"/>
      <c r="F450" s="888"/>
      <c r="G450" s="874"/>
      <c r="H450" s="880">
        <v>100</v>
      </c>
      <c r="I450" s="292">
        <f t="shared" si="46"/>
        <v>0</v>
      </c>
      <c r="J450" s="293">
        <f t="shared" si="47"/>
        <v>0</v>
      </c>
      <c r="K450" s="611"/>
      <c r="L450" s="611"/>
    </row>
    <row r="451" spans="1:12" ht="12">
      <c r="A451" s="611"/>
      <c r="B451" s="871"/>
      <c r="C451" s="872"/>
      <c r="D451" s="874"/>
      <c r="E451" s="874"/>
      <c r="F451" s="888"/>
      <c r="G451" s="874"/>
      <c r="H451" s="880">
        <v>100</v>
      </c>
      <c r="I451" s="292">
        <f t="shared" si="46"/>
        <v>0</v>
      </c>
      <c r="J451" s="293">
        <f t="shared" si="47"/>
        <v>0</v>
      </c>
      <c r="K451" s="611"/>
      <c r="L451" s="611"/>
    </row>
    <row r="452" spans="1:12" ht="12">
      <c r="A452" s="611"/>
      <c r="B452" s="871"/>
      <c r="C452" s="872"/>
      <c r="D452" s="874"/>
      <c r="E452" s="874"/>
      <c r="F452" s="888"/>
      <c r="G452" s="874"/>
      <c r="H452" s="880">
        <v>100</v>
      </c>
      <c r="I452" s="292">
        <f t="shared" si="46"/>
        <v>0</v>
      </c>
      <c r="J452" s="293">
        <f t="shared" si="47"/>
        <v>0</v>
      </c>
      <c r="K452" s="611"/>
      <c r="L452" s="611"/>
    </row>
    <row r="453" spans="1:12" ht="12">
      <c r="A453" s="611"/>
      <c r="B453" s="875"/>
      <c r="C453" s="876"/>
      <c r="D453" s="877"/>
      <c r="E453" s="877"/>
      <c r="F453" s="889"/>
      <c r="G453" s="877"/>
      <c r="H453" s="881">
        <v>100</v>
      </c>
      <c r="I453" s="292">
        <f t="shared" si="46"/>
        <v>0</v>
      </c>
      <c r="J453" s="293">
        <f t="shared" si="47"/>
        <v>0</v>
      </c>
      <c r="K453" s="611"/>
      <c r="L453" s="611"/>
    </row>
    <row r="454" spans="1:12" ht="12.75" thickBot="1">
      <c r="A454" s="611"/>
      <c r="B454" s="262"/>
      <c r="C454" s="263"/>
      <c r="D454" s="264" t="s">
        <v>803</v>
      </c>
      <c r="E454" s="263"/>
      <c r="F454" s="263"/>
      <c r="G454" s="263"/>
      <c r="H454" s="263"/>
      <c r="I454" s="298">
        <f>SUM(I442:I453)</f>
        <v>0</v>
      </c>
      <c r="J454" s="299">
        <f>SUM(J442:J453)</f>
        <v>0</v>
      </c>
      <c r="K454" s="611"/>
      <c r="L454" s="611"/>
    </row>
    <row r="455" spans="1:12" ht="13.5" thickBot="1" thickTop="1">
      <c r="A455" s="611"/>
      <c r="B455" s="611"/>
      <c r="C455" s="611"/>
      <c r="D455" s="611"/>
      <c r="E455" s="611"/>
      <c r="F455" s="611"/>
      <c r="G455" s="611"/>
      <c r="H455" s="611"/>
      <c r="I455" s="611"/>
      <c r="J455" s="611"/>
      <c r="K455" s="611"/>
      <c r="L455" s="611"/>
    </row>
    <row r="456" spans="1:12" ht="12.75" thickTop="1">
      <c r="A456" s="611"/>
      <c r="B456" s="245" t="s">
        <v>804</v>
      </c>
      <c r="C456" s="246"/>
      <c r="D456" s="246"/>
      <c r="E456" s="246"/>
      <c r="F456" s="246"/>
      <c r="G456" s="246"/>
      <c r="H456" s="246"/>
      <c r="I456" s="246"/>
      <c r="J456" s="249"/>
      <c r="K456" s="611"/>
      <c r="L456" s="611"/>
    </row>
    <row r="457" spans="1:12" ht="12">
      <c r="A457" s="611"/>
      <c r="B457" s="253"/>
      <c r="C457" s="611"/>
      <c r="D457" s="611"/>
      <c r="E457" s="251" t="s">
        <v>117</v>
      </c>
      <c r="F457" s="251" t="s">
        <v>117</v>
      </c>
      <c r="G457" s="251" t="s">
        <v>117</v>
      </c>
      <c r="H457" s="251" t="s">
        <v>698</v>
      </c>
      <c r="I457" s="251" t="s">
        <v>117</v>
      </c>
      <c r="J457" s="252" t="s">
        <v>117</v>
      </c>
      <c r="K457" s="611"/>
      <c r="L457" s="611"/>
    </row>
    <row r="458" spans="1:12" ht="12">
      <c r="A458" s="611"/>
      <c r="B458" s="268" t="s">
        <v>323</v>
      </c>
      <c r="C458" s="251" t="s">
        <v>699</v>
      </c>
      <c r="D458" s="251" t="s">
        <v>117</v>
      </c>
      <c r="E458" s="251" t="s">
        <v>260</v>
      </c>
      <c r="F458" s="251" t="s">
        <v>133</v>
      </c>
      <c r="G458" s="251" t="s">
        <v>134</v>
      </c>
      <c r="H458" s="251" t="s">
        <v>701</v>
      </c>
      <c r="I458" s="251" t="s">
        <v>121</v>
      </c>
      <c r="J458" s="252" t="s">
        <v>701</v>
      </c>
      <c r="K458" s="611"/>
      <c r="L458" s="611"/>
    </row>
    <row r="459" spans="1:12" ht="12">
      <c r="A459" s="611"/>
      <c r="B459" s="268" t="s">
        <v>303</v>
      </c>
      <c r="C459" s="251" t="s">
        <v>796</v>
      </c>
      <c r="D459" s="251" t="s">
        <v>735</v>
      </c>
      <c r="E459" s="251" t="s">
        <v>805</v>
      </c>
      <c r="F459" s="251" t="s">
        <v>806</v>
      </c>
      <c r="G459" s="251" t="s">
        <v>748</v>
      </c>
      <c r="H459" s="251" t="s">
        <v>704</v>
      </c>
      <c r="I459" s="251" t="s">
        <v>797</v>
      </c>
      <c r="J459" s="252" t="s">
        <v>326</v>
      </c>
      <c r="K459" s="611"/>
      <c r="L459" s="611"/>
    </row>
    <row r="460" spans="1:12" ht="12">
      <c r="A460" s="611"/>
      <c r="B460" s="254"/>
      <c r="C460" s="256" t="s">
        <v>705</v>
      </c>
      <c r="D460" s="256" t="s">
        <v>736</v>
      </c>
      <c r="E460" s="256" t="s">
        <v>763</v>
      </c>
      <c r="F460" s="256" t="s">
        <v>807</v>
      </c>
      <c r="G460" s="256" t="s">
        <v>777</v>
      </c>
      <c r="H460" s="256" t="s">
        <v>709</v>
      </c>
      <c r="I460" s="256" t="s">
        <v>799</v>
      </c>
      <c r="J460" s="257" t="s">
        <v>711</v>
      </c>
      <c r="K460" s="300"/>
      <c r="L460" s="611"/>
    </row>
    <row r="461" spans="1:12" ht="12">
      <c r="A461" s="611"/>
      <c r="B461" s="882" t="s">
        <v>623</v>
      </c>
      <c r="C461" s="883">
        <v>10</v>
      </c>
      <c r="D461" s="883" t="s">
        <v>117</v>
      </c>
      <c r="E461" s="887">
        <v>525</v>
      </c>
      <c r="F461" s="887">
        <v>0.98</v>
      </c>
      <c r="G461" s="883">
        <v>166</v>
      </c>
      <c r="H461" s="885">
        <v>100</v>
      </c>
      <c r="I461" s="292">
        <f aca="true" t="shared" si="48" ref="I461:I472">E461*F461*G461</f>
        <v>85407</v>
      </c>
      <c r="J461" s="293">
        <f aca="true" t="shared" si="49" ref="J461:J472">E461*F461*G461*(H461/100)</f>
        <v>85407</v>
      </c>
      <c r="K461" s="611"/>
      <c r="L461" s="611"/>
    </row>
    <row r="462" spans="1:12" ht="12">
      <c r="A462" s="611"/>
      <c r="B462" s="871" t="s">
        <v>624</v>
      </c>
      <c r="C462" s="873">
        <v>10</v>
      </c>
      <c r="D462" s="873" t="s">
        <v>117</v>
      </c>
      <c r="E462" s="888">
        <v>500</v>
      </c>
      <c r="F462" s="888">
        <v>0.9</v>
      </c>
      <c r="G462" s="873">
        <v>86</v>
      </c>
      <c r="H462" s="880">
        <v>100</v>
      </c>
      <c r="I462" s="292">
        <f t="shared" si="48"/>
        <v>38700</v>
      </c>
      <c r="J462" s="293">
        <f t="shared" si="49"/>
        <v>38700</v>
      </c>
      <c r="K462" s="611"/>
      <c r="L462" s="611"/>
    </row>
    <row r="463" spans="1:12" ht="12">
      <c r="A463" s="611"/>
      <c r="B463" s="871" t="s">
        <v>625</v>
      </c>
      <c r="C463" s="873">
        <v>10</v>
      </c>
      <c r="D463" s="873" t="s">
        <v>626</v>
      </c>
      <c r="E463" s="888">
        <v>1000</v>
      </c>
      <c r="F463" s="888">
        <v>0.7</v>
      </c>
      <c r="G463" s="873">
        <v>10</v>
      </c>
      <c r="H463" s="880">
        <v>100</v>
      </c>
      <c r="I463" s="292">
        <f t="shared" si="48"/>
        <v>7000</v>
      </c>
      <c r="J463" s="293">
        <f t="shared" si="49"/>
        <v>7000</v>
      </c>
      <c r="K463" s="611"/>
      <c r="L463" s="611"/>
    </row>
    <row r="464" spans="1:12" ht="12">
      <c r="A464" s="611"/>
      <c r="B464" s="871"/>
      <c r="C464" s="874"/>
      <c r="D464" s="873"/>
      <c r="E464" s="888"/>
      <c r="F464" s="888"/>
      <c r="G464" s="874"/>
      <c r="H464" s="880">
        <v>100</v>
      </c>
      <c r="I464" s="292">
        <f t="shared" si="48"/>
        <v>0</v>
      </c>
      <c r="J464" s="293">
        <f t="shared" si="49"/>
        <v>0</v>
      </c>
      <c r="K464" s="611"/>
      <c r="L464" s="611"/>
    </row>
    <row r="465" spans="1:12" ht="12">
      <c r="A465" s="611"/>
      <c r="B465" s="871"/>
      <c r="C465" s="873"/>
      <c r="D465" s="873"/>
      <c r="E465" s="888"/>
      <c r="F465" s="888"/>
      <c r="G465" s="873"/>
      <c r="H465" s="880">
        <v>100</v>
      </c>
      <c r="I465" s="292">
        <f t="shared" si="48"/>
        <v>0</v>
      </c>
      <c r="J465" s="293">
        <f t="shared" si="49"/>
        <v>0</v>
      </c>
      <c r="K465" s="611"/>
      <c r="L465" s="611"/>
    </row>
    <row r="466" spans="1:12" ht="12">
      <c r="A466" s="611"/>
      <c r="B466" s="871"/>
      <c r="C466" s="874"/>
      <c r="D466" s="873"/>
      <c r="E466" s="888"/>
      <c r="F466" s="888"/>
      <c r="G466" s="874"/>
      <c r="H466" s="880">
        <v>100</v>
      </c>
      <c r="I466" s="292">
        <f t="shared" si="48"/>
        <v>0</v>
      </c>
      <c r="J466" s="293">
        <f t="shared" si="49"/>
        <v>0</v>
      </c>
      <c r="K466" s="611"/>
      <c r="L466" s="611"/>
    </row>
    <row r="467" spans="1:12" ht="12">
      <c r="A467" s="611"/>
      <c r="B467" s="871"/>
      <c r="C467" s="874"/>
      <c r="D467" s="873"/>
      <c r="E467" s="888"/>
      <c r="F467" s="888"/>
      <c r="G467" s="874"/>
      <c r="H467" s="880">
        <v>100</v>
      </c>
      <c r="I467" s="292">
        <f t="shared" si="48"/>
        <v>0</v>
      </c>
      <c r="J467" s="293">
        <f t="shared" si="49"/>
        <v>0</v>
      </c>
      <c r="K467" s="611"/>
      <c r="L467" s="611"/>
    </row>
    <row r="468" spans="1:12" ht="12">
      <c r="A468" s="611"/>
      <c r="B468" s="871"/>
      <c r="C468" s="874"/>
      <c r="D468" s="873"/>
      <c r="E468" s="888"/>
      <c r="F468" s="888"/>
      <c r="G468" s="874"/>
      <c r="H468" s="880">
        <v>100</v>
      </c>
      <c r="I468" s="292">
        <f t="shared" si="48"/>
        <v>0</v>
      </c>
      <c r="J468" s="293">
        <f t="shared" si="49"/>
        <v>0</v>
      </c>
      <c r="K468" s="611"/>
      <c r="L468" s="611"/>
    </row>
    <row r="469" spans="1:12" ht="12">
      <c r="A469" s="611"/>
      <c r="B469" s="871"/>
      <c r="C469" s="874"/>
      <c r="D469" s="873"/>
      <c r="E469" s="888"/>
      <c r="F469" s="888"/>
      <c r="G469" s="874"/>
      <c r="H469" s="880">
        <v>100</v>
      </c>
      <c r="I469" s="292">
        <f t="shared" si="48"/>
        <v>0</v>
      </c>
      <c r="J469" s="293">
        <f t="shared" si="49"/>
        <v>0</v>
      </c>
      <c r="K469" s="611"/>
      <c r="L469" s="611"/>
    </row>
    <row r="470" spans="1:12" ht="12">
      <c r="A470" s="611"/>
      <c r="B470" s="871"/>
      <c r="C470" s="874"/>
      <c r="D470" s="873"/>
      <c r="E470" s="888"/>
      <c r="F470" s="888"/>
      <c r="G470" s="874"/>
      <c r="H470" s="880">
        <v>100</v>
      </c>
      <c r="I470" s="292">
        <f t="shared" si="48"/>
        <v>0</v>
      </c>
      <c r="J470" s="293">
        <f t="shared" si="49"/>
        <v>0</v>
      </c>
      <c r="K470" s="611"/>
      <c r="L470" s="611"/>
    </row>
    <row r="471" spans="1:12" ht="12">
      <c r="A471" s="611"/>
      <c r="B471" s="871"/>
      <c r="C471" s="874"/>
      <c r="D471" s="873"/>
      <c r="E471" s="888"/>
      <c r="F471" s="888"/>
      <c r="G471" s="874"/>
      <c r="H471" s="880">
        <v>100</v>
      </c>
      <c r="I471" s="292">
        <f t="shared" si="48"/>
        <v>0</v>
      </c>
      <c r="J471" s="293">
        <f t="shared" si="49"/>
        <v>0</v>
      </c>
      <c r="K471" s="611"/>
      <c r="L471" s="611"/>
    </row>
    <row r="472" spans="1:12" ht="12">
      <c r="A472" s="611"/>
      <c r="B472" s="875"/>
      <c r="C472" s="877"/>
      <c r="D472" s="878"/>
      <c r="E472" s="889"/>
      <c r="F472" s="889"/>
      <c r="G472" s="877"/>
      <c r="H472" s="881">
        <v>100</v>
      </c>
      <c r="I472" s="292">
        <f t="shared" si="48"/>
        <v>0</v>
      </c>
      <c r="J472" s="293">
        <f t="shared" si="49"/>
        <v>0</v>
      </c>
      <c r="K472" s="611"/>
      <c r="L472" s="611"/>
    </row>
    <row r="473" spans="1:12" ht="12.75" thickBot="1">
      <c r="A473" s="611"/>
      <c r="B473" s="262"/>
      <c r="C473" s="264" t="s">
        <v>808</v>
      </c>
      <c r="D473" s="263"/>
      <c r="E473" s="263"/>
      <c r="F473" s="263"/>
      <c r="G473" s="263"/>
      <c r="H473" s="263"/>
      <c r="I473" s="294">
        <f>SUM(I461:I472)</f>
        <v>131107</v>
      </c>
      <c r="J473" s="295">
        <f>SUM(J461:J472)</f>
        <v>131107</v>
      </c>
      <c r="K473" s="611"/>
      <c r="L473" s="611"/>
    </row>
    <row r="474" spans="1:12" ht="13.5" thickBot="1" thickTop="1">
      <c r="A474" s="611"/>
      <c r="B474" s="275"/>
      <c r="C474" s="275"/>
      <c r="D474" s="275"/>
      <c r="E474" s="275"/>
      <c r="F474" s="275"/>
      <c r="G474" s="275"/>
      <c r="H474" s="275"/>
      <c r="I474" s="275"/>
      <c r="J474" s="275"/>
      <c r="K474" s="611"/>
      <c r="L474" s="611"/>
    </row>
    <row r="475" spans="1:12" ht="12.75" thickTop="1">
      <c r="A475" s="611"/>
      <c r="B475" s="245" t="s">
        <v>809</v>
      </c>
      <c r="C475" s="246"/>
      <c r="D475" s="246"/>
      <c r="E475" s="246"/>
      <c r="F475" s="246"/>
      <c r="G475" s="246"/>
      <c r="H475" s="246"/>
      <c r="I475" s="246"/>
      <c r="J475" s="249"/>
      <c r="K475" s="611"/>
      <c r="L475" s="611"/>
    </row>
    <row r="476" spans="1:12" ht="12">
      <c r="A476" s="611"/>
      <c r="B476" s="253"/>
      <c r="C476" s="611"/>
      <c r="D476" s="251" t="s">
        <v>117</v>
      </c>
      <c r="E476" s="251" t="s">
        <v>117</v>
      </c>
      <c r="F476" s="251" t="s">
        <v>117</v>
      </c>
      <c r="G476" s="251" t="s">
        <v>117</v>
      </c>
      <c r="H476" s="251" t="s">
        <v>698</v>
      </c>
      <c r="I476" s="251" t="s">
        <v>117</v>
      </c>
      <c r="J476" s="252" t="s">
        <v>117</v>
      </c>
      <c r="K476" s="611"/>
      <c r="L476" s="611"/>
    </row>
    <row r="477" spans="1:12" ht="12">
      <c r="A477" s="611"/>
      <c r="B477" s="268" t="s">
        <v>776</v>
      </c>
      <c r="C477" s="611"/>
      <c r="D477" s="251" t="s">
        <v>699</v>
      </c>
      <c r="E477" s="251" t="s">
        <v>117</v>
      </c>
      <c r="F477" s="251" t="s">
        <v>133</v>
      </c>
      <c r="G477" s="251" t="s">
        <v>134</v>
      </c>
      <c r="H477" s="251" t="s">
        <v>701</v>
      </c>
      <c r="I477" s="251" t="s">
        <v>121</v>
      </c>
      <c r="J477" s="252" t="s">
        <v>701</v>
      </c>
      <c r="K477" s="611"/>
      <c r="L477" s="611"/>
    </row>
    <row r="478" spans="1:12" ht="12">
      <c r="A478" s="611"/>
      <c r="B478" s="268" t="s">
        <v>796</v>
      </c>
      <c r="C478" s="611"/>
      <c r="D478" s="251" t="s">
        <v>796</v>
      </c>
      <c r="E478" s="251" t="s">
        <v>735</v>
      </c>
      <c r="F478" s="251" t="s">
        <v>125</v>
      </c>
      <c r="G478" s="251" t="s">
        <v>206</v>
      </c>
      <c r="H478" s="251" t="s">
        <v>704</v>
      </c>
      <c r="I478" s="251" t="s">
        <v>797</v>
      </c>
      <c r="J478" s="252" t="s">
        <v>326</v>
      </c>
      <c r="K478" s="611"/>
      <c r="L478" s="611"/>
    </row>
    <row r="479" spans="1:12" ht="12">
      <c r="A479" s="611"/>
      <c r="B479" s="301" t="s">
        <v>810</v>
      </c>
      <c r="C479" s="255"/>
      <c r="D479" s="256" t="s">
        <v>705</v>
      </c>
      <c r="E479" s="256" t="s">
        <v>736</v>
      </c>
      <c r="F479" s="256" t="s">
        <v>798</v>
      </c>
      <c r="G479" s="256" t="s">
        <v>777</v>
      </c>
      <c r="H479" s="256" t="s">
        <v>709</v>
      </c>
      <c r="I479" s="256" t="s">
        <v>799</v>
      </c>
      <c r="J479" s="257" t="s">
        <v>711</v>
      </c>
      <c r="K479" s="611"/>
      <c r="L479" s="611"/>
    </row>
    <row r="480" spans="1:12" ht="12">
      <c r="A480" s="611"/>
      <c r="B480" s="882" t="s">
        <v>627</v>
      </c>
      <c r="C480" s="886"/>
      <c r="D480" s="895">
        <v>11</v>
      </c>
      <c r="E480" s="896" t="s">
        <v>117</v>
      </c>
      <c r="F480" s="887">
        <v>472.5</v>
      </c>
      <c r="G480" s="895">
        <v>70</v>
      </c>
      <c r="H480" s="885">
        <v>100</v>
      </c>
      <c r="I480" s="292">
        <f aca="true" t="shared" si="50" ref="I480:I485">F480*G480</f>
        <v>33075</v>
      </c>
      <c r="J480" s="293">
        <f aca="true" t="shared" si="51" ref="J480:J485">F480*G480*(H480/100)</f>
        <v>33075</v>
      </c>
      <c r="K480" s="611"/>
      <c r="L480" s="611"/>
    </row>
    <row r="481" spans="1:12" ht="12">
      <c r="A481" s="611"/>
      <c r="B481" s="871"/>
      <c r="C481" s="872"/>
      <c r="D481" s="897"/>
      <c r="E481" s="898"/>
      <c r="F481" s="888"/>
      <c r="G481" s="897"/>
      <c r="H481" s="880">
        <v>100</v>
      </c>
      <c r="I481" s="292">
        <f t="shared" si="50"/>
        <v>0</v>
      </c>
      <c r="J481" s="293">
        <f t="shared" si="51"/>
        <v>0</v>
      </c>
      <c r="K481" s="611"/>
      <c r="L481" s="611"/>
    </row>
    <row r="482" spans="1:12" ht="12">
      <c r="A482" s="611"/>
      <c r="B482" s="871"/>
      <c r="C482" s="872"/>
      <c r="D482" s="897"/>
      <c r="E482" s="898"/>
      <c r="F482" s="888"/>
      <c r="G482" s="897"/>
      <c r="H482" s="880">
        <v>100</v>
      </c>
      <c r="I482" s="292">
        <f t="shared" si="50"/>
        <v>0</v>
      </c>
      <c r="J482" s="293">
        <f t="shared" si="51"/>
        <v>0</v>
      </c>
      <c r="K482" s="611"/>
      <c r="L482" s="611"/>
    </row>
    <row r="483" spans="1:12" ht="12">
      <c r="A483" s="611"/>
      <c r="B483" s="871"/>
      <c r="C483" s="872"/>
      <c r="D483" s="897"/>
      <c r="E483" s="898"/>
      <c r="F483" s="888"/>
      <c r="G483" s="897"/>
      <c r="H483" s="880">
        <v>100</v>
      </c>
      <c r="I483" s="292">
        <f t="shared" si="50"/>
        <v>0</v>
      </c>
      <c r="J483" s="293">
        <f t="shared" si="51"/>
        <v>0</v>
      </c>
      <c r="K483" s="611"/>
      <c r="L483" s="611"/>
    </row>
    <row r="484" spans="1:12" ht="12">
      <c r="A484" s="611"/>
      <c r="B484" s="871"/>
      <c r="C484" s="872"/>
      <c r="D484" s="897"/>
      <c r="E484" s="898"/>
      <c r="F484" s="888"/>
      <c r="G484" s="897"/>
      <c r="H484" s="880">
        <v>100</v>
      </c>
      <c r="I484" s="292">
        <f t="shared" si="50"/>
        <v>0</v>
      </c>
      <c r="J484" s="293">
        <f t="shared" si="51"/>
        <v>0</v>
      </c>
      <c r="K484" s="611"/>
      <c r="L484" s="611"/>
    </row>
    <row r="485" spans="1:12" ht="12">
      <c r="A485" s="611"/>
      <c r="B485" s="875"/>
      <c r="C485" s="876"/>
      <c r="D485" s="899"/>
      <c r="E485" s="900"/>
      <c r="F485" s="889"/>
      <c r="G485" s="899"/>
      <c r="H485" s="881">
        <v>100</v>
      </c>
      <c r="I485" s="292">
        <f t="shared" si="50"/>
        <v>0</v>
      </c>
      <c r="J485" s="293">
        <f t="shared" si="51"/>
        <v>0</v>
      </c>
      <c r="K485" s="611"/>
      <c r="L485" s="611"/>
    </row>
    <row r="486" spans="1:12" ht="12">
      <c r="A486" s="611"/>
      <c r="B486" s="619" t="s">
        <v>811</v>
      </c>
      <c r="C486" s="620"/>
      <c r="D486" s="621"/>
      <c r="E486" s="621"/>
      <c r="F486" s="621"/>
      <c r="G486" s="621"/>
      <c r="H486" s="622"/>
      <c r="I486" s="302">
        <f>SUM(I480:I485)</f>
        <v>33075</v>
      </c>
      <c r="J486" s="303">
        <f>SUM(J480:J485)</f>
        <v>33075</v>
      </c>
      <c r="K486" s="611"/>
      <c r="L486" s="611"/>
    </row>
    <row r="487" spans="1:12" ht="12">
      <c r="A487" s="611"/>
      <c r="B487" s="301" t="s">
        <v>812</v>
      </c>
      <c r="C487" s="623"/>
      <c r="D487" s="256" t="s">
        <v>705</v>
      </c>
      <c r="E487" s="256" t="s">
        <v>736</v>
      </c>
      <c r="F487" s="256" t="s">
        <v>798</v>
      </c>
      <c r="G487" s="256" t="s">
        <v>777</v>
      </c>
      <c r="H487" s="256" t="s">
        <v>709</v>
      </c>
      <c r="I487" s="256" t="s">
        <v>799</v>
      </c>
      <c r="J487" s="257" t="s">
        <v>711</v>
      </c>
      <c r="K487" s="611"/>
      <c r="L487" s="611"/>
    </row>
    <row r="488" spans="1:12" ht="12">
      <c r="A488" s="611"/>
      <c r="B488" s="624"/>
      <c r="C488" s="625"/>
      <c r="D488" s="626"/>
      <c r="E488" s="627" t="s">
        <v>298</v>
      </c>
      <c r="F488" s="626"/>
      <c r="G488" s="626"/>
      <c r="H488" s="628"/>
      <c r="I488" s="304"/>
      <c r="J488" s="305"/>
      <c r="K488" s="611"/>
      <c r="L488" s="611"/>
    </row>
    <row r="489" spans="1:12" ht="12">
      <c r="A489" s="611"/>
      <c r="B489" s="882" t="s">
        <v>628</v>
      </c>
      <c r="C489" s="886"/>
      <c r="D489" s="884">
        <v>2</v>
      </c>
      <c r="E489" s="884">
        <v>0</v>
      </c>
      <c r="F489" s="887">
        <v>765</v>
      </c>
      <c r="G489" s="884">
        <v>0</v>
      </c>
      <c r="H489" s="885">
        <v>100</v>
      </c>
      <c r="I489" s="292">
        <f aca="true" t="shared" si="52" ref="I489:I494">F489*G489</f>
        <v>0</v>
      </c>
      <c r="J489" s="293">
        <f aca="true" t="shared" si="53" ref="J489:J494">F489*G489*(H489/100)</f>
        <v>0</v>
      </c>
      <c r="K489" s="611"/>
      <c r="L489" s="611"/>
    </row>
    <row r="490" spans="1:12" ht="12">
      <c r="A490" s="611"/>
      <c r="B490" s="871" t="s">
        <v>629</v>
      </c>
      <c r="C490" s="872"/>
      <c r="D490" s="874">
        <v>4</v>
      </c>
      <c r="E490" s="874">
        <v>0</v>
      </c>
      <c r="F490" s="888">
        <v>500</v>
      </c>
      <c r="G490" s="874">
        <v>0</v>
      </c>
      <c r="H490" s="880">
        <v>100</v>
      </c>
      <c r="I490" s="292">
        <f t="shared" si="52"/>
        <v>0</v>
      </c>
      <c r="J490" s="293">
        <f t="shared" si="53"/>
        <v>0</v>
      </c>
      <c r="K490" s="611"/>
      <c r="L490" s="611"/>
    </row>
    <row r="491" spans="1:12" ht="12">
      <c r="A491" s="611"/>
      <c r="B491" s="871"/>
      <c r="C491" s="872"/>
      <c r="D491" s="874"/>
      <c r="E491" s="874"/>
      <c r="F491" s="888"/>
      <c r="G491" s="874"/>
      <c r="H491" s="880">
        <v>100</v>
      </c>
      <c r="I491" s="292">
        <f t="shared" si="52"/>
        <v>0</v>
      </c>
      <c r="J491" s="293">
        <f t="shared" si="53"/>
        <v>0</v>
      </c>
      <c r="K491" s="611"/>
      <c r="L491" s="611"/>
    </row>
    <row r="492" spans="1:12" ht="12">
      <c r="A492" s="611"/>
      <c r="B492" s="871"/>
      <c r="C492" s="872"/>
      <c r="D492" s="874"/>
      <c r="E492" s="874"/>
      <c r="F492" s="888"/>
      <c r="G492" s="874"/>
      <c r="H492" s="880">
        <v>100</v>
      </c>
      <c r="I492" s="292">
        <f t="shared" si="52"/>
        <v>0</v>
      </c>
      <c r="J492" s="293">
        <f t="shared" si="53"/>
        <v>0</v>
      </c>
      <c r="K492" s="611"/>
      <c r="L492" s="611"/>
    </row>
    <row r="493" spans="1:12" ht="12">
      <c r="A493" s="611"/>
      <c r="B493" s="871"/>
      <c r="C493" s="872"/>
      <c r="D493" s="874"/>
      <c r="E493" s="874"/>
      <c r="F493" s="888"/>
      <c r="G493" s="874"/>
      <c r="H493" s="880">
        <v>100</v>
      </c>
      <c r="I493" s="292">
        <f t="shared" si="52"/>
        <v>0</v>
      </c>
      <c r="J493" s="293">
        <f t="shared" si="53"/>
        <v>0</v>
      </c>
      <c r="K493" s="611"/>
      <c r="L493" s="611"/>
    </row>
    <row r="494" spans="1:12" ht="12">
      <c r="A494" s="611"/>
      <c r="B494" s="875"/>
      <c r="C494" s="876"/>
      <c r="D494" s="877"/>
      <c r="E494" s="877"/>
      <c r="F494" s="889"/>
      <c r="G494" s="877"/>
      <c r="H494" s="881">
        <v>100</v>
      </c>
      <c r="I494" s="292">
        <f t="shared" si="52"/>
        <v>0</v>
      </c>
      <c r="J494" s="293">
        <f t="shared" si="53"/>
        <v>0</v>
      </c>
      <c r="K494" s="611"/>
      <c r="L494" s="611"/>
    </row>
    <row r="495" spans="1:12" ht="12">
      <c r="A495" s="611"/>
      <c r="B495" s="619" t="s">
        <v>813</v>
      </c>
      <c r="C495" s="620"/>
      <c r="D495" s="621"/>
      <c r="E495" s="629">
        <f>SUM(E489:E494)</f>
        <v>0</v>
      </c>
      <c r="F495" s="621"/>
      <c r="G495" s="621"/>
      <c r="H495" s="622"/>
      <c r="I495" s="302">
        <f>SUM(I488:I494)</f>
        <v>0</v>
      </c>
      <c r="J495" s="303">
        <f>SUM(J488:J494)</f>
        <v>0</v>
      </c>
      <c r="K495" s="611"/>
      <c r="L495" s="611"/>
    </row>
    <row r="496" spans="1:12" ht="12">
      <c r="A496" s="611"/>
      <c r="B496" s="301" t="s">
        <v>814</v>
      </c>
      <c r="C496" s="623"/>
      <c r="D496" s="256" t="s">
        <v>705</v>
      </c>
      <c r="E496" s="256" t="s">
        <v>736</v>
      </c>
      <c r="F496" s="256" t="s">
        <v>798</v>
      </c>
      <c r="G496" s="256" t="s">
        <v>777</v>
      </c>
      <c r="H496" s="256" t="s">
        <v>709</v>
      </c>
      <c r="I496" s="256" t="s">
        <v>799</v>
      </c>
      <c r="J496" s="257" t="s">
        <v>711</v>
      </c>
      <c r="K496" s="611"/>
      <c r="L496" s="611"/>
    </row>
    <row r="497" spans="1:12" ht="12">
      <c r="A497" s="611"/>
      <c r="B497" s="624"/>
      <c r="C497" s="625"/>
      <c r="D497" s="626"/>
      <c r="E497" s="630" t="s">
        <v>298</v>
      </c>
      <c r="F497" s="626"/>
      <c r="G497" s="626"/>
      <c r="H497" s="628"/>
      <c r="I497" s="304"/>
      <c r="J497" s="305"/>
      <c r="K497" s="611"/>
      <c r="L497" s="611"/>
    </row>
    <row r="498" spans="1:12" ht="12">
      <c r="A498" s="611"/>
      <c r="B498" s="882"/>
      <c r="C498" s="886"/>
      <c r="D498" s="884"/>
      <c r="E498" s="884"/>
      <c r="F498" s="887"/>
      <c r="G498" s="884"/>
      <c r="H498" s="885">
        <v>100</v>
      </c>
      <c r="I498" s="292">
        <f aca="true" t="shared" si="54" ref="I498:I504">F498*G498</f>
        <v>0</v>
      </c>
      <c r="J498" s="293">
        <f aca="true" t="shared" si="55" ref="J498:J504">F498*G498*(H498/100)</f>
        <v>0</v>
      </c>
      <c r="K498" s="611"/>
      <c r="L498" s="611"/>
    </row>
    <row r="499" spans="1:12" ht="12">
      <c r="A499" s="611"/>
      <c r="B499" s="871"/>
      <c r="C499" s="872"/>
      <c r="D499" s="874"/>
      <c r="E499" s="874"/>
      <c r="F499" s="888"/>
      <c r="G499" s="874"/>
      <c r="H499" s="880">
        <v>100</v>
      </c>
      <c r="I499" s="292">
        <f t="shared" si="54"/>
        <v>0</v>
      </c>
      <c r="J499" s="293">
        <f t="shared" si="55"/>
        <v>0</v>
      </c>
      <c r="K499" s="611"/>
      <c r="L499" s="611"/>
    </row>
    <row r="500" spans="1:12" ht="12">
      <c r="A500" s="611"/>
      <c r="B500" s="871"/>
      <c r="C500" s="872"/>
      <c r="D500" s="874"/>
      <c r="E500" s="874"/>
      <c r="F500" s="888"/>
      <c r="G500" s="874"/>
      <c r="H500" s="880">
        <v>100</v>
      </c>
      <c r="I500" s="292">
        <f t="shared" si="54"/>
        <v>0</v>
      </c>
      <c r="J500" s="293">
        <f t="shared" si="55"/>
        <v>0</v>
      </c>
      <c r="K500" s="611"/>
      <c r="L500" s="611"/>
    </row>
    <row r="501" spans="1:12" ht="12">
      <c r="A501" s="611"/>
      <c r="B501" s="871"/>
      <c r="C501" s="872"/>
      <c r="D501" s="874"/>
      <c r="E501" s="874"/>
      <c r="F501" s="888"/>
      <c r="G501" s="874"/>
      <c r="H501" s="880">
        <v>100</v>
      </c>
      <c r="I501" s="292">
        <f t="shared" si="54"/>
        <v>0</v>
      </c>
      <c r="J501" s="293">
        <f t="shared" si="55"/>
        <v>0</v>
      </c>
      <c r="K501" s="611"/>
      <c r="L501" s="611"/>
    </row>
    <row r="502" spans="1:12" ht="12">
      <c r="A502" s="611"/>
      <c r="B502" s="871"/>
      <c r="C502" s="872"/>
      <c r="D502" s="874"/>
      <c r="E502" s="874"/>
      <c r="F502" s="888"/>
      <c r="G502" s="874"/>
      <c r="H502" s="880">
        <v>100</v>
      </c>
      <c r="I502" s="292">
        <f t="shared" si="54"/>
        <v>0</v>
      </c>
      <c r="J502" s="293">
        <f t="shared" si="55"/>
        <v>0</v>
      </c>
      <c r="K502" s="611"/>
      <c r="L502" s="611"/>
    </row>
    <row r="503" spans="1:12" ht="12">
      <c r="A503" s="611"/>
      <c r="B503" s="871"/>
      <c r="C503" s="872"/>
      <c r="D503" s="874"/>
      <c r="E503" s="874"/>
      <c r="F503" s="888"/>
      <c r="G503" s="874"/>
      <c r="H503" s="880">
        <v>100</v>
      </c>
      <c r="I503" s="292">
        <f t="shared" si="54"/>
        <v>0</v>
      </c>
      <c r="J503" s="293">
        <f t="shared" si="55"/>
        <v>0</v>
      </c>
      <c r="K503" s="611"/>
      <c r="L503" s="611"/>
    </row>
    <row r="504" spans="1:12" ht="12" customHeight="1">
      <c r="A504" s="611"/>
      <c r="B504" s="875"/>
      <c r="C504" s="876"/>
      <c r="D504" s="877"/>
      <c r="E504" s="877"/>
      <c r="F504" s="889"/>
      <c r="G504" s="877"/>
      <c r="H504" s="881">
        <v>100</v>
      </c>
      <c r="I504" s="292">
        <f t="shared" si="54"/>
        <v>0</v>
      </c>
      <c r="J504" s="293">
        <f t="shared" si="55"/>
        <v>0</v>
      </c>
      <c r="K504" s="611"/>
      <c r="L504" s="611"/>
    </row>
    <row r="505" spans="1:12" ht="12">
      <c r="A505" s="611"/>
      <c r="B505" s="619" t="s">
        <v>815</v>
      </c>
      <c r="C505" s="620"/>
      <c r="D505" s="631"/>
      <c r="E505" s="632">
        <f>SUM(E498:E504)</f>
        <v>0</v>
      </c>
      <c r="F505" s="631"/>
      <c r="G505" s="631"/>
      <c r="H505" s="633"/>
      <c r="I505" s="302">
        <f>SUM(I497:I504)</f>
        <v>0</v>
      </c>
      <c r="J505" s="303">
        <f>SUM(J497:J504)</f>
        <v>0</v>
      </c>
      <c r="K505" s="611"/>
      <c r="L505" s="611"/>
    </row>
    <row r="506" spans="1:12" ht="12.75" thickBot="1">
      <c r="A506" s="611"/>
      <c r="B506" s="262"/>
      <c r="C506" s="263"/>
      <c r="D506" s="264" t="s">
        <v>816</v>
      </c>
      <c r="E506" s="263"/>
      <c r="F506" s="263"/>
      <c r="G506" s="263"/>
      <c r="H506" s="263"/>
      <c r="I506" s="294">
        <f>I486+I495+I505</f>
        <v>33075</v>
      </c>
      <c r="J506" s="294">
        <f>J486+J495+J505</f>
        <v>33075</v>
      </c>
      <c r="K506" s="611"/>
      <c r="L506" s="611"/>
    </row>
    <row r="507" spans="1:12" ht="13.5" thickBot="1" thickTop="1">
      <c r="A507" s="611"/>
      <c r="B507" s="611"/>
      <c r="C507" s="611"/>
      <c r="D507" s="611"/>
      <c r="E507" s="611"/>
      <c r="F507" s="611"/>
      <c r="G507" s="611"/>
      <c r="H507" s="611"/>
      <c r="I507" s="611"/>
      <c r="J507" s="611"/>
      <c r="K507" s="611"/>
      <c r="L507" s="611"/>
    </row>
    <row r="508" spans="1:12" ht="12.75" thickTop="1">
      <c r="A508" s="611"/>
      <c r="B508" s="245" t="s">
        <v>817</v>
      </c>
      <c r="C508" s="246"/>
      <c r="D508" s="246"/>
      <c r="E508" s="246"/>
      <c r="F508" s="246"/>
      <c r="G508" s="246"/>
      <c r="H508" s="246"/>
      <c r="I508" s="246"/>
      <c r="J508" s="249"/>
      <c r="K508" s="611"/>
      <c r="L508" s="611"/>
    </row>
    <row r="509" spans="1:12" ht="12">
      <c r="A509" s="611"/>
      <c r="B509" s="253"/>
      <c r="C509" s="611"/>
      <c r="D509" s="251" t="s">
        <v>117</v>
      </c>
      <c r="E509" s="251" t="s">
        <v>117</v>
      </c>
      <c r="F509" s="251" t="s">
        <v>133</v>
      </c>
      <c r="G509" s="251" t="s">
        <v>117</v>
      </c>
      <c r="H509" s="251" t="s">
        <v>698</v>
      </c>
      <c r="I509" s="251" t="s">
        <v>117</v>
      </c>
      <c r="J509" s="252" t="s">
        <v>117</v>
      </c>
      <c r="K509" s="611"/>
      <c r="L509" s="611"/>
    </row>
    <row r="510" spans="1:12" ht="12">
      <c r="A510" s="611"/>
      <c r="B510" s="268" t="s">
        <v>818</v>
      </c>
      <c r="C510" s="611"/>
      <c r="D510" s="251" t="s">
        <v>699</v>
      </c>
      <c r="E510" s="251" t="s">
        <v>117</v>
      </c>
      <c r="F510" s="251" t="s">
        <v>266</v>
      </c>
      <c r="G510" s="251" t="s">
        <v>766</v>
      </c>
      <c r="H510" s="251" t="s">
        <v>701</v>
      </c>
      <c r="I510" s="251" t="s">
        <v>121</v>
      </c>
      <c r="J510" s="252" t="s">
        <v>701</v>
      </c>
      <c r="K510" s="611"/>
      <c r="L510" s="611"/>
    </row>
    <row r="511" spans="1:12" ht="12">
      <c r="A511" s="611"/>
      <c r="B511" s="268" t="s">
        <v>819</v>
      </c>
      <c r="C511" s="611"/>
      <c r="D511" s="251" t="s">
        <v>820</v>
      </c>
      <c r="E511" s="251" t="s">
        <v>735</v>
      </c>
      <c r="F511" s="251" t="s">
        <v>201</v>
      </c>
      <c r="G511" s="251" t="s">
        <v>821</v>
      </c>
      <c r="H511" s="251" t="s">
        <v>704</v>
      </c>
      <c r="I511" s="251" t="s">
        <v>822</v>
      </c>
      <c r="J511" s="252" t="s">
        <v>326</v>
      </c>
      <c r="K511" s="611"/>
      <c r="L511" s="611"/>
    </row>
    <row r="512" spans="1:12" ht="12">
      <c r="A512" s="611"/>
      <c r="B512" s="254"/>
      <c r="C512" s="255"/>
      <c r="D512" s="256" t="s">
        <v>705</v>
      </c>
      <c r="E512" s="256" t="s">
        <v>736</v>
      </c>
      <c r="F512" s="256" t="s">
        <v>798</v>
      </c>
      <c r="G512" s="256" t="s">
        <v>706</v>
      </c>
      <c r="H512" s="256" t="s">
        <v>709</v>
      </c>
      <c r="I512" s="256" t="s">
        <v>823</v>
      </c>
      <c r="J512" s="257" t="s">
        <v>711</v>
      </c>
      <c r="K512" s="611"/>
      <c r="L512" s="611"/>
    </row>
    <row r="513" spans="1:12" ht="12">
      <c r="A513" s="611"/>
      <c r="B513" s="882" t="s">
        <v>606</v>
      </c>
      <c r="C513" s="886"/>
      <c r="D513" s="883">
        <v>12</v>
      </c>
      <c r="E513" s="884"/>
      <c r="F513" s="887">
        <v>0.65</v>
      </c>
      <c r="G513" s="883">
        <v>21840</v>
      </c>
      <c r="H513" s="885">
        <v>100</v>
      </c>
      <c r="I513" s="292">
        <f aca="true" t="shared" si="56" ref="I513:I529">F513*G513</f>
        <v>14196</v>
      </c>
      <c r="J513" s="293">
        <f aca="true" t="shared" si="57" ref="J513:J529">F513*G513*(H513/100)</f>
        <v>14196</v>
      </c>
      <c r="K513" s="611"/>
      <c r="L513" s="611"/>
    </row>
    <row r="514" spans="1:12" ht="12">
      <c r="A514" s="611"/>
      <c r="B514" s="871" t="s">
        <v>607</v>
      </c>
      <c r="C514" s="872"/>
      <c r="D514" s="873">
        <v>12</v>
      </c>
      <c r="E514" s="874"/>
      <c r="F514" s="888">
        <v>0.65</v>
      </c>
      <c r="G514" s="873">
        <v>2240</v>
      </c>
      <c r="H514" s="880">
        <v>100</v>
      </c>
      <c r="I514" s="292">
        <f t="shared" si="56"/>
        <v>1456</v>
      </c>
      <c r="J514" s="293">
        <f t="shared" si="57"/>
        <v>1456</v>
      </c>
      <c r="K514" s="611"/>
      <c r="L514" s="611"/>
    </row>
    <row r="515" spans="1:12" ht="12">
      <c r="A515" s="611"/>
      <c r="B515" s="871"/>
      <c r="C515" s="872"/>
      <c r="D515" s="874"/>
      <c r="E515" s="874"/>
      <c r="F515" s="888"/>
      <c r="G515" s="874"/>
      <c r="H515" s="880">
        <v>100</v>
      </c>
      <c r="I515" s="292">
        <f t="shared" si="56"/>
        <v>0</v>
      </c>
      <c r="J515" s="293">
        <f t="shared" si="57"/>
        <v>0</v>
      </c>
      <c r="K515" s="611"/>
      <c r="L515" s="611"/>
    </row>
    <row r="516" spans="1:12" ht="12">
      <c r="A516" s="611"/>
      <c r="B516" s="871"/>
      <c r="C516" s="872"/>
      <c r="D516" s="874"/>
      <c r="E516" s="874"/>
      <c r="F516" s="888"/>
      <c r="G516" s="874"/>
      <c r="H516" s="880">
        <v>100</v>
      </c>
      <c r="I516" s="292">
        <f t="shared" si="56"/>
        <v>0</v>
      </c>
      <c r="J516" s="293">
        <f t="shared" si="57"/>
        <v>0</v>
      </c>
      <c r="K516" s="611"/>
      <c r="L516" s="611"/>
    </row>
    <row r="517" spans="1:12" ht="12">
      <c r="A517" s="611"/>
      <c r="B517" s="871"/>
      <c r="C517" s="872"/>
      <c r="D517" s="874"/>
      <c r="E517" s="874"/>
      <c r="F517" s="888"/>
      <c r="G517" s="874"/>
      <c r="H517" s="880">
        <v>100</v>
      </c>
      <c r="I517" s="292">
        <f t="shared" si="56"/>
        <v>0</v>
      </c>
      <c r="J517" s="293">
        <f t="shared" si="57"/>
        <v>0</v>
      </c>
      <c r="K517" s="611"/>
      <c r="L517" s="611"/>
    </row>
    <row r="518" spans="1:12" ht="12">
      <c r="A518" s="611"/>
      <c r="B518" s="871"/>
      <c r="C518" s="872"/>
      <c r="D518" s="874"/>
      <c r="E518" s="874"/>
      <c r="F518" s="888"/>
      <c r="G518" s="874"/>
      <c r="H518" s="880">
        <v>100</v>
      </c>
      <c r="I518" s="292">
        <f t="shared" si="56"/>
        <v>0</v>
      </c>
      <c r="J518" s="293">
        <f t="shared" si="57"/>
        <v>0</v>
      </c>
      <c r="K518" s="611"/>
      <c r="L518" s="611"/>
    </row>
    <row r="519" spans="1:12" ht="12">
      <c r="A519" s="611"/>
      <c r="B519" s="871"/>
      <c r="C519" s="872"/>
      <c r="D519" s="874"/>
      <c r="E519" s="874"/>
      <c r="F519" s="888"/>
      <c r="G519" s="874"/>
      <c r="H519" s="880">
        <v>100</v>
      </c>
      <c r="I519" s="292">
        <f t="shared" si="56"/>
        <v>0</v>
      </c>
      <c r="J519" s="293">
        <f t="shared" si="57"/>
        <v>0</v>
      </c>
      <c r="K519" s="611"/>
      <c r="L519" s="611"/>
    </row>
    <row r="520" spans="1:12" ht="12">
      <c r="A520" s="611"/>
      <c r="B520" s="871"/>
      <c r="C520" s="872"/>
      <c r="D520" s="874"/>
      <c r="E520" s="874"/>
      <c r="F520" s="888"/>
      <c r="G520" s="874"/>
      <c r="H520" s="880">
        <v>100</v>
      </c>
      <c r="I520" s="292">
        <f t="shared" si="56"/>
        <v>0</v>
      </c>
      <c r="J520" s="293">
        <f t="shared" si="57"/>
        <v>0</v>
      </c>
      <c r="K520" s="611"/>
      <c r="L520" s="611"/>
    </row>
    <row r="521" spans="1:12" ht="12">
      <c r="A521" s="611"/>
      <c r="B521" s="871"/>
      <c r="C521" s="872"/>
      <c r="D521" s="874"/>
      <c r="E521" s="874"/>
      <c r="F521" s="888"/>
      <c r="G521" s="874"/>
      <c r="H521" s="880">
        <v>100</v>
      </c>
      <c r="I521" s="292">
        <f t="shared" si="56"/>
        <v>0</v>
      </c>
      <c r="J521" s="293">
        <f t="shared" si="57"/>
        <v>0</v>
      </c>
      <c r="K521" s="611"/>
      <c r="L521" s="611"/>
    </row>
    <row r="522" spans="1:12" ht="12">
      <c r="A522" s="611"/>
      <c r="B522" s="871"/>
      <c r="C522" s="872"/>
      <c r="D522" s="874"/>
      <c r="E522" s="874"/>
      <c r="F522" s="888"/>
      <c r="G522" s="874"/>
      <c r="H522" s="880">
        <v>100</v>
      </c>
      <c r="I522" s="292">
        <f t="shared" si="56"/>
        <v>0</v>
      </c>
      <c r="J522" s="293">
        <f t="shared" si="57"/>
        <v>0</v>
      </c>
      <c r="K522" s="611"/>
      <c r="L522" s="611"/>
    </row>
    <row r="523" spans="1:12" ht="12">
      <c r="A523" s="611"/>
      <c r="B523" s="871"/>
      <c r="C523" s="872"/>
      <c r="D523" s="874"/>
      <c r="E523" s="874"/>
      <c r="F523" s="888"/>
      <c r="G523" s="874"/>
      <c r="H523" s="880">
        <v>100</v>
      </c>
      <c r="I523" s="292">
        <f t="shared" si="56"/>
        <v>0</v>
      </c>
      <c r="J523" s="293">
        <f t="shared" si="57"/>
        <v>0</v>
      </c>
      <c r="K523" s="611"/>
      <c r="L523" s="611"/>
    </row>
    <row r="524" spans="1:12" ht="12">
      <c r="A524" s="611"/>
      <c r="B524" s="871"/>
      <c r="C524" s="872"/>
      <c r="D524" s="874"/>
      <c r="E524" s="874"/>
      <c r="F524" s="888"/>
      <c r="G524" s="874"/>
      <c r="H524" s="880">
        <v>100</v>
      </c>
      <c r="I524" s="292">
        <f t="shared" si="56"/>
        <v>0</v>
      </c>
      <c r="J524" s="293">
        <f t="shared" si="57"/>
        <v>0</v>
      </c>
      <c r="K524" s="611"/>
      <c r="L524" s="611"/>
    </row>
    <row r="525" spans="1:12" ht="12">
      <c r="A525" s="611"/>
      <c r="B525" s="871"/>
      <c r="C525" s="872"/>
      <c r="D525" s="874"/>
      <c r="E525" s="874"/>
      <c r="F525" s="888"/>
      <c r="G525" s="874"/>
      <c r="H525" s="880">
        <v>100</v>
      </c>
      <c r="I525" s="292">
        <f t="shared" si="56"/>
        <v>0</v>
      </c>
      <c r="J525" s="293">
        <f t="shared" si="57"/>
        <v>0</v>
      </c>
      <c r="K525" s="611"/>
      <c r="L525" s="611"/>
    </row>
    <row r="526" spans="1:12" ht="12">
      <c r="A526" s="611"/>
      <c r="B526" s="871"/>
      <c r="C526" s="872"/>
      <c r="D526" s="874"/>
      <c r="E526" s="874"/>
      <c r="F526" s="888"/>
      <c r="G526" s="874"/>
      <c r="H526" s="880">
        <v>100</v>
      </c>
      <c r="I526" s="292">
        <f t="shared" si="56"/>
        <v>0</v>
      </c>
      <c r="J526" s="293">
        <f t="shared" si="57"/>
        <v>0</v>
      </c>
      <c r="K526" s="611"/>
      <c r="L526" s="611"/>
    </row>
    <row r="527" spans="1:12" ht="12">
      <c r="A527" s="611"/>
      <c r="B527" s="871"/>
      <c r="C527" s="872"/>
      <c r="D527" s="874"/>
      <c r="E527" s="874"/>
      <c r="F527" s="888"/>
      <c r="G527" s="874"/>
      <c r="H527" s="880">
        <v>100</v>
      </c>
      <c r="I527" s="292">
        <f t="shared" si="56"/>
        <v>0</v>
      </c>
      <c r="J527" s="293">
        <f t="shared" si="57"/>
        <v>0</v>
      </c>
      <c r="K527" s="611"/>
      <c r="L527" s="611"/>
    </row>
    <row r="528" spans="1:12" ht="12">
      <c r="A528" s="611"/>
      <c r="B528" s="871"/>
      <c r="C528" s="872"/>
      <c r="D528" s="874"/>
      <c r="E528" s="874"/>
      <c r="F528" s="888"/>
      <c r="G528" s="874"/>
      <c r="H528" s="880">
        <v>100</v>
      </c>
      <c r="I528" s="292">
        <f t="shared" si="56"/>
        <v>0</v>
      </c>
      <c r="J528" s="293">
        <f t="shared" si="57"/>
        <v>0</v>
      </c>
      <c r="K528" s="611"/>
      <c r="L528" s="611"/>
    </row>
    <row r="529" spans="1:12" ht="12">
      <c r="A529" s="611"/>
      <c r="B529" s="875"/>
      <c r="C529" s="876"/>
      <c r="D529" s="877"/>
      <c r="E529" s="877"/>
      <c r="F529" s="889"/>
      <c r="G529" s="877"/>
      <c r="H529" s="881">
        <v>100</v>
      </c>
      <c r="I529" s="292">
        <f t="shared" si="56"/>
        <v>0</v>
      </c>
      <c r="J529" s="293">
        <f t="shared" si="57"/>
        <v>0</v>
      </c>
      <c r="K529" s="611"/>
      <c r="L529" s="611"/>
    </row>
    <row r="530" spans="1:12" ht="12.75" thickBot="1">
      <c r="A530" s="611"/>
      <c r="B530" s="262"/>
      <c r="C530" s="263"/>
      <c r="D530" s="264" t="s">
        <v>824</v>
      </c>
      <c r="E530" s="263"/>
      <c r="F530" s="263"/>
      <c r="G530" s="263"/>
      <c r="H530" s="263"/>
      <c r="I530" s="294">
        <f>SUM(I513:I529)</f>
        <v>15652</v>
      </c>
      <c r="J530" s="295">
        <f>SUM(J513:J529)</f>
        <v>15652</v>
      </c>
      <c r="K530" s="611"/>
      <c r="L530" s="611"/>
    </row>
    <row r="531" spans="1:12" ht="13.5" thickBot="1" thickTop="1">
      <c r="A531" s="611"/>
      <c r="B531" s="275"/>
      <c r="C531" s="275"/>
      <c r="D531" s="275"/>
      <c r="E531" s="275"/>
      <c r="F531" s="275"/>
      <c r="G531" s="275"/>
      <c r="H531" s="275"/>
      <c r="I531" s="275"/>
      <c r="J531" s="275"/>
      <c r="K531" s="611"/>
      <c r="L531" s="611"/>
    </row>
    <row r="532" spans="1:12" ht="12.75" thickTop="1">
      <c r="A532" s="611"/>
      <c r="B532" s="245" t="s">
        <v>825</v>
      </c>
      <c r="C532" s="246"/>
      <c r="D532" s="246"/>
      <c r="E532" s="246"/>
      <c r="F532" s="246"/>
      <c r="G532" s="246"/>
      <c r="H532" s="246"/>
      <c r="I532" s="246"/>
      <c r="J532" s="249"/>
      <c r="K532" s="611"/>
      <c r="L532" s="611"/>
    </row>
    <row r="533" spans="1:12" ht="12">
      <c r="A533" s="611"/>
      <c r="B533" s="253"/>
      <c r="C533" s="611"/>
      <c r="D533" s="251" t="s">
        <v>117</v>
      </c>
      <c r="E533" s="611"/>
      <c r="F533" s="251" t="s">
        <v>162</v>
      </c>
      <c r="G533" s="251" t="s">
        <v>117</v>
      </c>
      <c r="H533" s="251" t="s">
        <v>698</v>
      </c>
      <c r="I533" s="251" t="s">
        <v>121</v>
      </c>
      <c r="J533" s="252" t="s">
        <v>117</v>
      </c>
      <c r="K533" s="611"/>
      <c r="L533" s="611"/>
    </row>
    <row r="534" spans="1:12" ht="12">
      <c r="A534" s="611"/>
      <c r="B534" s="253"/>
      <c r="C534" s="611"/>
      <c r="D534" s="251" t="s">
        <v>699</v>
      </c>
      <c r="E534" s="251" t="s">
        <v>167</v>
      </c>
      <c r="F534" s="251" t="s">
        <v>127</v>
      </c>
      <c r="G534" s="251" t="s">
        <v>163</v>
      </c>
      <c r="H534" s="251" t="s">
        <v>701</v>
      </c>
      <c r="I534" s="251" t="s">
        <v>326</v>
      </c>
      <c r="J534" s="252" t="s">
        <v>701</v>
      </c>
      <c r="K534" s="611"/>
      <c r="L534" s="611"/>
    </row>
    <row r="535" spans="1:12" ht="12">
      <c r="A535" s="611"/>
      <c r="B535" s="268" t="s">
        <v>135</v>
      </c>
      <c r="C535" s="611"/>
      <c r="D535" s="251" t="s">
        <v>826</v>
      </c>
      <c r="E535" s="251" t="s">
        <v>120</v>
      </c>
      <c r="F535" s="251" t="s">
        <v>168</v>
      </c>
      <c r="G535" s="251" t="s">
        <v>161</v>
      </c>
      <c r="H535" s="251" t="s">
        <v>704</v>
      </c>
      <c r="I535" s="251" t="s">
        <v>127</v>
      </c>
      <c r="J535" s="252" t="s">
        <v>326</v>
      </c>
      <c r="K535" s="611"/>
      <c r="L535" s="611"/>
    </row>
    <row r="536" spans="1:12" ht="12">
      <c r="A536" s="611"/>
      <c r="B536" s="254"/>
      <c r="C536" s="255"/>
      <c r="D536" s="256" t="s">
        <v>705</v>
      </c>
      <c r="E536" s="256" t="s">
        <v>827</v>
      </c>
      <c r="F536" s="256" t="s">
        <v>828</v>
      </c>
      <c r="G536" s="256" t="s">
        <v>829</v>
      </c>
      <c r="H536" s="256" t="s">
        <v>709</v>
      </c>
      <c r="I536" s="256" t="s">
        <v>830</v>
      </c>
      <c r="J536" s="257" t="s">
        <v>711</v>
      </c>
      <c r="K536" s="611"/>
      <c r="L536" s="611"/>
    </row>
    <row r="537" spans="1:12" ht="12">
      <c r="A537" s="611"/>
      <c r="B537" s="882"/>
      <c r="C537" s="886"/>
      <c r="D537" s="884"/>
      <c r="E537" s="887"/>
      <c r="F537" s="887"/>
      <c r="G537" s="887"/>
      <c r="H537" s="885">
        <v>100</v>
      </c>
      <c r="I537" s="292">
        <f aca="true" t="shared" si="58" ref="I537:I551">IF(E537=0,F537*G537/100,E537*G537/100)</f>
        <v>0</v>
      </c>
      <c r="J537" s="293">
        <f aca="true" t="shared" si="59" ref="J537:J551">IF(E537=0,F537*G537/100*H537/100,E537*G537/100*H537/100)</f>
        <v>0</v>
      </c>
      <c r="K537" s="611"/>
      <c r="L537" s="611"/>
    </row>
    <row r="538" spans="1:12" ht="12">
      <c r="A538" s="611"/>
      <c r="B538" s="871"/>
      <c r="C538" s="872"/>
      <c r="D538" s="874"/>
      <c r="E538" s="888"/>
      <c r="F538" s="888"/>
      <c r="G538" s="888"/>
      <c r="H538" s="880">
        <v>100</v>
      </c>
      <c r="I538" s="292">
        <f t="shared" si="58"/>
        <v>0</v>
      </c>
      <c r="J538" s="293">
        <f t="shared" si="59"/>
        <v>0</v>
      </c>
      <c r="K538" s="611"/>
      <c r="L538" s="611"/>
    </row>
    <row r="539" spans="1:12" ht="12">
      <c r="A539" s="611"/>
      <c r="B539" s="871"/>
      <c r="C539" s="872"/>
      <c r="D539" s="874"/>
      <c r="E539" s="888"/>
      <c r="F539" s="888"/>
      <c r="G539" s="888"/>
      <c r="H539" s="880">
        <v>100</v>
      </c>
      <c r="I539" s="292">
        <f t="shared" si="58"/>
        <v>0</v>
      </c>
      <c r="J539" s="293">
        <f t="shared" si="59"/>
        <v>0</v>
      </c>
      <c r="K539" s="611"/>
      <c r="L539" s="611"/>
    </row>
    <row r="540" spans="1:12" ht="12">
      <c r="A540" s="611"/>
      <c r="B540" s="871"/>
      <c r="C540" s="872"/>
      <c r="D540" s="874"/>
      <c r="E540" s="888"/>
      <c r="F540" s="888"/>
      <c r="G540" s="888"/>
      <c r="H540" s="880">
        <v>100</v>
      </c>
      <c r="I540" s="292">
        <f t="shared" si="58"/>
        <v>0</v>
      </c>
      <c r="J540" s="293">
        <f t="shared" si="59"/>
        <v>0</v>
      </c>
      <c r="K540" s="611"/>
      <c r="L540" s="611"/>
    </row>
    <row r="541" spans="1:12" ht="12">
      <c r="A541" s="611"/>
      <c r="B541" s="871"/>
      <c r="C541" s="872"/>
      <c r="D541" s="874"/>
      <c r="E541" s="888"/>
      <c r="F541" s="888"/>
      <c r="G541" s="888"/>
      <c r="H541" s="880">
        <v>100</v>
      </c>
      <c r="I541" s="292">
        <f t="shared" si="58"/>
        <v>0</v>
      </c>
      <c r="J541" s="293">
        <f t="shared" si="59"/>
        <v>0</v>
      </c>
      <c r="K541" s="611"/>
      <c r="L541" s="611"/>
    </row>
    <row r="542" spans="1:12" ht="12">
      <c r="A542" s="611"/>
      <c r="B542" s="871"/>
      <c r="C542" s="872"/>
      <c r="D542" s="874"/>
      <c r="E542" s="888"/>
      <c r="F542" s="888"/>
      <c r="G542" s="888"/>
      <c r="H542" s="880">
        <v>100</v>
      </c>
      <c r="I542" s="292">
        <f t="shared" si="58"/>
        <v>0</v>
      </c>
      <c r="J542" s="293">
        <f t="shared" si="59"/>
        <v>0</v>
      </c>
      <c r="K542" s="611"/>
      <c r="L542" s="611"/>
    </row>
    <row r="543" spans="1:12" ht="12">
      <c r="A543" s="611"/>
      <c r="B543" s="871"/>
      <c r="C543" s="872"/>
      <c r="D543" s="874"/>
      <c r="E543" s="888"/>
      <c r="F543" s="888"/>
      <c r="G543" s="888"/>
      <c r="H543" s="880">
        <v>100</v>
      </c>
      <c r="I543" s="292">
        <f t="shared" si="58"/>
        <v>0</v>
      </c>
      <c r="J543" s="293">
        <f t="shared" si="59"/>
        <v>0</v>
      </c>
      <c r="K543" s="611"/>
      <c r="L543" s="611"/>
    </row>
    <row r="544" spans="1:12" ht="12">
      <c r="A544" s="611"/>
      <c r="B544" s="871"/>
      <c r="C544" s="872"/>
      <c r="D544" s="874"/>
      <c r="E544" s="888"/>
      <c r="F544" s="888"/>
      <c r="G544" s="888"/>
      <c r="H544" s="880">
        <v>100</v>
      </c>
      <c r="I544" s="292">
        <f t="shared" si="58"/>
        <v>0</v>
      </c>
      <c r="J544" s="293">
        <f t="shared" si="59"/>
        <v>0</v>
      </c>
      <c r="K544" s="611"/>
      <c r="L544" s="611"/>
    </row>
    <row r="545" spans="1:12" ht="12">
      <c r="A545" s="611"/>
      <c r="B545" s="871"/>
      <c r="C545" s="872"/>
      <c r="D545" s="874"/>
      <c r="E545" s="888"/>
      <c r="F545" s="888"/>
      <c r="G545" s="888"/>
      <c r="H545" s="880">
        <v>100</v>
      </c>
      <c r="I545" s="292">
        <f t="shared" si="58"/>
        <v>0</v>
      </c>
      <c r="J545" s="293">
        <f t="shared" si="59"/>
        <v>0</v>
      </c>
      <c r="K545" s="611"/>
      <c r="L545" s="611"/>
    </row>
    <row r="546" spans="1:12" ht="12">
      <c r="A546" s="611"/>
      <c r="B546" s="871"/>
      <c r="C546" s="872"/>
      <c r="D546" s="874"/>
      <c r="E546" s="888"/>
      <c r="F546" s="888"/>
      <c r="G546" s="888"/>
      <c r="H546" s="880">
        <v>100</v>
      </c>
      <c r="I546" s="292">
        <f t="shared" si="58"/>
        <v>0</v>
      </c>
      <c r="J546" s="293">
        <f t="shared" si="59"/>
        <v>0</v>
      </c>
      <c r="K546" s="611"/>
      <c r="L546" s="611"/>
    </row>
    <row r="547" spans="1:12" ht="12">
      <c r="A547" s="611"/>
      <c r="B547" s="871"/>
      <c r="C547" s="872"/>
      <c r="D547" s="874"/>
      <c r="E547" s="888"/>
      <c r="F547" s="888"/>
      <c r="G547" s="888"/>
      <c r="H547" s="880">
        <v>100</v>
      </c>
      <c r="I547" s="292">
        <f t="shared" si="58"/>
        <v>0</v>
      </c>
      <c r="J547" s="293">
        <f t="shared" si="59"/>
        <v>0</v>
      </c>
      <c r="K547" s="611"/>
      <c r="L547" s="611"/>
    </row>
    <row r="548" spans="1:12" ht="12">
      <c r="A548" s="611"/>
      <c r="B548" s="871"/>
      <c r="C548" s="872"/>
      <c r="D548" s="874"/>
      <c r="E548" s="888"/>
      <c r="F548" s="888"/>
      <c r="G548" s="888"/>
      <c r="H548" s="880">
        <v>100</v>
      </c>
      <c r="I548" s="292">
        <f t="shared" si="58"/>
        <v>0</v>
      </c>
      <c r="J548" s="293">
        <f t="shared" si="59"/>
        <v>0</v>
      </c>
      <c r="K548" s="611"/>
      <c r="L548" s="611"/>
    </row>
    <row r="549" spans="1:12" ht="12">
      <c r="A549" s="611"/>
      <c r="B549" s="871"/>
      <c r="C549" s="872"/>
      <c r="D549" s="874"/>
      <c r="E549" s="888"/>
      <c r="F549" s="888"/>
      <c r="G549" s="888"/>
      <c r="H549" s="880">
        <v>100</v>
      </c>
      <c r="I549" s="292">
        <f t="shared" si="58"/>
        <v>0</v>
      </c>
      <c r="J549" s="293">
        <f t="shared" si="59"/>
        <v>0</v>
      </c>
      <c r="K549" s="611"/>
      <c r="L549" s="611"/>
    </row>
    <row r="550" spans="1:12" ht="12">
      <c r="A550" s="611"/>
      <c r="B550" s="871"/>
      <c r="C550" s="872"/>
      <c r="D550" s="874"/>
      <c r="E550" s="888"/>
      <c r="F550" s="888"/>
      <c r="G550" s="888"/>
      <c r="H550" s="880">
        <v>100</v>
      </c>
      <c r="I550" s="292">
        <f t="shared" si="58"/>
        <v>0</v>
      </c>
      <c r="J550" s="293">
        <f t="shared" si="59"/>
        <v>0</v>
      </c>
      <c r="K550" s="611"/>
      <c r="L550" s="611"/>
    </row>
    <row r="551" spans="1:12" ht="12">
      <c r="A551" s="611"/>
      <c r="B551" s="875"/>
      <c r="C551" s="876"/>
      <c r="D551" s="877"/>
      <c r="E551" s="889"/>
      <c r="F551" s="889"/>
      <c r="G551" s="889"/>
      <c r="H551" s="881">
        <v>100</v>
      </c>
      <c r="I551" s="292">
        <f t="shared" si="58"/>
        <v>0</v>
      </c>
      <c r="J551" s="293">
        <f t="shared" si="59"/>
        <v>0</v>
      </c>
      <c r="K551" s="611"/>
      <c r="L551" s="611"/>
    </row>
    <row r="552" spans="1:12" ht="12">
      <c r="A552" s="611"/>
      <c r="B552" s="306" t="s">
        <v>831</v>
      </c>
      <c r="C552" s="307"/>
      <c r="D552" s="307"/>
      <c r="E552" s="308">
        <f>SUM(E537:E551)</f>
        <v>0</v>
      </c>
      <c r="F552" s="309"/>
      <c r="G552" s="310"/>
      <c r="H552" s="311"/>
      <c r="I552" s="310"/>
      <c r="J552" s="312"/>
      <c r="K552" s="611"/>
      <c r="L552" s="611"/>
    </row>
    <row r="553" spans="1:12" ht="12.75" thickBot="1">
      <c r="A553" s="611"/>
      <c r="B553" s="291" t="s">
        <v>832</v>
      </c>
      <c r="C553" s="263"/>
      <c r="D553" s="263"/>
      <c r="E553" s="263"/>
      <c r="F553" s="263"/>
      <c r="G553" s="263"/>
      <c r="H553" s="263"/>
      <c r="I553" s="294">
        <f>SUM(I537:I551)</f>
        <v>0</v>
      </c>
      <c r="J553" s="295">
        <f>SUM(J537:J551)</f>
        <v>0</v>
      </c>
      <c r="K553" s="611"/>
      <c r="L553" s="611"/>
    </row>
    <row r="554" spans="1:12" ht="12.75" thickTop="1">
      <c r="A554" s="611"/>
      <c r="B554" s="611"/>
      <c r="C554" s="611"/>
      <c r="D554" s="611"/>
      <c r="E554" s="611"/>
      <c r="F554" s="611"/>
      <c r="G554" s="611"/>
      <c r="H554" s="611"/>
      <c r="I554" s="360"/>
      <c r="J554" s="360"/>
      <c r="K554" s="611"/>
      <c r="L554" s="611"/>
    </row>
    <row r="555" spans="1:12" ht="12">
      <c r="A555" s="611"/>
      <c r="B555" s="611"/>
      <c r="C555" s="611"/>
      <c r="D555" s="611"/>
      <c r="E555" s="611"/>
      <c r="F555" s="611"/>
      <c r="G555" s="611"/>
      <c r="H555" s="611"/>
      <c r="I555" s="611"/>
      <c r="J555" s="611"/>
      <c r="K555" s="611"/>
      <c r="L555" s="611"/>
    </row>
    <row r="556" spans="1:12" ht="12">
      <c r="A556" s="611"/>
      <c r="B556" s="634" t="s">
        <v>833</v>
      </c>
      <c r="C556" s="278" t="s">
        <v>834</v>
      </c>
      <c r="D556" s="611"/>
      <c r="E556" s="611"/>
      <c r="F556" s="611"/>
      <c r="G556" s="611"/>
      <c r="H556" s="611"/>
      <c r="I556" s="611"/>
      <c r="J556" s="611"/>
      <c r="K556" s="611"/>
      <c r="L556" s="611"/>
    </row>
    <row r="557" spans="1:12" ht="12">
      <c r="A557" s="611"/>
      <c r="B557" s="611"/>
      <c r="C557" s="278" t="s">
        <v>835</v>
      </c>
      <c r="D557" s="611"/>
      <c r="E557" s="611"/>
      <c r="F557" s="611"/>
      <c r="G557" s="611"/>
      <c r="H557" s="611"/>
      <c r="I557" s="611"/>
      <c r="J557" s="611"/>
      <c r="K557" s="611"/>
      <c r="L557" s="611"/>
    </row>
    <row r="558" spans="1:12" ht="12">
      <c r="A558" s="611"/>
      <c r="B558" s="611"/>
      <c r="C558" s="278" t="s">
        <v>836</v>
      </c>
      <c r="D558" s="611"/>
      <c r="E558" s="611"/>
      <c r="F558" s="611"/>
      <c r="G558" s="611"/>
      <c r="H558" s="611"/>
      <c r="I558" s="611"/>
      <c r="J558" s="611"/>
      <c r="K558" s="611"/>
      <c r="L558" s="611"/>
    </row>
    <row r="559" spans="1:12" ht="12">
      <c r="A559" s="611"/>
      <c r="B559" s="611"/>
      <c r="C559" s="278" t="s">
        <v>837</v>
      </c>
      <c r="D559" s="611"/>
      <c r="E559" s="611"/>
      <c r="F559" s="611"/>
      <c r="G559" s="611"/>
      <c r="H559" s="611"/>
      <c r="I559" s="611"/>
      <c r="J559" s="611"/>
      <c r="K559" s="611"/>
      <c r="L559" s="611"/>
    </row>
    <row r="560" spans="1:12" ht="12">
      <c r="A560" s="611"/>
      <c r="B560" s="611"/>
      <c r="C560" s="278" t="s">
        <v>838</v>
      </c>
      <c r="D560" s="611"/>
      <c r="E560" s="611"/>
      <c r="F560" s="611"/>
      <c r="G560" s="611"/>
      <c r="H560" s="611"/>
      <c r="I560" s="611"/>
      <c r="J560" s="611"/>
      <c r="K560" s="611"/>
      <c r="L560" s="611"/>
    </row>
    <row r="561" spans="1:12" ht="12">
      <c r="A561" s="611"/>
      <c r="B561" s="611"/>
      <c r="C561" s="278" t="s">
        <v>839</v>
      </c>
      <c r="D561" s="611"/>
      <c r="E561" s="611"/>
      <c r="F561" s="611"/>
      <c r="G561" s="611"/>
      <c r="H561" s="611"/>
      <c r="I561" s="611"/>
      <c r="J561" s="611"/>
      <c r="K561" s="611"/>
      <c r="L561" s="611"/>
    </row>
    <row r="562" spans="1:12" ht="12">
      <c r="A562" s="611"/>
      <c r="B562" s="611"/>
      <c r="C562" s="611"/>
      <c r="D562" s="611"/>
      <c r="E562" s="611"/>
      <c r="F562" s="611"/>
      <c r="G562" s="611"/>
      <c r="H562" s="611"/>
      <c r="I562" s="611"/>
      <c r="J562" s="611"/>
      <c r="K562" s="611"/>
      <c r="L562" s="611"/>
    </row>
  </sheetData>
  <sheetProtection sheet="1" objects="1" scenarios="1"/>
  <mergeCells count="1">
    <mergeCell ref="E6:H6"/>
  </mergeCells>
  <printOptions horizontalCentered="1"/>
  <pageMargins left="0.4" right="0.4" top="0.333" bottom="0.333" header="0.5" footer="0.5"/>
  <pageSetup fitToHeight="1" fitToWidth="1" orientation="portrait" r:id="rId1"/>
</worksheet>
</file>

<file path=xl/worksheets/sheet9.xml><?xml version="1.0" encoding="utf-8"?>
<worksheet xmlns="http://schemas.openxmlformats.org/spreadsheetml/2006/main" xmlns:r="http://schemas.openxmlformats.org/officeDocument/2006/relationships">
  <sheetPr codeName="Sheet9" transitionEvaluation="1">
    <pageSetUpPr fitToPage="1"/>
  </sheetPr>
  <dimension ref="A1:Q187"/>
  <sheetViews>
    <sheetView showGridLines="0" zoomScale="60" zoomScaleNormal="60" workbookViewId="0" topLeftCell="A1">
      <pane xSplit="2" topLeftCell="D1" activePane="topRight" state="frozen"/>
      <selection pane="topLeft" activeCell="A1" sqref="A1"/>
      <selection pane="topRight" activeCell="O151" sqref="O151"/>
    </sheetView>
  </sheetViews>
  <sheetFormatPr defaultColWidth="9.7109375" defaultRowHeight="12.75"/>
  <cols>
    <col min="1" max="1" width="40.7109375" style="244" customWidth="1"/>
    <col min="2" max="2" width="3.7109375" style="244" customWidth="1"/>
    <col min="3" max="3" width="12.57421875" style="244" customWidth="1"/>
    <col min="4" max="4" width="10.7109375" style="244" customWidth="1"/>
    <col min="5" max="6" width="11.7109375" style="244" customWidth="1"/>
    <col min="7" max="15" width="10.7109375" style="244" customWidth="1"/>
    <col min="16" max="16384" width="9.7109375" style="244" customWidth="1"/>
  </cols>
  <sheetData>
    <row r="1" spans="1:17" ht="12">
      <c r="A1" s="611"/>
      <c r="B1" s="611"/>
      <c r="C1" s="611"/>
      <c r="D1" s="611"/>
      <c r="E1" s="611"/>
      <c r="F1" s="611"/>
      <c r="G1" s="611"/>
      <c r="H1" s="611"/>
      <c r="I1" s="611"/>
      <c r="J1" s="611"/>
      <c r="K1" s="611"/>
      <c r="L1" s="611"/>
      <c r="M1" s="611"/>
      <c r="N1" s="611"/>
      <c r="O1" s="611"/>
      <c r="P1" s="611"/>
      <c r="Q1" s="611"/>
    </row>
    <row r="2" spans="1:17" ht="18">
      <c r="A2" s="611"/>
      <c r="B2" s="611"/>
      <c r="C2" s="611"/>
      <c r="D2" s="611"/>
      <c r="E2" s="313"/>
      <c r="F2" s="611"/>
      <c r="G2" s="611"/>
      <c r="H2" s="611"/>
      <c r="I2" s="611"/>
      <c r="J2" s="611"/>
      <c r="K2" s="611"/>
      <c r="L2" s="611"/>
      <c r="M2" s="611"/>
      <c r="N2" s="611"/>
      <c r="O2" s="611"/>
      <c r="P2" s="611"/>
      <c r="Q2" s="611"/>
    </row>
    <row r="3" spans="1:17" ht="12">
      <c r="A3" s="314" t="str">
        <f>CFSchedules!E5</f>
        <v>Case Farm Ranch</v>
      </c>
      <c r="B3" s="611"/>
      <c r="C3" s="611"/>
      <c r="D3" s="611"/>
      <c r="E3" s="611"/>
      <c r="F3" s="611"/>
      <c r="G3" s="611"/>
      <c r="H3" s="611"/>
      <c r="I3" s="611"/>
      <c r="J3" s="611"/>
      <c r="K3" s="611"/>
      <c r="L3" s="611"/>
      <c r="M3" s="611"/>
      <c r="N3" s="611"/>
      <c r="O3" s="611"/>
      <c r="P3" s="611"/>
      <c r="Q3" s="611"/>
    </row>
    <row r="4" spans="1:17" ht="12">
      <c r="A4" s="315">
        <f>CFSchedules!E6</f>
        <v>35432</v>
      </c>
      <c r="B4" s="611"/>
      <c r="C4" s="611"/>
      <c r="D4" s="611"/>
      <c r="E4" s="611"/>
      <c r="F4" s="611"/>
      <c r="G4" s="611"/>
      <c r="H4" s="611"/>
      <c r="I4" s="611"/>
      <c r="J4" s="611"/>
      <c r="K4" s="611"/>
      <c r="L4" s="611"/>
      <c r="M4" s="611"/>
      <c r="N4" s="611"/>
      <c r="O4" s="611"/>
      <c r="P4" s="611"/>
      <c r="Q4" s="611"/>
    </row>
    <row r="5" spans="1:17" ht="12">
      <c r="A5" s="611"/>
      <c r="B5" s="611"/>
      <c r="C5" s="316" t="s">
        <v>705</v>
      </c>
      <c r="D5" s="316" t="s">
        <v>705</v>
      </c>
      <c r="E5" s="316" t="s">
        <v>705</v>
      </c>
      <c r="F5" s="316" t="s">
        <v>705</v>
      </c>
      <c r="G5" s="316" t="s">
        <v>705</v>
      </c>
      <c r="H5" s="316" t="s">
        <v>705</v>
      </c>
      <c r="I5" s="316" t="s">
        <v>705</v>
      </c>
      <c r="J5" s="316" t="s">
        <v>705</v>
      </c>
      <c r="K5" s="316" t="s">
        <v>705</v>
      </c>
      <c r="L5" s="316" t="s">
        <v>705</v>
      </c>
      <c r="M5" s="316" t="s">
        <v>705</v>
      </c>
      <c r="N5" s="316" t="s">
        <v>705</v>
      </c>
      <c r="O5" s="611"/>
      <c r="P5" s="611"/>
      <c r="Q5" s="611"/>
    </row>
    <row r="6" spans="1:17" ht="12">
      <c r="A6" s="317"/>
      <c r="B6" s="611"/>
      <c r="C6" s="318">
        <v>1</v>
      </c>
      <c r="D6" s="318">
        <v>2</v>
      </c>
      <c r="E6" s="318">
        <v>3</v>
      </c>
      <c r="F6" s="318">
        <v>4</v>
      </c>
      <c r="G6" s="318">
        <v>5</v>
      </c>
      <c r="H6" s="318">
        <v>6</v>
      </c>
      <c r="I6" s="318">
        <v>7</v>
      </c>
      <c r="J6" s="318">
        <v>8</v>
      </c>
      <c r="K6" s="318">
        <v>9</v>
      </c>
      <c r="L6" s="318">
        <v>10</v>
      </c>
      <c r="M6" s="318">
        <v>11</v>
      </c>
      <c r="N6" s="318">
        <v>12</v>
      </c>
      <c r="O6" s="611"/>
      <c r="P6" s="611"/>
      <c r="Q6" s="611"/>
    </row>
    <row r="7" spans="1:17" ht="12">
      <c r="A7" s="317" t="s">
        <v>840</v>
      </c>
      <c r="B7" s="611"/>
      <c r="C7" s="319">
        <v>0</v>
      </c>
      <c r="D7" s="635" t="s">
        <v>242</v>
      </c>
      <c r="E7" s="611"/>
      <c r="F7" s="611"/>
      <c r="G7" s="611"/>
      <c r="H7" s="611"/>
      <c r="I7" s="611"/>
      <c r="J7" s="611"/>
      <c r="K7" s="611"/>
      <c r="L7" s="611"/>
      <c r="M7" s="611"/>
      <c r="N7" s="611"/>
      <c r="O7" s="611"/>
      <c r="P7" s="611"/>
      <c r="Q7" s="611"/>
    </row>
    <row r="8" spans="1:17" ht="12">
      <c r="A8" s="314"/>
      <c r="B8" s="611"/>
      <c r="C8" s="611"/>
      <c r="D8" s="613" t="s">
        <v>117</v>
      </c>
      <c r="E8" s="613"/>
      <c r="F8" s="611"/>
      <c r="G8" s="611"/>
      <c r="H8" s="611"/>
      <c r="I8" s="611"/>
      <c r="J8" s="611"/>
      <c r="K8" s="611"/>
      <c r="L8" s="611"/>
      <c r="M8" s="611"/>
      <c r="N8" s="611"/>
      <c r="O8" s="611"/>
      <c r="P8" s="611"/>
      <c r="Q8" s="611"/>
    </row>
    <row r="9" spans="1:17" ht="12">
      <c r="A9" s="314"/>
      <c r="B9" s="611"/>
      <c r="C9" s="611"/>
      <c r="D9" s="611"/>
      <c r="E9" s="613" t="s">
        <v>117</v>
      </c>
      <c r="F9" s="611"/>
      <c r="G9" s="611"/>
      <c r="H9" s="611"/>
      <c r="I9" s="611"/>
      <c r="J9" s="611"/>
      <c r="K9" s="611"/>
      <c r="L9" s="611"/>
      <c r="M9" s="611"/>
      <c r="N9" s="611"/>
      <c r="O9" s="611"/>
      <c r="P9" s="611"/>
      <c r="Q9" s="611"/>
    </row>
    <row r="10" spans="1:17" ht="12">
      <c r="A10" s="317"/>
      <c r="B10" s="611"/>
      <c r="C10" s="611"/>
      <c r="D10" s="611"/>
      <c r="E10" s="611"/>
      <c r="F10" s="611"/>
      <c r="G10" s="611"/>
      <c r="H10" s="611"/>
      <c r="I10" s="611"/>
      <c r="J10" s="611"/>
      <c r="K10" s="611"/>
      <c r="L10" s="611"/>
      <c r="M10" s="611"/>
      <c r="N10" s="611"/>
      <c r="O10" s="611"/>
      <c r="P10" s="611"/>
      <c r="Q10" s="611"/>
    </row>
    <row r="11" spans="1:17" ht="12">
      <c r="A11" s="317" t="s">
        <v>243</v>
      </c>
      <c r="B11" s="611"/>
      <c r="C11" s="319">
        <v>12</v>
      </c>
      <c r="D11" s="635" t="s">
        <v>241</v>
      </c>
      <c r="E11" s="613"/>
      <c r="F11" s="611"/>
      <c r="G11" s="611"/>
      <c r="H11" s="611"/>
      <c r="I11" s="611"/>
      <c r="J11" s="611"/>
      <c r="K11" s="611"/>
      <c r="L11" s="611"/>
      <c r="M11" s="611"/>
      <c r="N11" s="611"/>
      <c r="O11" s="611"/>
      <c r="P11" s="611"/>
      <c r="Q11" s="611"/>
    </row>
    <row r="12" spans="1:17" ht="12">
      <c r="A12" s="314"/>
      <c r="B12" s="611"/>
      <c r="C12" s="611"/>
      <c r="D12" s="611"/>
      <c r="E12" s="611"/>
      <c r="F12" s="611"/>
      <c r="G12" s="611"/>
      <c r="H12" s="611"/>
      <c r="I12" s="611"/>
      <c r="J12" s="611"/>
      <c r="K12" s="611"/>
      <c r="L12" s="611"/>
      <c r="M12" s="611"/>
      <c r="N12" s="611"/>
      <c r="O12" s="611"/>
      <c r="P12" s="611"/>
      <c r="Q12" s="611"/>
    </row>
    <row r="13" spans="1:17" ht="12">
      <c r="A13" s="317"/>
      <c r="B13" s="611"/>
      <c r="C13" s="611"/>
      <c r="D13" s="611"/>
      <c r="E13" s="611"/>
      <c r="F13" s="611"/>
      <c r="G13" s="611"/>
      <c r="H13" s="611"/>
      <c r="I13" s="611"/>
      <c r="J13" s="611"/>
      <c r="K13" s="611"/>
      <c r="L13" s="611"/>
      <c r="M13" s="611"/>
      <c r="N13" s="611"/>
      <c r="O13" s="611"/>
      <c r="P13" s="611"/>
      <c r="Q13" s="611"/>
    </row>
    <row r="14" spans="1:17" ht="12">
      <c r="A14" s="317" t="s">
        <v>244</v>
      </c>
      <c r="B14" s="611"/>
      <c r="C14" s="319">
        <v>13000</v>
      </c>
      <c r="D14" s="636" t="s">
        <v>245</v>
      </c>
      <c r="E14" s="611"/>
      <c r="F14" s="611"/>
      <c r="G14" s="611"/>
      <c r="H14" s="611"/>
      <c r="I14" s="611"/>
      <c r="J14" s="611"/>
      <c r="K14" s="611"/>
      <c r="L14" s="611"/>
      <c r="M14" s="611"/>
      <c r="N14" s="611"/>
      <c r="O14" s="611"/>
      <c r="P14" s="611"/>
      <c r="Q14" s="611"/>
    </row>
    <row r="15" spans="1:17" ht="12">
      <c r="A15" s="611"/>
      <c r="B15" s="611"/>
      <c r="C15" s="611"/>
      <c r="D15" s="613" t="s">
        <v>117</v>
      </c>
      <c r="E15" s="611"/>
      <c r="F15" s="611"/>
      <c r="G15" s="611"/>
      <c r="H15" s="611"/>
      <c r="I15" s="611"/>
      <c r="J15" s="611"/>
      <c r="K15" s="611"/>
      <c r="L15" s="611"/>
      <c r="M15" s="611"/>
      <c r="N15" s="611"/>
      <c r="O15" s="611"/>
      <c r="P15" s="611"/>
      <c r="Q15" s="611"/>
    </row>
    <row r="16" spans="1:17" ht="12">
      <c r="A16" s="317" t="s">
        <v>841</v>
      </c>
      <c r="B16" s="611"/>
      <c r="C16" s="944">
        <v>35432</v>
      </c>
      <c r="D16" s="946"/>
      <c r="E16" s="611"/>
      <c r="F16" s="611"/>
      <c r="G16" s="611"/>
      <c r="H16" s="611"/>
      <c r="I16" s="611"/>
      <c r="J16" s="611"/>
      <c r="K16" s="611"/>
      <c r="L16" s="611"/>
      <c r="M16" s="611"/>
      <c r="N16" s="611"/>
      <c r="O16" s="611"/>
      <c r="P16" s="611"/>
      <c r="Q16" s="611"/>
    </row>
    <row r="17" spans="1:17" ht="12">
      <c r="A17" s="611"/>
      <c r="B17" s="611"/>
      <c r="C17" s="634" t="s">
        <v>842</v>
      </c>
      <c r="D17" s="634" t="s">
        <v>843</v>
      </c>
      <c r="E17" s="634" t="s">
        <v>844</v>
      </c>
      <c r="F17" s="634" t="s">
        <v>845</v>
      </c>
      <c r="G17" s="634" t="s">
        <v>846</v>
      </c>
      <c r="H17" s="634" t="s">
        <v>847</v>
      </c>
      <c r="I17" s="634" t="s">
        <v>848</v>
      </c>
      <c r="J17" s="634" t="s">
        <v>849</v>
      </c>
      <c r="K17" s="634" t="s">
        <v>850</v>
      </c>
      <c r="L17" s="634" t="s">
        <v>851</v>
      </c>
      <c r="M17" s="634" t="s">
        <v>852</v>
      </c>
      <c r="N17" s="634" t="s">
        <v>853</v>
      </c>
      <c r="O17" s="611"/>
      <c r="P17" s="611"/>
      <c r="Q17" s="611"/>
    </row>
    <row r="18" spans="1:17" ht="12.75" thickBot="1">
      <c r="A18" s="317" t="s">
        <v>854</v>
      </c>
      <c r="B18" s="611"/>
      <c r="C18" s="320" t="b">
        <f>C6=1</f>
        <v>1</v>
      </c>
      <c r="D18" s="321">
        <v>2</v>
      </c>
      <c r="E18" s="321">
        <v>3</v>
      </c>
      <c r="F18" s="321">
        <v>4</v>
      </c>
      <c r="G18" s="321">
        <v>5</v>
      </c>
      <c r="H18" s="321">
        <v>6</v>
      </c>
      <c r="I18" s="321">
        <v>7</v>
      </c>
      <c r="J18" s="321">
        <v>8</v>
      </c>
      <c r="K18" s="321">
        <v>9</v>
      </c>
      <c r="L18" s="321">
        <v>10</v>
      </c>
      <c r="M18" s="321">
        <v>11</v>
      </c>
      <c r="N18" s="321">
        <v>12</v>
      </c>
      <c r="O18" s="322" t="s">
        <v>121</v>
      </c>
      <c r="P18" s="611"/>
      <c r="Q18" s="611"/>
    </row>
    <row r="19" spans="1:17" ht="12">
      <c r="A19" s="613" t="s">
        <v>855</v>
      </c>
      <c r="B19" s="323">
        <v>1</v>
      </c>
      <c r="C19" s="324">
        <f>DSUM(CFSchedules!$B$419:$J$434,9,C5:C6)</f>
        <v>0</v>
      </c>
      <c r="D19" s="324">
        <f>DSUM(CFSchedules!$B$419:$J$434,9,D5:D6)</f>
        <v>0</v>
      </c>
      <c r="E19" s="324">
        <f>DSUM(CFSchedules!$B$419:$J$434,9,E5:E6)</f>
        <v>45360</v>
      </c>
      <c r="F19" s="324">
        <f>DSUM(CFSchedules!$B$419:$J$434,9,F5:F6)</f>
        <v>0</v>
      </c>
      <c r="G19" s="324">
        <f>DSUM(CFSchedules!$B$419:$J$434,9,G5:G6)</f>
        <v>51750</v>
      </c>
      <c r="H19" s="324">
        <f>DSUM(CFSchedules!$B$419:$J$434,9,H5:H6)</f>
        <v>16000</v>
      </c>
      <c r="I19" s="324">
        <f>DSUM(CFSchedules!$B$419:$J$434,9,I5:I6)</f>
        <v>0</v>
      </c>
      <c r="J19" s="324">
        <f>DSUM(CFSchedules!$B$419:$J$434,9,J5:J6)</f>
        <v>70980</v>
      </c>
      <c r="K19" s="324">
        <f>DSUM(CFSchedules!$B$419:$J$434,9,K5:K6)</f>
        <v>7616</v>
      </c>
      <c r="L19" s="324">
        <f>DSUM(CFSchedules!$B$419:$J$434,9,L5:L6)</f>
        <v>0</v>
      </c>
      <c r="M19" s="324">
        <f>DSUM(CFSchedules!$B$419:$J$434,9,M5:M6)</f>
        <v>0</v>
      </c>
      <c r="N19" s="324">
        <f>DSUM(CFSchedules!$B$419:$J$434,9,N5:N6)</f>
        <v>25000</v>
      </c>
      <c r="O19" s="324">
        <f>SUM(C19:N19)</f>
        <v>216706</v>
      </c>
      <c r="P19" s="611"/>
      <c r="Q19" s="611"/>
    </row>
    <row r="20" spans="1:17" ht="12">
      <c r="A20" s="901" t="s">
        <v>856</v>
      </c>
      <c r="B20" s="325"/>
      <c r="C20" s="639"/>
      <c r="D20" s="639"/>
      <c r="E20" s="639"/>
      <c r="F20" s="639"/>
      <c r="G20" s="639"/>
      <c r="H20" s="639"/>
      <c r="I20" s="639"/>
      <c r="J20" s="639"/>
      <c r="K20" s="639"/>
      <c r="L20" s="639"/>
      <c r="M20" s="639"/>
      <c r="N20" s="639"/>
      <c r="O20" s="324">
        <f>SUM(C20:N20)</f>
        <v>0</v>
      </c>
      <c r="P20" s="611"/>
      <c r="Q20" s="611"/>
    </row>
    <row r="21" spans="1:17" ht="12">
      <c r="A21" s="901" t="s">
        <v>856</v>
      </c>
      <c r="B21" s="325"/>
      <c r="C21" s="639"/>
      <c r="D21" s="639"/>
      <c r="E21" s="639"/>
      <c r="F21" s="639"/>
      <c r="G21" s="639"/>
      <c r="H21" s="639"/>
      <c r="I21" s="639"/>
      <c r="J21" s="639"/>
      <c r="K21" s="639"/>
      <c r="L21" s="639"/>
      <c r="M21" s="639"/>
      <c r="N21" s="639"/>
      <c r="O21" s="324">
        <f>SUM(C21:N21)</f>
        <v>0</v>
      </c>
      <c r="P21" s="611"/>
      <c r="Q21" s="611"/>
    </row>
    <row r="22" spans="1:17" ht="12">
      <c r="A22" s="901" t="s">
        <v>856</v>
      </c>
      <c r="B22" s="325"/>
      <c r="C22" s="639"/>
      <c r="D22" s="639"/>
      <c r="E22" s="639"/>
      <c r="F22" s="639"/>
      <c r="G22" s="639"/>
      <c r="H22" s="639"/>
      <c r="I22" s="639"/>
      <c r="J22" s="639"/>
      <c r="K22" s="639"/>
      <c r="L22" s="639"/>
      <c r="M22" s="639"/>
      <c r="N22" s="639"/>
      <c r="O22" s="324">
        <f>SUM(C22:N22)</f>
        <v>0</v>
      </c>
      <c r="P22" s="611"/>
      <c r="Q22" s="611"/>
    </row>
    <row r="23" spans="1:17" ht="12">
      <c r="A23" s="901" t="s">
        <v>856</v>
      </c>
      <c r="B23" s="325"/>
      <c r="C23" s="639"/>
      <c r="D23" s="639"/>
      <c r="E23" s="639"/>
      <c r="F23" s="639"/>
      <c r="G23" s="639"/>
      <c r="H23" s="639"/>
      <c r="I23" s="639"/>
      <c r="J23" s="639"/>
      <c r="K23" s="639"/>
      <c r="L23" s="639"/>
      <c r="M23" s="639"/>
      <c r="N23" s="639"/>
      <c r="O23" s="324">
        <f>SUM(C23:N23)</f>
        <v>0</v>
      </c>
      <c r="P23" s="611"/>
      <c r="Q23" s="611"/>
    </row>
    <row r="24" spans="1:17" ht="12">
      <c r="A24" s="317" t="s">
        <v>857</v>
      </c>
      <c r="B24" s="326"/>
      <c r="C24" s="326"/>
      <c r="D24" s="327"/>
      <c r="E24" s="328"/>
      <c r="F24" s="328"/>
      <c r="G24" s="328"/>
      <c r="H24" s="328"/>
      <c r="I24" s="328"/>
      <c r="J24" s="328"/>
      <c r="K24" s="328"/>
      <c r="L24" s="328"/>
      <c r="M24" s="328"/>
      <c r="N24" s="328"/>
      <c r="O24" s="329"/>
      <c r="P24" s="611"/>
      <c r="Q24" s="611"/>
    </row>
    <row r="25" spans="1:17" ht="12">
      <c r="A25" s="613" t="s">
        <v>858</v>
      </c>
      <c r="B25" s="323">
        <v>2</v>
      </c>
      <c r="C25" s="330">
        <f>DSUM(CFSchedules!$B$441:$J$453,9,C5:C6)</f>
        <v>0</v>
      </c>
      <c r="D25" s="330">
        <f>DSUM(CFSchedules!$B$441:$J$453,9,D5:D6)</f>
        <v>0</v>
      </c>
      <c r="E25" s="330">
        <f>DSUM(CFSchedules!$B$441:$J$453,9,E5:E6)</f>
        <v>0</v>
      </c>
      <c r="F25" s="330">
        <f>DSUM(CFSchedules!$B$441:$J$453,9,F5:F6)</f>
        <v>0</v>
      </c>
      <c r="G25" s="330">
        <f>DSUM(CFSchedules!$B$441:$J$453,9,G5:G6)</f>
        <v>0</v>
      </c>
      <c r="H25" s="330">
        <f>DSUM(CFSchedules!$B$441:$J$453,9,H5:H6)</f>
        <v>0</v>
      </c>
      <c r="I25" s="330">
        <f>DSUM(CFSchedules!$B$441:$J$453,9,I5:I6)</f>
        <v>0</v>
      </c>
      <c r="J25" s="330">
        <f>DSUM(CFSchedules!$B$441:$J$453,9,J5:J6)</f>
        <v>0</v>
      </c>
      <c r="K25" s="330">
        <f>DSUM(CFSchedules!$B$441:$J$453,9,K5:K6)</f>
        <v>0</v>
      </c>
      <c r="L25" s="330">
        <f>DSUM(CFSchedules!$B$441:$J$453,9,L5:L6)</f>
        <v>0</v>
      </c>
      <c r="M25" s="330">
        <f>DSUM(CFSchedules!$B$441:$J$453,9,M5:M6)</f>
        <v>0</v>
      </c>
      <c r="N25" s="330">
        <f>DSUM(CFSchedules!$B$441:$J$453,9,N5:N6)</f>
        <v>0</v>
      </c>
      <c r="O25" s="324">
        <f aca="true" t="shared" si="0" ref="O25:O30">SUM(C25:N25)</f>
        <v>0</v>
      </c>
      <c r="P25" s="611"/>
      <c r="Q25" s="611"/>
    </row>
    <row r="26" spans="1:17" ht="12">
      <c r="A26" s="613" t="s">
        <v>859</v>
      </c>
      <c r="B26" s="323">
        <v>3</v>
      </c>
      <c r="C26" s="330">
        <f>DSUM(CFSchedules!$B$460:$J$472,9,C5:C6)</f>
        <v>0</v>
      </c>
      <c r="D26" s="330">
        <f>DSUM(CFSchedules!$B$460:$J$472,9,D5:D6)</f>
        <v>0</v>
      </c>
      <c r="E26" s="330">
        <f>DSUM(CFSchedules!$B$460:$J$472,9,E5:E6)</f>
        <v>0</v>
      </c>
      <c r="F26" s="330">
        <f>DSUM(CFSchedules!$B$460:$J$472,9,F5:F6)</f>
        <v>0</v>
      </c>
      <c r="G26" s="330">
        <f>DSUM(CFSchedules!$B$460:$J$472,9,G5:G6)</f>
        <v>0</v>
      </c>
      <c r="H26" s="330">
        <f>DSUM(CFSchedules!$B$460:$J$472,9,H5:H6)</f>
        <v>0</v>
      </c>
      <c r="I26" s="330">
        <f>DSUM(CFSchedules!$B$460:$J$472,9,I5:I6)</f>
        <v>0</v>
      </c>
      <c r="J26" s="330">
        <f>DSUM(CFSchedules!$B$460:$J$472,9,J5:J6)</f>
        <v>0</v>
      </c>
      <c r="K26" s="330">
        <f>DSUM(CFSchedules!$B$460:$J$472,9,K5:K6)</f>
        <v>0</v>
      </c>
      <c r="L26" s="330">
        <f>DSUM(CFSchedules!$B$460:$J$472,9,L5:L6)</f>
        <v>131107</v>
      </c>
      <c r="M26" s="330">
        <f>DSUM(CFSchedules!$B$460:$J$472,9,M5:M6)</f>
        <v>0</v>
      </c>
      <c r="N26" s="330">
        <f>DSUM(CFSchedules!$B$460:$J$472,9,N5:N6)</f>
        <v>0</v>
      </c>
      <c r="O26" s="324">
        <f t="shared" si="0"/>
        <v>131107</v>
      </c>
      <c r="P26" s="611"/>
      <c r="Q26" s="611"/>
    </row>
    <row r="27" spans="1:17" ht="12">
      <c r="A27" s="901" t="s">
        <v>856</v>
      </c>
      <c r="B27" s="325"/>
      <c r="C27" s="639"/>
      <c r="D27" s="639"/>
      <c r="E27" s="639"/>
      <c r="F27" s="639"/>
      <c r="G27" s="639"/>
      <c r="H27" s="639"/>
      <c r="I27" s="639"/>
      <c r="J27" s="639"/>
      <c r="K27" s="639"/>
      <c r="L27" s="639"/>
      <c r="M27" s="639"/>
      <c r="N27" s="639"/>
      <c r="O27" s="324">
        <f t="shared" si="0"/>
        <v>0</v>
      </c>
      <c r="P27" s="611"/>
      <c r="Q27" s="611"/>
    </row>
    <row r="28" spans="1:17" ht="12">
      <c r="A28" s="901" t="s">
        <v>856</v>
      </c>
      <c r="B28" s="325"/>
      <c r="C28" s="639"/>
      <c r="D28" s="639"/>
      <c r="E28" s="639"/>
      <c r="F28" s="639"/>
      <c r="G28" s="639"/>
      <c r="H28" s="639"/>
      <c r="I28" s="639"/>
      <c r="J28" s="639"/>
      <c r="K28" s="639"/>
      <c r="L28" s="639"/>
      <c r="M28" s="639"/>
      <c r="N28" s="639"/>
      <c r="O28" s="324">
        <f t="shared" si="0"/>
        <v>0</v>
      </c>
      <c r="P28" s="611"/>
      <c r="Q28" s="611"/>
    </row>
    <row r="29" spans="1:17" ht="12">
      <c r="A29" s="901" t="s">
        <v>856</v>
      </c>
      <c r="B29" s="325"/>
      <c r="C29" s="639"/>
      <c r="D29" s="639"/>
      <c r="E29" s="639"/>
      <c r="F29" s="639"/>
      <c r="G29" s="639"/>
      <c r="H29" s="639"/>
      <c r="I29" s="639"/>
      <c r="J29" s="639"/>
      <c r="K29" s="639"/>
      <c r="L29" s="639"/>
      <c r="M29" s="639"/>
      <c r="N29" s="639"/>
      <c r="O29" s="324">
        <f t="shared" si="0"/>
        <v>0</v>
      </c>
      <c r="P29" s="611"/>
      <c r="Q29" s="611"/>
    </row>
    <row r="30" spans="1:17" ht="12">
      <c r="A30" s="901" t="s">
        <v>856</v>
      </c>
      <c r="B30" s="325"/>
      <c r="C30" s="639"/>
      <c r="D30" s="639"/>
      <c r="E30" s="639"/>
      <c r="F30" s="639"/>
      <c r="G30" s="639"/>
      <c r="H30" s="639"/>
      <c r="I30" s="639"/>
      <c r="J30" s="639"/>
      <c r="K30" s="639"/>
      <c r="L30" s="639"/>
      <c r="M30" s="639"/>
      <c r="N30" s="639"/>
      <c r="O30" s="324">
        <f t="shared" si="0"/>
        <v>0</v>
      </c>
      <c r="P30" s="611"/>
      <c r="Q30" s="611"/>
    </row>
    <row r="31" spans="1:17" ht="12">
      <c r="A31" s="317" t="s">
        <v>860</v>
      </c>
      <c r="B31" s="323"/>
      <c r="C31" s="331" t="s">
        <v>861</v>
      </c>
      <c r="D31" s="332" t="s">
        <v>862</v>
      </c>
      <c r="E31" s="333" t="s">
        <v>863</v>
      </c>
      <c r="F31" s="333" t="s">
        <v>864</v>
      </c>
      <c r="G31" s="333" t="s">
        <v>863</v>
      </c>
      <c r="H31" s="333" t="s">
        <v>861</v>
      </c>
      <c r="I31" s="333" t="s">
        <v>865</v>
      </c>
      <c r="J31" s="333" t="s">
        <v>864</v>
      </c>
      <c r="K31" s="333" t="s">
        <v>866</v>
      </c>
      <c r="L31" s="333" t="s">
        <v>867</v>
      </c>
      <c r="M31" s="333" t="s">
        <v>868</v>
      </c>
      <c r="N31" s="333" t="s">
        <v>869</v>
      </c>
      <c r="O31" s="334"/>
      <c r="P31" s="611"/>
      <c r="Q31" s="611"/>
    </row>
    <row r="32" spans="1:17" ht="12">
      <c r="A32" s="613" t="s">
        <v>870</v>
      </c>
      <c r="B32" s="323">
        <v>4</v>
      </c>
      <c r="C32" s="324">
        <f>DSUM(CFSchedules!$B$479:$J$485,9,C5:C6)</f>
        <v>0</v>
      </c>
      <c r="D32" s="324">
        <f>DSUM(CFSchedules!$B$479:$J$485,9,D5:D6)</f>
        <v>0</v>
      </c>
      <c r="E32" s="324">
        <f>DSUM(CFSchedules!$B$479:$J$485,9,E5:E6)</f>
        <v>0</v>
      </c>
      <c r="F32" s="324">
        <f>DSUM(CFSchedules!$B$479:$J$485,9,F5:F6)</f>
        <v>0</v>
      </c>
      <c r="G32" s="324">
        <f>DSUM(CFSchedules!$B$479:$J$485,9,G5:G6)</f>
        <v>0</v>
      </c>
      <c r="H32" s="324">
        <f>DSUM(CFSchedules!$B$479:$J$485,9,H5:H6)</f>
        <v>0</v>
      </c>
      <c r="I32" s="324">
        <f>DSUM(CFSchedules!$B$479:$J$485,9,I5:I6)</f>
        <v>0</v>
      </c>
      <c r="J32" s="324">
        <f>DSUM(CFSchedules!$B$479:$J$485,9,J5:J6)</f>
        <v>0</v>
      </c>
      <c r="K32" s="324">
        <f>DSUM(CFSchedules!$B$479:$J$485,9,K5:K6)</f>
        <v>0</v>
      </c>
      <c r="L32" s="324">
        <f>DSUM(CFSchedules!$B$479:$J$485,9,L5:L6)</f>
        <v>0</v>
      </c>
      <c r="M32" s="324">
        <f>DSUM(CFSchedules!$B$479:$J$485,9,M5:M6)</f>
        <v>33075</v>
      </c>
      <c r="N32" s="324">
        <f>DSUM(CFSchedules!$B$479:$J$485,9,N5:N6)</f>
        <v>0</v>
      </c>
      <c r="O32" s="324">
        <f>SUM(C32:N32)</f>
        <v>33075</v>
      </c>
      <c r="P32" s="611"/>
      <c r="Q32" s="611"/>
    </row>
    <row r="33" spans="1:17" ht="12">
      <c r="A33" s="613" t="s">
        <v>871</v>
      </c>
      <c r="B33" s="351">
        <v>4</v>
      </c>
      <c r="C33" s="324">
        <f>DSUM(CFSchedules!$B$487:$J$494,9,C5:C6)</f>
        <v>0</v>
      </c>
      <c r="D33" s="324">
        <f>DSUM(CFSchedules!$B$487:$J$494,9,D5:D6)</f>
        <v>0</v>
      </c>
      <c r="E33" s="324">
        <f>DSUM(CFSchedules!$B$487:$J$494,9,E5:E6)</f>
        <v>0</v>
      </c>
      <c r="F33" s="324">
        <f>DSUM(CFSchedules!$B$487:$J$494,9,F5:F6)</f>
        <v>0</v>
      </c>
      <c r="G33" s="324">
        <f>DSUM(CFSchedules!$B$487:$J$494,9,G5:G6)</f>
        <v>0</v>
      </c>
      <c r="H33" s="324">
        <f>DSUM(CFSchedules!$B$487:$J$494,9,H5:H6)</f>
        <v>0</v>
      </c>
      <c r="I33" s="324">
        <f>DSUM(CFSchedules!$B$487:$J$494,9,I5:I6)</f>
        <v>0</v>
      </c>
      <c r="J33" s="324">
        <f>DSUM(CFSchedules!$B$487:$J$494,9,J5:J6)</f>
        <v>0</v>
      </c>
      <c r="K33" s="324">
        <f>DSUM(CFSchedules!$B$487:$J$494,9,K5:K6)</f>
        <v>0</v>
      </c>
      <c r="L33" s="324">
        <f>DSUM(CFSchedules!$B$487:$J$494,9,L5:L6)</f>
        <v>0</v>
      </c>
      <c r="M33" s="324">
        <f>DSUM(CFSchedules!$B$487:$J$494,9,M5:M6)</f>
        <v>0</v>
      </c>
      <c r="N33" s="324">
        <f>DSUM(CFSchedules!$B$487:$J$494,9,N5:N6)</f>
        <v>0</v>
      </c>
      <c r="O33" s="324">
        <f>SUM(C33:N33)</f>
        <v>0</v>
      </c>
      <c r="P33" s="611"/>
      <c r="Q33" s="611"/>
    </row>
    <row r="34" spans="1:17" ht="12">
      <c r="A34" s="613" t="s">
        <v>872</v>
      </c>
      <c r="B34" s="351">
        <v>4</v>
      </c>
      <c r="C34" s="324">
        <f>DSUM(CFSchedules!$B$496:$J$504,9,C5:C6)</f>
        <v>0</v>
      </c>
      <c r="D34" s="324">
        <f>DSUM(CFSchedules!$B$496:$J$504,9,D5:D6)</f>
        <v>0</v>
      </c>
      <c r="E34" s="324">
        <f>DSUM(CFSchedules!$B$496:$J$504,9,E5:E6)</f>
        <v>0</v>
      </c>
      <c r="F34" s="324">
        <f>DSUM(CFSchedules!$B$496:$J$504,9,F5:F6)</f>
        <v>0</v>
      </c>
      <c r="G34" s="324">
        <f>DSUM(CFSchedules!$B$496:$J$504,9,G5:G6)</f>
        <v>0</v>
      </c>
      <c r="H34" s="324">
        <f>DSUM(CFSchedules!$B$496:$J$504,9,H5:H6)</f>
        <v>0</v>
      </c>
      <c r="I34" s="324">
        <f>DSUM(CFSchedules!$B$496:$J$504,9,I5:I6)</f>
        <v>0</v>
      </c>
      <c r="J34" s="324">
        <f>DSUM(CFSchedules!$B$496:$J$504,9,J5:J6)</f>
        <v>0</v>
      </c>
      <c r="K34" s="324">
        <f>DSUM(CFSchedules!$B$496:$J$504,9,K5:K6)</f>
        <v>0</v>
      </c>
      <c r="L34" s="324">
        <f>DSUM(CFSchedules!$B$496:$J$504,9,L5:L6)</f>
        <v>0</v>
      </c>
      <c r="M34" s="324">
        <f>DSUM(CFSchedules!$B$496:$J$504,9,M5:M6)</f>
        <v>0</v>
      </c>
      <c r="N34" s="324">
        <f>DSUM(CFSchedules!$B$496:$J$504,9,N5:N6)</f>
        <v>0</v>
      </c>
      <c r="O34" s="324">
        <f>SUM(C34:N34)</f>
        <v>0</v>
      </c>
      <c r="P34" s="611"/>
      <c r="Q34" s="611"/>
    </row>
    <row r="35" spans="1:17" ht="12">
      <c r="A35" s="901" t="s">
        <v>856</v>
      </c>
      <c r="B35" s="335"/>
      <c r="C35" s="639"/>
      <c r="D35" s="639"/>
      <c r="E35" s="639"/>
      <c r="F35" s="639"/>
      <c r="G35" s="639"/>
      <c r="H35" s="639"/>
      <c r="I35" s="639"/>
      <c r="J35" s="639"/>
      <c r="K35" s="639"/>
      <c r="L35" s="639"/>
      <c r="M35" s="639"/>
      <c r="N35" s="639"/>
      <c r="O35" s="324">
        <f>SUM(C35:N35)</f>
        <v>0</v>
      </c>
      <c r="P35" s="611"/>
      <c r="Q35" s="611"/>
    </row>
    <row r="36" spans="1:17" ht="12">
      <c r="A36" s="901" t="s">
        <v>856</v>
      </c>
      <c r="B36" s="335"/>
      <c r="C36" s="639"/>
      <c r="D36" s="639"/>
      <c r="E36" s="639"/>
      <c r="F36" s="639"/>
      <c r="G36" s="639"/>
      <c r="H36" s="639"/>
      <c r="I36" s="639"/>
      <c r="J36" s="639"/>
      <c r="K36" s="639"/>
      <c r="L36" s="639"/>
      <c r="M36" s="639"/>
      <c r="N36" s="639"/>
      <c r="O36" s="324">
        <f>SUM(C36:N36)</f>
        <v>0</v>
      </c>
      <c r="P36" s="611"/>
      <c r="Q36" s="611"/>
    </row>
    <row r="37" spans="1:17" ht="12">
      <c r="A37" s="317" t="s">
        <v>873</v>
      </c>
      <c r="B37" s="323"/>
      <c r="C37" s="323"/>
      <c r="D37" s="331" t="s">
        <v>862</v>
      </c>
      <c r="E37" s="333" t="s">
        <v>863</v>
      </c>
      <c r="F37" s="333" t="s">
        <v>864</v>
      </c>
      <c r="G37" s="333" t="s">
        <v>863</v>
      </c>
      <c r="H37" s="333" t="s">
        <v>861</v>
      </c>
      <c r="I37" s="333" t="s">
        <v>865</v>
      </c>
      <c r="J37" s="333" t="s">
        <v>864</v>
      </c>
      <c r="K37" s="333" t="s">
        <v>866</v>
      </c>
      <c r="L37" s="333" t="s">
        <v>867</v>
      </c>
      <c r="M37" s="333" t="s">
        <v>868</v>
      </c>
      <c r="N37" s="333" t="s">
        <v>869</v>
      </c>
      <c r="O37" s="334"/>
      <c r="P37" s="611"/>
      <c r="Q37" s="611"/>
    </row>
    <row r="38" spans="1:17" ht="12">
      <c r="A38" s="613" t="s">
        <v>874</v>
      </c>
      <c r="B38" s="323">
        <v>5</v>
      </c>
      <c r="C38" s="324">
        <f>DSUM(CFSchedules!$B$512:$J$529,9,C5:C6)</f>
        <v>0</v>
      </c>
      <c r="D38" s="324">
        <f>DSUM(CFSchedules!$B$512:$J$529,9,D5:D6)</f>
        <v>0</v>
      </c>
      <c r="E38" s="324">
        <f>DSUM(CFSchedules!$B$512:$J$529,9,E5:E6)</f>
        <v>0</v>
      </c>
      <c r="F38" s="324">
        <f>DSUM(CFSchedules!$B$512:$J$529,9,F5:F6)</f>
        <v>0</v>
      </c>
      <c r="G38" s="324">
        <f>DSUM(CFSchedules!$B$512:$J$529,9,G5:G6)</f>
        <v>0</v>
      </c>
      <c r="H38" s="324">
        <f>DSUM(CFSchedules!$B$512:$J$529,9,H5:H6)</f>
        <v>0</v>
      </c>
      <c r="I38" s="324">
        <f>DSUM(CFSchedules!$B$512:$J$529,9,I5:I6)</f>
        <v>0</v>
      </c>
      <c r="J38" s="324">
        <f>DSUM(CFSchedules!$B$512:$J$529,9,J5:J6)</f>
        <v>0</v>
      </c>
      <c r="K38" s="324">
        <f>DSUM(CFSchedules!$B$512:$J$529,9,K5:K6)</f>
        <v>0</v>
      </c>
      <c r="L38" s="324">
        <f>DSUM(CFSchedules!$B$512:$J$529,9,L5:L6)</f>
        <v>0</v>
      </c>
      <c r="M38" s="324">
        <f>DSUM(CFSchedules!$B$512:$J$529,9,M5:M6)</f>
        <v>0</v>
      </c>
      <c r="N38" s="324">
        <f>DSUM(CFSchedules!$B$512:$J$529,9,N5:N6)</f>
        <v>15652</v>
      </c>
      <c r="O38" s="324">
        <f>SUM(C38:N38)</f>
        <v>15652</v>
      </c>
      <c r="P38" s="611"/>
      <c r="Q38" s="611"/>
    </row>
    <row r="39" spans="1:17" ht="12">
      <c r="A39" s="613" t="s">
        <v>875</v>
      </c>
      <c r="B39" s="323">
        <v>6</v>
      </c>
      <c r="C39" s="324">
        <f>DSUM(CFSchedules!$B$536:$J$551,9,C5:C6)</f>
        <v>0</v>
      </c>
      <c r="D39" s="324">
        <f>DSUM(CFSchedules!$B$536:$J$551,9,D5:D6)</f>
        <v>0</v>
      </c>
      <c r="E39" s="324">
        <f>DSUM(CFSchedules!$B$536:$J$551,9,E5:E6)</f>
        <v>0</v>
      </c>
      <c r="F39" s="324">
        <f>DSUM(CFSchedules!$B$536:$J$551,9,F5:F6)</f>
        <v>0</v>
      </c>
      <c r="G39" s="324">
        <f>DSUM(CFSchedules!$B$536:$J$551,9,G5:G6)</f>
        <v>0</v>
      </c>
      <c r="H39" s="324">
        <f>DSUM(CFSchedules!$B$536:$J$551,9,H5:H6)</f>
        <v>0</v>
      </c>
      <c r="I39" s="324">
        <f>DSUM(CFSchedules!$B$536:$J$551,9,I5:I6)</f>
        <v>0</v>
      </c>
      <c r="J39" s="324">
        <f>DSUM(CFSchedules!$B$536:$J$551,9,J5:J6)</f>
        <v>0</v>
      </c>
      <c r="K39" s="324">
        <f>DSUM(CFSchedules!$B$536:$J$551,9,K5:K6)</f>
        <v>0</v>
      </c>
      <c r="L39" s="324">
        <f>DSUM(CFSchedules!$B$536:$J$551,9,L5:L6)</f>
        <v>0</v>
      </c>
      <c r="M39" s="324">
        <f>DSUM(CFSchedules!$B$536:$J$551,9,M5:M6)</f>
        <v>0</v>
      </c>
      <c r="N39" s="324">
        <f>DSUM(CFSchedules!$B$536:$J$551,9,N5:N6)</f>
        <v>0</v>
      </c>
      <c r="O39" s="324">
        <f>SUM(C39:N39)</f>
        <v>0</v>
      </c>
      <c r="P39" s="611"/>
      <c r="Q39" s="611"/>
    </row>
    <row r="40" spans="1:17" ht="12">
      <c r="A40" s="901" t="s">
        <v>856</v>
      </c>
      <c r="B40" s="325"/>
      <c r="C40" s="639"/>
      <c r="D40" s="639"/>
      <c r="E40" s="639"/>
      <c r="F40" s="639"/>
      <c r="G40" s="639"/>
      <c r="H40" s="639"/>
      <c r="I40" s="639"/>
      <c r="J40" s="639"/>
      <c r="K40" s="639"/>
      <c r="L40" s="639"/>
      <c r="M40" s="639"/>
      <c r="N40" s="639"/>
      <c r="O40" s="324">
        <f>SUM(C40:N40)</f>
        <v>0</v>
      </c>
      <c r="P40" s="611"/>
      <c r="Q40" s="611"/>
    </row>
    <row r="41" spans="1:17" ht="12">
      <c r="A41" s="901" t="s">
        <v>856</v>
      </c>
      <c r="B41" s="325"/>
      <c r="C41" s="639"/>
      <c r="D41" s="639"/>
      <c r="E41" s="639"/>
      <c r="F41" s="639"/>
      <c r="G41" s="639"/>
      <c r="H41" s="639"/>
      <c r="I41" s="639"/>
      <c r="J41" s="639"/>
      <c r="K41" s="639"/>
      <c r="L41" s="639"/>
      <c r="M41" s="639"/>
      <c r="N41" s="639"/>
      <c r="O41" s="324">
        <f>SUM(C41:N41)</f>
        <v>0</v>
      </c>
      <c r="P41" s="611"/>
      <c r="Q41" s="611"/>
    </row>
    <row r="42" spans="1:17" ht="12">
      <c r="A42" s="613" t="s">
        <v>876</v>
      </c>
      <c r="B42" s="323"/>
      <c r="C42" s="336" t="s">
        <v>861</v>
      </c>
      <c r="D42" s="337" t="s">
        <v>862</v>
      </c>
      <c r="E42" s="337" t="s">
        <v>863</v>
      </c>
      <c r="F42" s="337" t="s">
        <v>864</v>
      </c>
      <c r="G42" s="337" t="s">
        <v>863</v>
      </c>
      <c r="H42" s="337" t="s">
        <v>861</v>
      </c>
      <c r="I42" s="337" t="s">
        <v>865</v>
      </c>
      <c r="J42" s="337" t="s">
        <v>864</v>
      </c>
      <c r="K42" s="337" t="s">
        <v>866</v>
      </c>
      <c r="L42" s="337" t="s">
        <v>867</v>
      </c>
      <c r="M42" s="337" t="s">
        <v>868</v>
      </c>
      <c r="N42" s="337" t="s">
        <v>869</v>
      </c>
      <c r="O42" s="334"/>
      <c r="P42" s="611"/>
      <c r="Q42" s="611"/>
    </row>
    <row r="43" spans="1:17" ht="12">
      <c r="A43" s="901" t="s">
        <v>877</v>
      </c>
      <c r="B43" s="335"/>
      <c r="C43" s="639"/>
      <c r="D43" s="639"/>
      <c r="E43" s="639"/>
      <c r="F43" s="639"/>
      <c r="G43" s="639"/>
      <c r="H43" s="639"/>
      <c r="I43" s="639"/>
      <c r="J43" s="639"/>
      <c r="K43" s="639"/>
      <c r="L43" s="639"/>
      <c r="M43" s="639"/>
      <c r="N43" s="639"/>
      <c r="O43" s="324">
        <f>SUM(C43:N43)</f>
        <v>0</v>
      </c>
      <c r="P43" s="611"/>
      <c r="Q43" s="611"/>
    </row>
    <row r="44" spans="1:17" ht="12">
      <c r="A44" s="901" t="s">
        <v>878</v>
      </c>
      <c r="B44" s="335"/>
      <c r="C44" s="639"/>
      <c r="D44" s="639"/>
      <c r="E44" s="639"/>
      <c r="F44" s="639"/>
      <c r="G44" s="639"/>
      <c r="H44" s="639"/>
      <c r="I44" s="639"/>
      <c r="J44" s="639"/>
      <c r="K44" s="639"/>
      <c r="L44" s="639"/>
      <c r="M44" s="639"/>
      <c r="N44" s="639"/>
      <c r="O44" s="324">
        <f>SUM(C44:N44)</f>
        <v>0</v>
      </c>
      <c r="P44" s="611"/>
      <c r="Q44" s="611"/>
    </row>
    <row r="45" spans="1:17" ht="12">
      <c r="A45" s="901" t="s">
        <v>856</v>
      </c>
      <c r="B45" s="335"/>
      <c r="C45" s="639"/>
      <c r="D45" s="639"/>
      <c r="E45" s="639"/>
      <c r="F45" s="639"/>
      <c r="G45" s="639"/>
      <c r="H45" s="639"/>
      <c r="I45" s="639"/>
      <c r="J45" s="639"/>
      <c r="K45" s="639"/>
      <c r="L45" s="639"/>
      <c r="M45" s="639"/>
      <c r="N45" s="639"/>
      <c r="O45" s="324">
        <f>SUM(C45:N45)</f>
        <v>0</v>
      </c>
      <c r="P45" s="611"/>
      <c r="Q45" s="611"/>
    </row>
    <row r="46" spans="1:17" ht="12">
      <c r="A46" s="613" t="s">
        <v>879</v>
      </c>
      <c r="B46" s="323"/>
      <c r="C46" s="336" t="s">
        <v>861</v>
      </c>
      <c r="D46" s="337" t="s">
        <v>862</v>
      </c>
      <c r="E46" s="337" t="s">
        <v>863</v>
      </c>
      <c r="F46" s="337" t="s">
        <v>864</v>
      </c>
      <c r="G46" s="337" t="s">
        <v>863</v>
      </c>
      <c r="H46" s="337" t="s">
        <v>861</v>
      </c>
      <c r="I46" s="337" t="s">
        <v>865</v>
      </c>
      <c r="J46" s="337" t="s">
        <v>864</v>
      </c>
      <c r="K46" s="337" t="s">
        <v>866</v>
      </c>
      <c r="L46" s="337" t="s">
        <v>867</v>
      </c>
      <c r="M46" s="337" t="s">
        <v>868</v>
      </c>
      <c r="N46" s="337" t="s">
        <v>869</v>
      </c>
      <c r="O46" s="334"/>
      <c r="P46" s="611"/>
      <c r="Q46" s="611"/>
    </row>
    <row r="47" spans="1:17" ht="12">
      <c r="A47" s="901" t="s">
        <v>630</v>
      </c>
      <c r="B47" s="335"/>
      <c r="C47" s="639"/>
      <c r="D47" s="639"/>
      <c r="E47" s="639"/>
      <c r="F47" s="639"/>
      <c r="G47" s="639"/>
      <c r="H47" s="639"/>
      <c r="I47" s="639"/>
      <c r="J47" s="639"/>
      <c r="K47" s="639"/>
      <c r="L47" s="639"/>
      <c r="M47" s="639"/>
      <c r="N47" s="639"/>
      <c r="O47" s="324">
        <f aca="true" t="shared" si="1" ref="O47:O55">SUM(C47:N47)</f>
        <v>0</v>
      </c>
      <c r="P47" s="611"/>
      <c r="Q47" s="611"/>
    </row>
    <row r="48" spans="1:17" ht="12">
      <c r="A48" s="901" t="s">
        <v>631</v>
      </c>
      <c r="B48" s="335"/>
      <c r="C48" s="639"/>
      <c r="D48" s="639">
        <v>2200</v>
      </c>
      <c r="E48" s="639"/>
      <c r="F48" s="639"/>
      <c r="G48" s="639"/>
      <c r="H48" s="639"/>
      <c r="I48" s="639"/>
      <c r="J48" s="639"/>
      <c r="K48" s="639"/>
      <c r="L48" s="639"/>
      <c r="M48" s="639"/>
      <c r="N48" s="639"/>
      <c r="O48" s="324">
        <f t="shared" si="1"/>
        <v>2200</v>
      </c>
      <c r="P48" s="611"/>
      <c r="Q48" s="611"/>
    </row>
    <row r="49" spans="1:17" ht="12">
      <c r="A49" s="901" t="s">
        <v>880</v>
      </c>
      <c r="B49" s="335"/>
      <c r="C49" s="639"/>
      <c r="D49" s="639"/>
      <c r="E49" s="639"/>
      <c r="F49" s="639"/>
      <c r="G49" s="639"/>
      <c r="H49" s="639"/>
      <c r="I49" s="639"/>
      <c r="J49" s="639"/>
      <c r="K49" s="639"/>
      <c r="L49" s="639"/>
      <c r="M49" s="639"/>
      <c r="N49" s="639"/>
      <c r="O49" s="324">
        <f t="shared" si="1"/>
        <v>0</v>
      </c>
      <c r="P49" s="611"/>
      <c r="Q49" s="611"/>
    </row>
    <row r="50" spans="1:17" ht="12">
      <c r="A50" s="901" t="s">
        <v>881</v>
      </c>
      <c r="B50" s="335"/>
      <c r="C50" s="639"/>
      <c r="D50" s="639"/>
      <c r="E50" s="639"/>
      <c r="F50" s="639"/>
      <c r="G50" s="639"/>
      <c r="H50" s="639"/>
      <c r="I50" s="639"/>
      <c r="J50" s="639"/>
      <c r="K50" s="639"/>
      <c r="L50" s="639"/>
      <c r="M50" s="639"/>
      <c r="N50" s="639"/>
      <c r="O50" s="324">
        <f t="shared" si="1"/>
        <v>0</v>
      </c>
      <c r="P50" s="611"/>
      <c r="Q50" s="611"/>
    </row>
    <row r="51" spans="1:17" ht="12">
      <c r="A51" s="901" t="s">
        <v>882</v>
      </c>
      <c r="B51" s="335"/>
      <c r="C51" s="639"/>
      <c r="D51" s="639"/>
      <c r="E51" s="639"/>
      <c r="F51" s="639"/>
      <c r="G51" s="639"/>
      <c r="H51" s="639"/>
      <c r="I51" s="639"/>
      <c r="J51" s="639"/>
      <c r="K51" s="639"/>
      <c r="L51" s="639"/>
      <c r="M51" s="639"/>
      <c r="N51" s="639"/>
      <c r="O51" s="324">
        <f t="shared" si="1"/>
        <v>0</v>
      </c>
      <c r="P51" s="611"/>
      <c r="Q51" s="611"/>
    </row>
    <row r="52" spans="1:17" ht="12">
      <c r="A52" s="901" t="s">
        <v>883</v>
      </c>
      <c r="B52" s="335"/>
      <c r="C52" s="639"/>
      <c r="D52" s="639"/>
      <c r="E52" s="639"/>
      <c r="F52" s="639"/>
      <c r="G52" s="639"/>
      <c r="H52" s="639"/>
      <c r="I52" s="639"/>
      <c r="J52" s="639"/>
      <c r="K52" s="639"/>
      <c r="L52" s="639"/>
      <c r="M52" s="639"/>
      <c r="N52" s="639"/>
      <c r="O52" s="324">
        <f t="shared" si="1"/>
        <v>0</v>
      </c>
      <c r="P52" s="611"/>
      <c r="Q52" s="611"/>
    </row>
    <row r="53" spans="1:17" ht="12">
      <c r="A53" s="901" t="s">
        <v>856</v>
      </c>
      <c r="B53" s="335"/>
      <c r="C53" s="639"/>
      <c r="D53" s="639"/>
      <c r="E53" s="639"/>
      <c r="F53" s="639"/>
      <c r="G53" s="639"/>
      <c r="H53" s="639"/>
      <c r="I53" s="639"/>
      <c r="J53" s="639"/>
      <c r="K53" s="639"/>
      <c r="L53" s="639"/>
      <c r="M53" s="639"/>
      <c r="N53" s="639"/>
      <c r="O53" s="324">
        <f t="shared" si="1"/>
        <v>0</v>
      </c>
      <c r="P53" s="611"/>
      <c r="Q53" s="611"/>
    </row>
    <row r="54" spans="1:17" ht="12">
      <c r="A54" s="901" t="s">
        <v>856</v>
      </c>
      <c r="B54" s="335"/>
      <c r="C54" s="639"/>
      <c r="D54" s="639"/>
      <c r="E54" s="639"/>
      <c r="F54" s="639"/>
      <c r="G54" s="639"/>
      <c r="H54" s="639"/>
      <c r="I54" s="639"/>
      <c r="J54" s="639"/>
      <c r="K54" s="639"/>
      <c r="L54" s="639"/>
      <c r="M54" s="639"/>
      <c r="N54" s="639"/>
      <c r="O54" s="324">
        <f t="shared" si="1"/>
        <v>0</v>
      </c>
      <c r="P54" s="611"/>
      <c r="Q54" s="611"/>
    </row>
    <row r="55" spans="1:17" ht="12">
      <c r="A55" s="901" t="s">
        <v>856</v>
      </c>
      <c r="B55" s="335"/>
      <c r="C55" s="639"/>
      <c r="D55" s="639"/>
      <c r="E55" s="639"/>
      <c r="F55" s="639"/>
      <c r="G55" s="639"/>
      <c r="H55" s="639"/>
      <c r="I55" s="639"/>
      <c r="J55" s="639"/>
      <c r="K55" s="639"/>
      <c r="L55" s="639"/>
      <c r="M55" s="639"/>
      <c r="N55" s="639"/>
      <c r="O55" s="324">
        <f t="shared" si="1"/>
        <v>0</v>
      </c>
      <c r="P55" s="611"/>
      <c r="Q55" s="611"/>
    </row>
    <row r="56" spans="1:17" ht="12">
      <c r="A56" s="317" t="s">
        <v>884</v>
      </c>
      <c r="B56" s="323"/>
      <c r="C56" s="336" t="s">
        <v>861</v>
      </c>
      <c r="D56" s="337" t="s">
        <v>862</v>
      </c>
      <c r="E56" s="337" t="s">
        <v>863</v>
      </c>
      <c r="F56" s="337" t="s">
        <v>864</v>
      </c>
      <c r="G56" s="337" t="s">
        <v>863</v>
      </c>
      <c r="H56" s="337" t="s">
        <v>861</v>
      </c>
      <c r="I56" s="337" t="s">
        <v>865</v>
      </c>
      <c r="J56" s="337" t="s">
        <v>864</v>
      </c>
      <c r="K56" s="337" t="s">
        <v>866</v>
      </c>
      <c r="L56" s="337" t="s">
        <v>867</v>
      </c>
      <c r="M56" s="337" t="s">
        <v>868</v>
      </c>
      <c r="N56" s="337" t="s">
        <v>869</v>
      </c>
      <c r="O56" s="334"/>
      <c r="P56" s="611"/>
      <c r="Q56" s="611"/>
    </row>
    <row r="57" spans="1:17" ht="12">
      <c r="A57" s="901" t="s">
        <v>885</v>
      </c>
      <c r="B57" s="335"/>
      <c r="C57" s="639"/>
      <c r="D57" s="639">
        <v>6000</v>
      </c>
      <c r="E57" s="639"/>
      <c r="F57" s="639"/>
      <c r="G57" s="639"/>
      <c r="H57" s="639"/>
      <c r="I57" s="639">
        <v>15000</v>
      </c>
      <c r="J57" s="639"/>
      <c r="K57" s="639"/>
      <c r="L57" s="639"/>
      <c r="M57" s="639"/>
      <c r="N57" s="639"/>
      <c r="O57" s="324">
        <f>SUM(C57:N57)</f>
        <v>21000</v>
      </c>
      <c r="P57" s="611"/>
      <c r="Q57" s="611"/>
    </row>
    <row r="58" spans="1:17" ht="12">
      <c r="A58" s="901" t="s">
        <v>886</v>
      </c>
      <c r="B58" s="335"/>
      <c r="C58" s="639"/>
      <c r="D58" s="639"/>
      <c r="E58" s="639"/>
      <c r="F58" s="639"/>
      <c r="G58" s="639"/>
      <c r="H58" s="639"/>
      <c r="I58" s="639"/>
      <c r="J58" s="639"/>
      <c r="K58" s="639"/>
      <c r="L58" s="639"/>
      <c r="M58" s="639"/>
      <c r="N58" s="639"/>
      <c r="O58" s="324">
        <f>SUM(C58:N58)</f>
        <v>0</v>
      </c>
      <c r="P58" s="611"/>
      <c r="Q58" s="611"/>
    </row>
    <row r="59" spans="1:17" ht="12">
      <c r="A59" s="901" t="s">
        <v>887</v>
      </c>
      <c r="B59" s="335"/>
      <c r="C59" s="639"/>
      <c r="D59" s="639"/>
      <c r="E59" s="639"/>
      <c r="F59" s="639"/>
      <c r="G59" s="639"/>
      <c r="H59" s="639"/>
      <c r="I59" s="639"/>
      <c r="J59" s="639"/>
      <c r="K59" s="639"/>
      <c r="L59" s="639"/>
      <c r="M59" s="639"/>
      <c r="N59" s="639"/>
      <c r="O59" s="324">
        <f>SUM(C59:N59)</f>
        <v>0</v>
      </c>
      <c r="P59" s="611"/>
      <c r="Q59" s="611"/>
    </row>
    <row r="60" spans="1:17" ht="12">
      <c r="A60" s="901" t="s">
        <v>888</v>
      </c>
      <c r="B60" s="335"/>
      <c r="C60" s="639"/>
      <c r="D60" s="639"/>
      <c r="E60" s="639"/>
      <c r="F60" s="639"/>
      <c r="G60" s="639"/>
      <c r="H60" s="639"/>
      <c r="I60" s="639"/>
      <c r="J60" s="639"/>
      <c r="K60" s="639"/>
      <c r="L60" s="639"/>
      <c r="M60" s="639"/>
      <c r="N60" s="639"/>
      <c r="O60" s="324">
        <f>SUM(C60:N60)</f>
        <v>0</v>
      </c>
      <c r="P60" s="611"/>
      <c r="Q60" s="611"/>
    </row>
    <row r="61" spans="1:17" ht="12">
      <c r="A61" s="317" t="s">
        <v>889</v>
      </c>
      <c r="B61" s="637"/>
      <c r="C61" s="336" t="s">
        <v>861</v>
      </c>
      <c r="D61" s="337" t="s">
        <v>862</v>
      </c>
      <c r="E61" s="337" t="s">
        <v>863</v>
      </c>
      <c r="F61" s="337" t="s">
        <v>864</v>
      </c>
      <c r="G61" s="337" t="s">
        <v>863</v>
      </c>
      <c r="H61" s="337" t="s">
        <v>861</v>
      </c>
      <c r="I61" s="337" t="s">
        <v>865</v>
      </c>
      <c r="J61" s="337" t="s">
        <v>864</v>
      </c>
      <c r="K61" s="337" t="s">
        <v>866</v>
      </c>
      <c r="L61" s="337" t="s">
        <v>867</v>
      </c>
      <c r="M61" s="337" t="s">
        <v>868</v>
      </c>
      <c r="N61" s="337" t="s">
        <v>869</v>
      </c>
      <c r="O61" s="334"/>
      <c r="P61" s="611"/>
      <c r="Q61" s="611"/>
    </row>
    <row r="62" spans="1:17" ht="12">
      <c r="A62" s="901" t="s">
        <v>890</v>
      </c>
      <c r="B62" s="335"/>
      <c r="C62" s="639"/>
      <c r="D62" s="639"/>
      <c r="E62" s="639"/>
      <c r="F62" s="639"/>
      <c r="G62" s="639"/>
      <c r="H62" s="639"/>
      <c r="I62" s="639"/>
      <c r="J62" s="639"/>
      <c r="K62" s="639"/>
      <c r="L62" s="639"/>
      <c r="M62" s="639"/>
      <c r="N62" s="639"/>
      <c r="O62" s="324">
        <f>SUM(C62:N62)</f>
        <v>0</v>
      </c>
      <c r="P62" s="611"/>
      <c r="Q62" s="611"/>
    </row>
    <row r="63" spans="1:17" ht="12">
      <c r="A63" s="901" t="s">
        <v>891</v>
      </c>
      <c r="B63" s="335"/>
      <c r="C63" s="639"/>
      <c r="D63" s="639"/>
      <c r="E63" s="639"/>
      <c r="F63" s="639"/>
      <c r="G63" s="639"/>
      <c r="H63" s="639"/>
      <c r="I63" s="639"/>
      <c r="J63" s="639"/>
      <c r="K63" s="639"/>
      <c r="L63" s="639"/>
      <c r="M63" s="639"/>
      <c r="N63" s="639"/>
      <c r="O63" s="324">
        <f>SUM(C63:N63)</f>
        <v>0</v>
      </c>
      <c r="P63" s="611"/>
      <c r="Q63" s="611"/>
    </row>
    <row r="64" spans="1:17" ht="12">
      <c r="A64" s="611"/>
      <c r="B64" s="323"/>
      <c r="C64" s="331" t="s">
        <v>861</v>
      </c>
      <c r="D64" s="333" t="s">
        <v>862</v>
      </c>
      <c r="E64" s="333" t="s">
        <v>863</v>
      </c>
      <c r="F64" s="333" t="s">
        <v>864</v>
      </c>
      <c r="G64" s="333" t="s">
        <v>863</v>
      </c>
      <c r="H64" s="333" t="s">
        <v>861</v>
      </c>
      <c r="I64" s="333" t="s">
        <v>865</v>
      </c>
      <c r="J64" s="333" t="s">
        <v>864</v>
      </c>
      <c r="K64" s="333" t="s">
        <v>866</v>
      </c>
      <c r="L64" s="333" t="s">
        <v>867</v>
      </c>
      <c r="M64" s="333" t="s">
        <v>868</v>
      </c>
      <c r="N64" s="333" t="s">
        <v>869</v>
      </c>
      <c r="O64" s="334"/>
      <c r="P64" s="611"/>
      <c r="Q64" s="611"/>
    </row>
    <row r="65" spans="1:17" ht="15">
      <c r="A65" s="339" t="s">
        <v>892</v>
      </c>
      <c r="B65" s="323"/>
      <c r="C65" s="324">
        <f aca="true" t="shared" si="2" ref="C65:N65">SUM(C19:C64)</f>
        <v>0</v>
      </c>
      <c r="D65" s="324">
        <f t="shared" si="2"/>
        <v>8200</v>
      </c>
      <c r="E65" s="324">
        <f t="shared" si="2"/>
        <v>45360</v>
      </c>
      <c r="F65" s="324">
        <f t="shared" si="2"/>
        <v>0</v>
      </c>
      <c r="G65" s="324">
        <f t="shared" si="2"/>
        <v>51750</v>
      </c>
      <c r="H65" s="324">
        <f t="shared" si="2"/>
        <v>16000</v>
      </c>
      <c r="I65" s="324">
        <f t="shared" si="2"/>
        <v>15000</v>
      </c>
      <c r="J65" s="324">
        <f t="shared" si="2"/>
        <v>70980</v>
      </c>
      <c r="K65" s="324">
        <f t="shared" si="2"/>
        <v>7616</v>
      </c>
      <c r="L65" s="324">
        <f t="shared" si="2"/>
        <v>131107</v>
      </c>
      <c r="M65" s="324">
        <f t="shared" si="2"/>
        <v>33075</v>
      </c>
      <c r="N65" s="324">
        <f t="shared" si="2"/>
        <v>40652</v>
      </c>
      <c r="O65" s="324">
        <f>SUM(C65:N65)</f>
        <v>419740</v>
      </c>
      <c r="P65" s="611"/>
      <c r="Q65" s="611"/>
    </row>
    <row r="66" spans="1:17" ht="12">
      <c r="A66" s="340"/>
      <c r="B66" s="340"/>
      <c r="C66" s="341"/>
      <c r="D66" s="341"/>
      <c r="E66" s="341"/>
      <c r="F66" s="341"/>
      <c r="G66" s="341"/>
      <c r="H66" s="341"/>
      <c r="I66" s="341"/>
      <c r="J66" s="341"/>
      <c r="K66" s="341"/>
      <c r="L66" s="341"/>
      <c r="M66" s="341"/>
      <c r="N66" s="341"/>
      <c r="O66" s="341"/>
      <c r="P66" s="611"/>
      <c r="Q66" s="611"/>
    </row>
    <row r="67" spans="1:17" ht="12">
      <c r="A67" s="317" t="s">
        <v>893</v>
      </c>
      <c r="B67" s="611"/>
      <c r="C67" s="323"/>
      <c r="D67" s="323"/>
      <c r="E67" s="323"/>
      <c r="F67" s="342"/>
      <c r="G67" s="342"/>
      <c r="H67" s="342"/>
      <c r="I67" s="342"/>
      <c r="J67" s="342"/>
      <c r="K67" s="342"/>
      <c r="L67" s="342"/>
      <c r="M67" s="342"/>
      <c r="N67" s="342"/>
      <c r="O67" s="342"/>
      <c r="P67" s="611"/>
      <c r="Q67" s="611"/>
    </row>
    <row r="68" spans="1:17" ht="12">
      <c r="A68" s="317" t="s">
        <v>894</v>
      </c>
      <c r="B68" s="611"/>
      <c r="C68" s="343" t="s">
        <v>861</v>
      </c>
      <c r="D68" s="344" t="s">
        <v>862</v>
      </c>
      <c r="E68" s="344" t="s">
        <v>863</v>
      </c>
      <c r="F68" s="344" t="s">
        <v>864</v>
      </c>
      <c r="G68" s="344" t="s">
        <v>863</v>
      </c>
      <c r="H68" s="344" t="s">
        <v>861</v>
      </c>
      <c r="I68" s="344" t="s">
        <v>865</v>
      </c>
      <c r="J68" s="344" t="s">
        <v>864</v>
      </c>
      <c r="K68" s="344" t="s">
        <v>866</v>
      </c>
      <c r="L68" s="344" t="s">
        <v>867</v>
      </c>
      <c r="M68" s="344" t="s">
        <v>868</v>
      </c>
      <c r="N68" s="344" t="s">
        <v>869</v>
      </c>
      <c r="O68" s="345"/>
      <c r="P68" s="611"/>
      <c r="Q68" s="611"/>
    </row>
    <row r="69" spans="1:17" ht="12">
      <c r="A69" s="613" t="s">
        <v>895</v>
      </c>
      <c r="B69" s="613" t="s">
        <v>896</v>
      </c>
      <c r="C69" s="324">
        <f>DSUM(CFSchedules!$B$15:$J$29,9,C5:C6)</f>
        <v>0</v>
      </c>
      <c r="D69" s="324">
        <f>DSUM(CFSchedules!$B$15:$J$29,9,D5:D6)</f>
        <v>0</v>
      </c>
      <c r="E69" s="324">
        <f>DSUM(CFSchedules!$B$15:$J$29,9,E5:E6)</f>
        <v>0</v>
      </c>
      <c r="F69" s="324">
        <f>DSUM(CFSchedules!$B$15:$J$29,9,F5:F6)</f>
        <v>7540</v>
      </c>
      <c r="G69" s="324">
        <f>DSUM(CFSchedules!$B$15:$J$29,9,G5:G6)</f>
        <v>0</v>
      </c>
      <c r="H69" s="324">
        <f>DSUM(CFSchedules!$B$15:$J$29,9,H5:H6)</f>
        <v>0</v>
      </c>
      <c r="I69" s="324">
        <f>DSUM(CFSchedules!$B$15:$J$29,9,I5:I6)</f>
        <v>0</v>
      </c>
      <c r="J69" s="324">
        <f>DSUM(CFSchedules!$B$15:$J$29,9,J5:J6)</f>
        <v>0</v>
      </c>
      <c r="K69" s="324">
        <f>DSUM(CFSchedules!$B$15:$J$29,9,K5:K6)</f>
        <v>5040</v>
      </c>
      <c r="L69" s="324">
        <f>DSUM(CFSchedules!$B$15:$J$29,9,L5:L6)</f>
        <v>0</v>
      </c>
      <c r="M69" s="324">
        <f>DSUM(CFSchedules!$B$15:$J$29,9,M5:M6)</f>
        <v>0</v>
      </c>
      <c r="N69" s="324">
        <f>DSUM(CFSchedules!$B$15:$J$29,9,N5:N6)</f>
        <v>0</v>
      </c>
      <c r="O69" s="324">
        <f aca="true" t="shared" si="3" ref="O69:O79">SUM(C69:N69)</f>
        <v>12580</v>
      </c>
      <c r="P69" s="611"/>
      <c r="Q69" s="638" t="s">
        <v>117</v>
      </c>
    </row>
    <row r="70" spans="1:17" ht="12">
      <c r="A70" s="613" t="s">
        <v>897</v>
      </c>
      <c r="B70" s="613" t="s">
        <v>898</v>
      </c>
      <c r="C70" s="324">
        <f>DSUM(CFSchedules!$B$36:$J$50,9,C5:C6)</f>
        <v>0</v>
      </c>
      <c r="D70" s="324">
        <f>DSUM(CFSchedules!$B$36:$J$50,9,D5:D6)</f>
        <v>0</v>
      </c>
      <c r="E70" s="324">
        <f>DSUM(CFSchedules!$B$36:$J$50,9,E5:E6)</f>
        <v>0</v>
      </c>
      <c r="F70" s="324">
        <f>DSUM(CFSchedules!$B$36:$J$50,9,F5:F6)</f>
        <v>9744</v>
      </c>
      <c r="G70" s="324">
        <f>DSUM(CFSchedules!$B$36:$J$50,9,G5:G6)</f>
        <v>7500</v>
      </c>
      <c r="H70" s="324">
        <f>DSUM(CFSchedules!$B$36:$J$50,9,H5:H6)</f>
        <v>0</v>
      </c>
      <c r="I70" s="324">
        <f>DSUM(CFSchedules!$B$36:$J$50,9,I5:I6)</f>
        <v>0</v>
      </c>
      <c r="J70" s="324">
        <f>DSUM(CFSchedules!$B$36:$J$50,9,J5:J6)</f>
        <v>0</v>
      </c>
      <c r="K70" s="324">
        <f>DSUM(CFSchedules!$B$36:$J$50,9,K5:K6)</f>
        <v>10080</v>
      </c>
      <c r="L70" s="324">
        <f>DSUM(CFSchedules!$B$36:$J$50,9,L5:L6)</f>
        <v>0</v>
      </c>
      <c r="M70" s="324">
        <f>DSUM(CFSchedules!$B$36:$J$50,9,M5:M6)</f>
        <v>0</v>
      </c>
      <c r="N70" s="324">
        <f>DSUM(CFSchedules!$B$36:$J$50,9,N5:N6)</f>
        <v>0</v>
      </c>
      <c r="O70" s="324">
        <f t="shared" si="3"/>
        <v>27324</v>
      </c>
      <c r="P70" s="611"/>
      <c r="Q70" s="611"/>
    </row>
    <row r="71" spans="1:17" ht="12">
      <c r="A71" s="613" t="s">
        <v>899</v>
      </c>
      <c r="B71" s="613" t="s">
        <v>900</v>
      </c>
      <c r="C71" s="324">
        <f>DSUM(CFSchedules!$B$56:$J$70,9,C5:C6)</f>
        <v>0</v>
      </c>
      <c r="D71" s="324">
        <f>DSUM(CFSchedules!$B$56:$J$70,9,D5:D6)</f>
        <v>0</v>
      </c>
      <c r="E71" s="324">
        <f>DSUM(CFSchedules!$B$56:$J$70,9,E5:E6)</f>
        <v>0</v>
      </c>
      <c r="F71" s="324">
        <f>DSUM(CFSchedules!$B$56:$J$70,9,F5:F6)</f>
        <v>0</v>
      </c>
      <c r="G71" s="324">
        <f>DSUM(CFSchedules!$B$56:$J$70,9,G5:G6)</f>
        <v>3360</v>
      </c>
      <c r="H71" s="324">
        <f>DSUM(CFSchedules!$B$56:$J$70,9,H5:H6)</f>
        <v>2320</v>
      </c>
      <c r="I71" s="324">
        <f>DSUM(CFSchedules!$B$56:$J$70,9,I5:I6)</f>
        <v>0</v>
      </c>
      <c r="J71" s="324">
        <f>DSUM(CFSchedules!$B$56:$J$70,9,J5:J6)</f>
        <v>0</v>
      </c>
      <c r="K71" s="324">
        <f>DSUM(CFSchedules!$B$56:$J$70,9,K5:K6)</f>
        <v>0</v>
      </c>
      <c r="L71" s="324">
        <f>DSUM(CFSchedules!$B$56:$J$70,9,L5:L6)</f>
        <v>0</v>
      </c>
      <c r="M71" s="324">
        <f>DSUM(CFSchedules!$B$56:$J$70,9,M5:M6)</f>
        <v>0</v>
      </c>
      <c r="N71" s="324">
        <f>DSUM(CFSchedules!$B$56:$J$70,9,N5:N6)</f>
        <v>0</v>
      </c>
      <c r="O71" s="324">
        <f t="shared" si="3"/>
        <v>5680</v>
      </c>
      <c r="P71" s="611"/>
      <c r="Q71" s="611"/>
    </row>
    <row r="72" spans="1:17" ht="12">
      <c r="A72" s="613" t="s">
        <v>901</v>
      </c>
      <c r="B72" s="613" t="s">
        <v>902</v>
      </c>
      <c r="C72" s="324">
        <f>DSUM(CFSchedules!$B$76:$J$86,9,C5:C6)</f>
        <v>0</v>
      </c>
      <c r="D72" s="324">
        <f>DSUM(CFSchedules!$B$76:$J$86,9,D5:D6)</f>
        <v>0</v>
      </c>
      <c r="E72" s="324">
        <f>DSUM(CFSchedules!$B$76:$J$86,9,E5:E6)</f>
        <v>0</v>
      </c>
      <c r="F72" s="324">
        <f>DSUM(CFSchedules!$B$76:$J$86,9,F5:F6)</f>
        <v>0</v>
      </c>
      <c r="G72" s="324">
        <f>DSUM(CFSchedules!$B$76:$J$86,9,G5:G6)</f>
        <v>0</v>
      </c>
      <c r="H72" s="324">
        <f>DSUM(CFSchedules!$B$76:$J$86,9,H5:H6)</f>
        <v>0</v>
      </c>
      <c r="I72" s="324">
        <f>DSUM(CFSchedules!$B$76:$J$86,9,I5:I6)</f>
        <v>0</v>
      </c>
      <c r="J72" s="324">
        <f>DSUM(CFSchedules!$B$76:$J$86,9,J5:J6)</f>
        <v>0</v>
      </c>
      <c r="K72" s="324">
        <f>DSUM(CFSchedules!$B$76:$J$86,9,K5:K6)</f>
        <v>0</v>
      </c>
      <c r="L72" s="324">
        <f>DSUM(CFSchedules!$B$76:$J$86,9,L5:L6)</f>
        <v>10000</v>
      </c>
      <c r="M72" s="324">
        <f>DSUM(CFSchedules!$B$76:$J$86,9,M5:M6)</f>
        <v>0</v>
      </c>
      <c r="N72" s="324">
        <f>DSUM(CFSchedules!$B$76:$J$86,9,N5:N6)</f>
        <v>0</v>
      </c>
      <c r="O72" s="324">
        <f t="shared" si="3"/>
        <v>10000</v>
      </c>
      <c r="P72" s="611"/>
      <c r="Q72" s="638" t="s">
        <v>117</v>
      </c>
    </row>
    <row r="73" spans="1:17" ht="12">
      <c r="A73" s="613" t="s">
        <v>903</v>
      </c>
      <c r="B73" s="613" t="s">
        <v>904</v>
      </c>
      <c r="C73" s="324">
        <f>DSUM(CFSchedules!$B$92:$J$102,9,C5:C6)</f>
        <v>0</v>
      </c>
      <c r="D73" s="324">
        <f>DSUM(CFSchedules!$B$92:$J$102,9,D5:D6)</f>
        <v>0</v>
      </c>
      <c r="E73" s="324">
        <f>DSUM(CFSchedules!$B$92:$J$102,9,E5:E6)</f>
        <v>0</v>
      </c>
      <c r="F73" s="324">
        <f>DSUM(CFSchedules!$B$92:$J$102,9,F5:F6)</f>
        <v>0</v>
      </c>
      <c r="G73" s="324">
        <f>DSUM(CFSchedules!$B$92:$J$102,9,G5:G6)</f>
        <v>0</v>
      </c>
      <c r="H73" s="324">
        <f>DSUM(CFSchedules!$B$92:$J$102,9,H5:H6)</f>
        <v>0</v>
      </c>
      <c r="I73" s="324">
        <f>DSUM(CFSchedules!$B$92:$J$102,9,I5:I6)</f>
        <v>0</v>
      </c>
      <c r="J73" s="324">
        <f>DSUM(CFSchedules!$B$92:$J$102,9,J5:J6)</f>
        <v>0</v>
      </c>
      <c r="K73" s="324">
        <f>DSUM(CFSchedules!$B$92:$J$102,9,K5:K6)</f>
        <v>0</v>
      </c>
      <c r="L73" s="324">
        <f>DSUM(CFSchedules!$B$92:$J$102,9,L5:L6)</f>
        <v>0</v>
      </c>
      <c r="M73" s="324">
        <f>DSUM(CFSchedules!$B$92:$J$102,9,M5:M6)</f>
        <v>0</v>
      </c>
      <c r="N73" s="324">
        <f>DSUM(CFSchedules!$B$92:$J$102,9,N5:N6)</f>
        <v>0</v>
      </c>
      <c r="O73" s="324">
        <f t="shared" si="3"/>
        <v>0</v>
      </c>
      <c r="P73" s="611"/>
      <c r="Q73" s="611"/>
    </row>
    <row r="74" spans="1:17" ht="12">
      <c r="A74" s="613" t="s">
        <v>905</v>
      </c>
      <c r="B74" s="613" t="s">
        <v>906</v>
      </c>
      <c r="C74" s="324">
        <f>DSUM(CFSchedules!$B$109:$J$123,9,C5:C6)</f>
        <v>0</v>
      </c>
      <c r="D74" s="324">
        <f>DSUM(CFSchedules!$B$109:$J$123,9,D5:D6)</f>
        <v>0</v>
      </c>
      <c r="E74" s="324">
        <f>DSUM(CFSchedules!$B$109:$J$123,9,E5:E6)</f>
        <v>0</v>
      </c>
      <c r="F74" s="324">
        <f>DSUM(CFSchedules!$B$109:$J$123,9,F5:F6)</f>
        <v>0</v>
      </c>
      <c r="G74" s="324">
        <f>DSUM(CFSchedules!$B$109:$J$123,9,G5:G6)</f>
        <v>0</v>
      </c>
      <c r="H74" s="324">
        <f>DSUM(CFSchedules!$B$109:$J$123,9,H5:H6)</f>
        <v>0</v>
      </c>
      <c r="I74" s="324">
        <f>DSUM(CFSchedules!$B$109:$J$123,9,I5:I6)</f>
        <v>0</v>
      </c>
      <c r="J74" s="324">
        <f>DSUM(CFSchedules!$B$109:$J$123,9,J5:J6)</f>
        <v>0</v>
      </c>
      <c r="K74" s="324">
        <f>DSUM(CFSchedules!$B$109:$J$123,9,K5:K6)</f>
        <v>0</v>
      </c>
      <c r="L74" s="324">
        <f>DSUM(CFSchedules!$B$109:$J$123,9,L5:L6)</f>
        <v>0</v>
      </c>
      <c r="M74" s="324">
        <f>DSUM(CFSchedules!$B$109:$J$123,9,M5:M6)</f>
        <v>0</v>
      </c>
      <c r="N74" s="324">
        <f>DSUM(CFSchedules!$B$109:$J$123,9,N5:N6)</f>
        <v>0</v>
      </c>
      <c r="O74" s="324">
        <f t="shared" si="3"/>
        <v>0</v>
      </c>
      <c r="P74" s="611"/>
      <c r="Q74" s="611"/>
    </row>
    <row r="75" spans="1:17" ht="12">
      <c r="A75" s="613" t="s">
        <v>907</v>
      </c>
      <c r="B75" s="613" t="s">
        <v>908</v>
      </c>
      <c r="C75" s="324">
        <f>DSUM(CFSchedules!$B$130:$J$140,9,C5:C6)</f>
        <v>0</v>
      </c>
      <c r="D75" s="324">
        <f>DSUM(CFSchedules!$B$130:$J$140,9,D5:D6)</f>
        <v>0</v>
      </c>
      <c r="E75" s="324">
        <f>DSUM(CFSchedules!$B$130:$J$140,9,E5:E6)</f>
        <v>0</v>
      </c>
      <c r="F75" s="324">
        <f>DSUM(CFSchedules!$B$130:$J$140,9,F5:F6)</f>
        <v>0</v>
      </c>
      <c r="G75" s="324">
        <f>DSUM(CFSchedules!$B$130:$J$140,9,G5:G6)</f>
        <v>0</v>
      </c>
      <c r="H75" s="324">
        <f>DSUM(CFSchedules!$B$130:$J$140,9,H5:H6)</f>
        <v>0</v>
      </c>
      <c r="I75" s="324">
        <f>DSUM(CFSchedules!$B$130:$J$140,9,I5:I6)</f>
        <v>0</v>
      </c>
      <c r="J75" s="324">
        <f>DSUM(CFSchedules!$B$130:$J$140,9,J5:J6)</f>
        <v>16320</v>
      </c>
      <c r="K75" s="324">
        <f>DSUM(CFSchedules!$B$130:$J$140,9,K5:K6)</f>
        <v>0</v>
      </c>
      <c r="L75" s="324">
        <f>DSUM(CFSchedules!$B$130:$J$140,9,L5:L6)</f>
        <v>0</v>
      </c>
      <c r="M75" s="324">
        <f>DSUM(CFSchedules!$B$130:$J$140,9,M5:M6)</f>
        <v>0</v>
      </c>
      <c r="N75" s="324">
        <f>DSUM(CFSchedules!$B$130:$J$140,9,N5:N6)</f>
        <v>0</v>
      </c>
      <c r="O75" s="324">
        <f t="shared" si="3"/>
        <v>16320</v>
      </c>
      <c r="P75" s="611"/>
      <c r="Q75" s="611"/>
    </row>
    <row r="76" spans="1:17" ht="12">
      <c r="A76" s="613" t="s">
        <v>909</v>
      </c>
      <c r="B76" s="613" t="s">
        <v>910</v>
      </c>
      <c r="C76" s="324">
        <f>DSUM(CFSchedules!$B$147:$J$157,9,C5:C6)</f>
        <v>0</v>
      </c>
      <c r="D76" s="324">
        <f>DSUM(CFSchedules!$B$147:$J$157,9,D5:D6)</f>
        <v>0</v>
      </c>
      <c r="E76" s="324">
        <f>DSUM(CFSchedules!$B$147:$J$157,9,E5:E6)</f>
        <v>0</v>
      </c>
      <c r="F76" s="324">
        <f>DSUM(CFSchedules!$B$147:$J$157,9,F5:F6)</f>
        <v>0</v>
      </c>
      <c r="G76" s="324">
        <f>DSUM(CFSchedules!$B$147:$J$157,9,G5:G6)</f>
        <v>0</v>
      </c>
      <c r="H76" s="324">
        <f>DSUM(CFSchedules!$B$147:$J$157,9,H5:H6)</f>
        <v>0</v>
      </c>
      <c r="I76" s="324">
        <f>DSUM(CFSchedules!$B$147:$J$157,9,I5:I6)</f>
        <v>0</v>
      </c>
      <c r="J76" s="324">
        <f>DSUM(CFSchedules!$B$147:$J$157,9,J5:J6)</f>
        <v>0</v>
      </c>
      <c r="K76" s="324">
        <f>DSUM(CFSchedules!$B$147:$J$157,9,K5:K6)</f>
        <v>0</v>
      </c>
      <c r="L76" s="324">
        <f>DSUM(CFSchedules!$B$147:$J$157,9,L5:L6)</f>
        <v>0</v>
      </c>
      <c r="M76" s="324">
        <f>DSUM(CFSchedules!$B$147:$J$157,9,M5:M6)</f>
        <v>0</v>
      </c>
      <c r="N76" s="324">
        <f>DSUM(CFSchedules!$B$147:$J$157,9,N5:N6)</f>
        <v>0</v>
      </c>
      <c r="O76" s="324">
        <f t="shared" si="3"/>
        <v>0</v>
      </c>
      <c r="P76" s="611"/>
      <c r="Q76" s="611"/>
    </row>
    <row r="77" spans="1:17" ht="12">
      <c r="A77" s="613" t="s">
        <v>911</v>
      </c>
      <c r="B77" s="613" t="s">
        <v>912</v>
      </c>
      <c r="C77" s="324">
        <f>DSUM(CFSchedules!$B$164:$J$172,9,C5:C6)</f>
        <v>0</v>
      </c>
      <c r="D77" s="324">
        <f>DSUM(CFSchedules!$B$164:$J$172,9,D5:D6)</f>
        <v>0</v>
      </c>
      <c r="E77" s="324">
        <f>DSUM(CFSchedules!$B$164:$J$172,9,E5:E6)</f>
        <v>0</v>
      </c>
      <c r="F77" s="324">
        <f>DSUM(CFSchedules!$B$164:$J$172,9,F5:F6)</f>
        <v>0</v>
      </c>
      <c r="G77" s="324">
        <f>DSUM(CFSchedules!$B$164:$J$172,9,G5:G6)</f>
        <v>0</v>
      </c>
      <c r="H77" s="324">
        <f>DSUM(CFSchedules!$B$164:$J$172,9,H5:H6)</f>
        <v>0</v>
      </c>
      <c r="I77" s="324">
        <f>DSUM(CFSchedules!$B$164:$J$172,9,I5:I6)</f>
        <v>0</v>
      </c>
      <c r="J77" s="324">
        <f>DSUM(CFSchedules!$B$164:$J$172,9,J5:J6)</f>
        <v>0</v>
      </c>
      <c r="K77" s="324">
        <f>DSUM(CFSchedules!$B$164:$J$172,9,K5:K6)</f>
        <v>0</v>
      </c>
      <c r="L77" s="324">
        <f>DSUM(CFSchedules!$B$164:$J$172,9,L5:L6)</f>
        <v>0</v>
      </c>
      <c r="M77" s="324">
        <f>DSUM(CFSchedules!$B$164:$J$172,9,M5:M6)</f>
        <v>0</v>
      </c>
      <c r="N77" s="324">
        <f>DSUM(CFSchedules!$B$164:$J$172,9,N5:N6)</f>
        <v>0</v>
      </c>
      <c r="O77" s="324">
        <f t="shared" si="3"/>
        <v>0</v>
      </c>
      <c r="P77" s="611"/>
      <c r="Q77" s="611"/>
    </row>
    <row r="78" spans="1:17" ht="12">
      <c r="A78" s="901" t="s">
        <v>856</v>
      </c>
      <c r="B78" s="346"/>
      <c r="C78" s="639"/>
      <c r="D78" s="639"/>
      <c r="E78" s="639"/>
      <c r="F78" s="639"/>
      <c r="G78" s="639"/>
      <c r="H78" s="639"/>
      <c r="I78" s="639"/>
      <c r="J78" s="639"/>
      <c r="K78" s="639"/>
      <c r="L78" s="639"/>
      <c r="M78" s="639"/>
      <c r="N78" s="639"/>
      <c r="O78" s="324">
        <f t="shared" si="3"/>
        <v>0</v>
      </c>
      <c r="P78" s="611"/>
      <c r="Q78" s="611"/>
    </row>
    <row r="79" spans="1:17" ht="12">
      <c r="A79" s="901" t="s">
        <v>856</v>
      </c>
      <c r="B79" s="346"/>
      <c r="C79" s="639"/>
      <c r="D79" s="639"/>
      <c r="E79" s="639"/>
      <c r="F79" s="639"/>
      <c r="G79" s="639"/>
      <c r="H79" s="639"/>
      <c r="I79" s="639"/>
      <c r="J79" s="639"/>
      <c r="K79" s="639"/>
      <c r="L79" s="639"/>
      <c r="M79" s="639"/>
      <c r="N79" s="639"/>
      <c r="O79" s="324">
        <f t="shared" si="3"/>
        <v>0</v>
      </c>
      <c r="P79" s="611"/>
      <c r="Q79" s="611"/>
    </row>
    <row r="80" spans="1:17" ht="12">
      <c r="A80" s="317" t="s">
        <v>913</v>
      </c>
      <c r="B80" s="611"/>
      <c r="C80" s="323"/>
      <c r="D80" s="323"/>
      <c r="E80" s="331" t="s">
        <v>863</v>
      </c>
      <c r="F80" s="333" t="s">
        <v>864</v>
      </c>
      <c r="G80" s="333" t="s">
        <v>863</v>
      </c>
      <c r="H80" s="333" t="s">
        <v>861</v>
      </c>
      <c r="I80" s="333" t="s">
        <v>865</v>
      </c>
      <c r="J80" s="333" t="s">
        <v>864</v>
      </c>
      <c r="K80" s="333" t="s">
        <v>866</v>
      </c>
      <c r="L80" s="333" t="s">
        <v>867</v>
      </c>
      <c r="M80" s="333" t="s">
        <v>868</v>
      </c>
      <c r="N80" s="333" t="s">
        <v>869</v>
      </c>
      <c r="O80" s="345"/>
      <c r="P80" s="611"/>
      <c r="Q80" s="611"/>
    </row>
    <row r="81" spans="1:17" ht="12">
      <c r="A81" s="613" t="s">
        <v>914</v>
      </c>
      <c r="B81" s="611"/>
      <c r="C81" s="342"/>
      <c r="D81" s="342"/>
      <c r="E81" s="342"/>
      <c r="F81" s="342"/>
      <c r="G81" s="342"/>
      <c r="H81" s="342"/>
      <c r="I81" s="342"/>
      <c r="J81" s="342"/>
      <c r="K81" s="342"/>
      <c r="L81" s="342"/>
      <c r="M81" s="342"/>
      <c r="N81" s="342"/>
      <c r="O81" s="342"/>
      <c r="P81" s="611"/>
      <c r="Q81" s="611"/>
    </row>
    <row r="82" spans="1:17" ht="12">
      <c r="A82" s="613" t="s">
        <v>915</v>
      </c>
      <c r="B82" s="613" t="s">
        <v>916</v>
      </c>
      <c r="C82" s="324">
        <f>DSUM(CFSchedules!$B$179:$J$189,9,C5:C6)</f>
        <v>2116</v>
      </c>
      <c r="D82" s="324">
        <f>DSUM(CFSchedules!$B$179:$J$189,9,D5:D6)</f>
        <v>658</v>
      </c>
      <c r="E82" s="324">
        <f>DSUM(CFSchedules!$B$179:$J$189,9,E5:E6)</f>
        <v>1112.78</v>
      </c>
      <c r="F82" s="324">
        <f>DSUM(CFSchedules!$B$179:$J$189,9,F5:F6)</f>
        <v>0</v>
      </c>
      <c r="G82" s="324">
        <f>DSUM(CFSchedules!$B$179:$J$189,9,G5:G6)</f>
        <v>0</v>
      </c>
      <c r="H82" s="324">
        <f>DSUM(CFSchedules!$B$179:$J$189,9,H5:H6)</f>
        <v>0</v>
      </c>
      <c r="I82" s="324">
        <f>DSUM(CFSchedules!$B$179:$J$189,9,I5:I6)</f>
        <v>0</v>
      </c>
      <c r="J82" s="324">
        <f>DSUM(CFSchedules!$B$179:$J$189,9,J5:J6)</f>
        <v>0</v>
      </c>
      <c r="K82" s="324">
        <f>DSUM(CFSchedules!$B$179:$J$189,9,K5:K6)</f>
        <v>0</v>
      </c>
      <c r="L82" s="324">
        <f>DSUM(CFSchedules!$B$179:$J$189,9,L5:L6)</f>
        <v>320</v>
      </c>
      <c r="M82" s="324">
        <f>DSUM(CFSchedules!$B$179:$J$189,9,M5:M6)</f>
        <v>1332</v>
      </c>
      <c r="N82" s="324">
        <f>DSUM(CFSchedules!$B$179:$J$189,9,N5:N6)</f>
        <v>2256.22</v>
      </c>
      <c r="O82" s="324">
        <f aca="true" t="shared" si="4" ref="O82:O88">SUM(C82:N82)</f>
        <v>7795</v>
      </c>
      <c r="P82" s="611"/>
      <c r="Q82" s="611"/>
    </row>
    <row r="83" spans="1:17" ht="12">
      <c r="A83" s="613" t="s">
        <v>917</v>
      </c>
      <c r="B83" s="613" t="s">
        <v>918</v>
      </c>
      <c r="C83" s="324">
        <f>DSUM(CFSchedules!$B$196:$J$202,9,C5:C6)</f>
        <v>0</v>
      </c>
      <c r="D83" s="324">
        <f>DSUM(CFSchedules!$B$196:$J$202,9,D5:D6)</f>
        <v>0</v>
      </c>
      <c r="E83" s="324">
        <f>DSUM(CFSchedules!$B$196:$J$202,9,E5:E6)</f>
        <v>0</v>
      </c>
      <c r="F83" s="324">
        <f>DSUM(CFSchedules!$B$196:$J$202,9,F5:F6)</f>
        <v>0</v>
      </c>
      <c r="G83" s="324">
        <f>DSUM(CFSchedules!$B$196:$J$202,9,G5:G6)</f>
        <v>0</v>
      </c>
      <c r="H83" s="324">
        <f>DSUM(CFSchedules!$B$196:$J$202,9,H5:H6)</f>
        <v>0</v>
      </c>
      <c r="I83" s="324">
        <f>DSUM(CFSchedules!$B$196:$J$202,9,I5:I6)</f>
        <v>0</v>
      </c>
      <c r="J83" s="324">
        <f>DSUM(CFSchedules!$B$196:$J$202,9,J5:J6)</f>
        <v>0</v>
      </c>
      <c r="K83" s="324">
        <f>DSUM(CFSchedules!$B$196:$J$202,9,K5:K6)</f>
        <v>0</v>
      </c>
      <c r="L83" s="324">
        <f>DSUM(CFSchedules!$B$196:$J$202,9,L5:L6)</f>
        <v>0</v>
      </c>
      <c r="M83" s="324">
        <f>DSUM(CFSchedules!$B$196:$J$202,9,M5:M6)</f>
        <v>0</v>
      </c>
      <c r="N83" s="324">
        <f>DSUM(CFSchedules!$B$196:$J$202,9,N5:N6)</f>
        <v>0</v>
      </c>
      <c r="O83" s="324">
        <f t="shared" si="4"/>
        <v>0</v>
      </c>
      <c r="P83" s="611"/>
      <c r="Q83" s="611"/>
    </row>
    <row r="84" spans="1:17" ht="12">
      <c r="A84" s="613" t="s">
        <v>919</v>
      </c>
      <c r="B84" s="613" t="s">
        <v>920</v>
      </c>
      <c r="C84" s="324">
        <f>DSUM(CFSchedules!$B$209:$J$217,9,C5:C6)</f>
        <v>383</v>
      </c>
      <c r="D84" s="324">
        <f>DSUM(CFSchedules!$B$209:$J$217,9,D5:D6)</f>
        <v>98</v>
      </c>
      <c r="E84" s="324">
        <f>DSUM(CFSchedules!$B$209:$J$217,9,E5:E6)</f>
        <v>671</v>
      </c>
      <c r="F84" s="324">
        <f>DSUM(CFSchedules!$B$209:$J$217,9,F5:F6)</f>
        <v>864</v>
      </c>
      <c r="G84" s="324">
        <f>DSUM(CFSchedules!$B$209:$J$217,9,G5:G6)</f>
        <v>1045</v>
      </c>
      <c r="H84" s="324">
        <f>DSUM(CFSchedules!$B$209:$J$217,9,H5:H6)</f>
        <v>0</v>
      </c>
      <c r="I84" s="324">
        <f>DSUM(CFSchedules!$B$209:$J$217,9,I5:I6)</f>
        <v>0</v>
      </c>
      <c r="J84" s="324">
        <f>DSUM(CFSchedules!$B$209:$J$217,9,J5:J6)</f>
        <v>0</v>
      </c>
      <c r="K84" s="324">
        <f>DSUM(CFSchedules!$B$209:$J$217,9,K5:K6)</f>
        <v>0</v>
      </c>
      <c r="L84" s="324">
        <f>DSUM(CFSchedules!$B$209:$J$217,9,L5:L6)</f>
        <v>0</v>
      </c>
      <c r="M84" s="324">
        <f>DSUM(CFSchedules!$B$209:$J$217,9,M5:M6)</f>
        <v>0</v>
      </c>
      <c r="N84" s="324">
        <f>DSUM(CFSchedules!$B$209:$J$217,9,N5:N6)</f>
        <v>0</v>
      </c>
      <c r="O84" s="324">
        <f t="shared" si="4"/>
        <v>3061</v>
      </c>
      <c r="P84" s="611"/>
      <c r="Q84" s="611"/>
    </row>
    <row r="85" spans="1:17" ht="12">
      <c r="A85" s="613" t="s">
        <v>921</v>
      </c>
      <c r="B85" s="613" t="s">
        <v>922</v>
      </c>
      <c r="C85" s="324">
        <f>DSUM(CFSchedules!$B$224:$J$232,9,C5:C6)</f>
        <v>0</v>
      </c>
      <c r="D85" s="324">
        <f>DSUM(CFSchedules!$B$224:$J$232,9,D5:D6)</f>
        <v>0</v>
      </c>
      <c r="E85" s="324">
        <f>DSUM(CFSchedules!$B$224:$J$232,9,E5:E6)</f>
        <v>0</v>
      </c>
      <c r="F85" s="324">
        <f>DSUM(CFSchedules!$B$224:$J$232,9,F5:F6)</f>
        <v>0</v>
      </c>
      <c r="G85" s="324">
        <f>DSUM(CFSchedules!$B$224:$J$232,9,G5:G6)</f>
        <v>0</v>
      </c>
      <c r="H85" s="324">
        <f>DSUM(CFSchedules!$B$224:$J$232,9,H5:H6)</f>
        <v>0</v>
      </c>
      <c r="I85" s="324">
        <f>DSUM(CFSchedules!$B$224:$J$232,9,I5:I6)</f>
        <v>0</v>
      </c>
      <c r="J85" s="324">
        <f>DSUM(CFSchedules!$B$224:$J$232,9,J5:J6)</f>
        <v>0</v>
      </c>
      <c r="K85" s="324">
        <f>DSUM(CFSchedules!$B$224:$J$232,9,K5:K6)</f>
        <v>0</v>
      </c>
      <c r="L85" s="324">
        <f>DSUM(CFSchedules!$B$224:$J$232,9,L5:L6)</f>
        <v>0</v>
      </c>
      <c r="M85" s="324">
        <f>DSUM(CFSchedules!$B$224:$J$232,9,M5:M6)</f>
        <v>0</v>
      </c>
      <c r="N85" s="324">
        <f>DSUM(CFSchedules!$B$224:$J$232,9,N5:N6)</f>
        <v>0</v>
      </c>
      <c r="O85" s="324">
        <f t="shared" si="4"/>
        <v>0</v>
      </c>
      <c r="P85" s="611"/>
      <c r="Q85" s="611"/>
    </row>
    <row r="86" spans="1:17" ht="12">
      <c r="A86" s="613" t="s">
        <v>923</v>
      </c>
      <c r="B86" s="613" t="s">
        <v>924</v>
      </c>
      <c r="C86" s="324">
        <f>DSUM(CFSchedules!$B$239:$J$247,9,C5:C6)</f>
        <v>0</v>
      </c>
      <c r="D86" s="324">
        <f>DSUM(CFSchedules!$B$239:$J$247,9,D5:D6)</f>
        <v>0</v>
      </c>
      <c r="E86" s="324">
        <f>DSUM(CFSchedules!$B$239:$J$247,9,E5:E6)</f>
        <v>0</v>
      </c>
      <c r="F86" s="324">
        <f>DSUM(CFSchedules!$B$239:$J$247,9,F5:F6)</f>
        <v>0</v>
      </c>
      <c r="G86" s="324">
        <f>DSUM(CFSchedules!$B$239:$J$247,9,G5:G6)</f>
        <v>0</v>
      </c>
      <c r="H86" s="324">
        <f>DSUM(CFSchedules!$B$239:$J$247,9,H5:H6)</f>
        <v>0</v>
      </c>
      <c r="I86" s="324">
        <f>DSUM(CFSchedules!$B$239:$J$247,9,I5:I6)</f>
        <v>0</v>
      </c>
      <c r="J86" s="324">
        <f>DSUM(CFSchedules!$B$239:$J$247,9,J5:J6)</f>
        <v>0</v>
      </c>
      <c r="K86" s="324">
        <f>DSUM(CFSchedules!$B$239:$J$247,9,K5:K6)</f>
        <v>0</v>
      </c>
      <c r="L86" s="324">
        <f>DSUM(CFSchedules!$B$239:$J$247,9,L5:L6)</f>
        <v>0</v>
      </c>
      <c r="M86" s="324">
        <f>DSUM(CFSchedules!$B$239:$J$247,9,M5:M6)</f>
        <v>0</v>
      </c>
      <c r="N86" s="324">
        <f>DSUM(CFSchedules!$B$239:$J$247,9,N5:N6)</f>
        <v>0</v>
      </c>
      <c r="O86" s="324">
        <f t="shared" si="4"/>
        <v>0</v>
      </c>
      <c r="P86" s="611"/>
      <c r="Q86" s="611"/>
    </row>
    <row r="87" spans="1:17" ht="12">
      <c r="A87" s="901" t="s">
        <v>856</v>
      </c>
      <c r="B87" s="346"/>
      <c r="C87" s="639"/>
      <c r="D87" s="639"/>
      <c r="E87" s="639"/>
      <c r="F87" s="639"/>
      <c r="G87" s="639"/>
      <c r="H87" s="639"/>
      <c r="I87" s="639"/>
      <c r="J87" s="639"/>
      <c r="K87" s="639"/>
      <c r="L87" s="639"/>
      <c r="M87" s="639"/>
      <c r="N87" s="639"/>
      <c r="O87" s="324">
        <f t="shared" si="4"/>
        <v>0</v>
      </c>
      <c r="P87" s="611"/>
      <c r="Q87" s="611"/>
    </row>
    <row r="88" spans="1:17" ht="12">
      <c r="A88" s="901" t="s">
        <v>856</v>
      </c>
      <c r="B88" s="346"/>
      <c r="C88" s="639"/>
      <c r="D88" s="639"/>
      <c r="E88" s="639"/>
      <c r="F88" s="639"/>
      <c r="G88" s="639"/>
      <c r="H88" s="639"/>
      <c r="I88" s="639"/>
      <c r="J88" s="639"/>
      <c r="K88" s="639"/>
      <c r="L88" s="639"/>
      <c r="M88" s="639"/>
      <c r="N88" s="639"/>
      <c r="O88" s="324">
        <f t="shared" si="4"/>
        <v>0</v>
      </c>
      <c r="P88" s="611"/>
      <c r="Q88" s="611"/>
    </row>
    <row r="89" spans="1:17" ht="12">
      <c r="A89" s="317" t="s">
        <v>925</v>
      </c>
      <c r="B89" s="611"/>
      <c r="C89" s="323"/>
      <c r="D89" s="323"/>
      <c r="E89" s="331" t="s">
        <v>863</v>
      </c>
      <c r="F89" s="333" t="s">
        <v>864</v>
      </c>
      <c r="G89" s="333" t="s">
        <v>863</v>
      </c>
      <c r="H89" s="333" t="s">
        <v>861</v>
      </c>
      <c r="I89" s="333" t="s">
        <v>865</v>
      </c>
      <c r="J89" s="333" t="s">
        <v>864</v>
      </c>
      <c r="K89" s="333" t="s">
        <v>866</v>
      </c>
      <c r="L89" s="333" t="s">
        <v>867</v>
      </c>
      <c r="M89" s="333" t="s">
        <v>868</v>
      </c>
      <c r="N89" s="333" t="s">
        <v>869</v>
      </c>
      <c r="O89" s="345"/>
      <c r="P89" s="611"/>
      <c r="Q89" s="611"/>
    </row>
    <row r="90" spans="1:17" ht="12">
      <c r="A90" s="613" t="s">
        <v>926</v>
      </c>
      <c r="B90" s="613" t="s">
        <v>927</v>
      </c>
      <c r="C90" s="324">
        <f>DSUM(CFSchedules!$B$254:$J$262,9,C5:C6)</f>
        <v>0</v>
      </c>
      <c r="D90" s="324">
        <f>DSUM(CFSchedules!$B$254:$J$262,9,D5:D6)</f>
        <v>0</v>
      </c>
      <c r="E90" s="324">
        <f>DSUM(CFSchedules!$B$254:$J$262,9,E5:E6)</f>
        <v>0</v>
      </c>
      <c r="F90" s="324">
        <f>DSUM(CFSchedules!$B$254:$J$262,9,F5:F6)</f>
        <v>0</v>
      </c>
      <c r="G90" s="324">
        <f>DSUM(CFSchedules!$B$254:$J$262,9,G5:G6)</f>
        <v>0</v>
      </c>
      <c r="H90" s="324">
        <f>DSUM(CFSchedules!$B$254:$J$262,9,H5:H6)</f>
        <v>0</v>
      </c>
      <c r="I90" s="324">
        <f>DSUM(CFSchedules!$B$254:$J$262,9,I5:I6)</f>
        <v>0</v>
      </c>
      <c r="J90" s="324">
        <f>DSUM(CFSchedules!$B$254:$J$262,9,J5:J6)</f>
        <v>0</v>
      </c>
      <c r="K90" s="324">
        <f>DSUM(CFSchedules!$B$254:$J$262,9,K5:K6)</f>
        <v>0</v>
      </c>
      <c r="L90" s="324">
        <f>DSUM(CFSchedules!$B$254:$J$262,9,L5:L6)</f>
        <v>0</v>
      </c>
      <c r="M90" s="324">
        <f>DSUM(CFSchedules!$B$254:$J$262,9,M5:M6)</f>
        <v>0</v>
      </c>
      <c r="N90" s="324">
        <f>DSUM(CFSchedules!$B$254:$J$262,9,N5:N6)</f>
        <v>0</v>
      </c>
      <c r="O90" s="324">
        <f aca="true" t="shared" si="5" ref="O90:O97">SUM(C90:N90)</f>
        <v>0</v>
      </c>
      <c r="P90" s="611"/>
      <c r="Q90" s="611"/>
    </row>
    <row r="91" spans="1:17" ht="12">
      <c r="A91" s="613" t="s">
        <v>928</v>
      </c>
      <c r="B91" s="613" t="s">
        <v>929</v>
      </c>
      <c r="C91" s="324">
        <f>DSUM(CFSchedules!$B$269:$J$277,9,C5:C6)</f>
        <v>0</v>
      </c>
      <c r="D91" s="324">
        <f>DSUM(CFSchedules!$B$269:$J$277,9,D5:D6)</f>
        <v>0</v>
      </c>
      <c r="E91" s="324">
        <f>DSUM(CFSchedules!$B$269:$J$277,9,E5:E6)</f>
        <v>0</v>
      </c>
      <c r="F91" s="324">
        <f>DSUM(CFSchedules!$B$269:$J$277,9,F5:F6)</f>
        <v>0</v>
      </c>
      <c r="G91" s="324">
        <f>DSUM(CFSchedules!$B$269:$J$277,9,G5:G6)</f>
        <v>0</v>
      </c>
      <c r="H91" s="324">
        <f>DSUM(CFSchedules!$B$269:$J$277,9,H5:H6)</f>
        <v>0</v>
      </c>
      <c r="I91" s="324">
        <f>DSUM(CFSchedules!$B$269:$J$277,9,I5:I6)</f>
        <v>0</v>
      </c>
      <c r="J91" s="324">
        <f>DSUM(CFSchedules!$B$269:$J$277,9,J5:J6)</f>
        <v>0</v>
      </c>
      <c r="K91" s="324">
        <f>DSUM(CFSchedules!$B$269:$J$277,9,K5:K6)</f>
        <v>0</v>
      </c>
      <c r="L91" s="324">
        <f>DSUM(CFSchedules!$B$269:$J$277,9,L5:L6)</f>
        <v>0</v>
      </c>
      <c r="M91" s="324">
        <f>DSUM(CFSchedules!$B$269:$J$277,9,M5:M6)</f>
        <v>0</v>
      </c>
      <c r="N91" s="324">
        <f>DSUM(CFSchedules!$B$269:$J$277,9,N5:N6)</f>
        <v>0</v>
      </c>
      <c r="O91" s="324">
        <f t="shared" si="5"/>
        <v>0</v>
      </c>
      <c r="P91" s="611"/>
      <c r="Q91" s="611"/>
    </row>
    <row r="92" spans="1:17" ht="12">
      <c r="A92" s="613" t="s">
        <v>930</v>
      </c>
      <c r="B92" s="613" t="s">
        <v>931</v>
      </c>
      <c r="C92" s="324">
        <f>DSUM(CFSchedules!$B$284:$J$294,9,C5:C6)</f>
        <v>0</v>
      </c>
      <c r="D92" s="324">
        <f>DSUM(CFSchedules!$B$284:$J$294,9,D5:D6)</f>
        <v>0</v>
      </c>
      <c r="E92" s="324">
        <f>DSUM(CFSchedules!$B$284:$J$294,9,E5:E6)</f>
        <v>0</v>
      </c>
      <c r="F92" s="324">
        <f>DSUM(CFSchedules!$B$284:$J$294,9,F5:F6)</f>
        <v>0</v>
      </c>
      <c r="G92" s="324">
        <f>DSUM(CFSchedules!$B$284:$J$294,9,G5:G6)</f>
        <v>0</v>
      </c>
      <c r="H92" s="324">
        <f>DSUM(CFSchedules!$B$284:$J$294,9,H5:H6)</f>
        <v>0</v>
      </c>
      <c r="I92" s="324">
        <f>DSUM(CFSchedules!$B$284:$J$294,9,I5:I6)</f>
        <v>0</v>
      </c>
      <c r="J92" s="324">
        <f>DSUM(CFSchedules!$B$284:$J$294,9,J5:J6)</f>
        <v>0</v>
      </c>
      <c r="K92" s="324">
        <f>DSUM(CFSchedules!$B$284:$J$294,9,K5:K6)</f>
        <v>0</v>
      </c>
      <c r="L92" s="324">
        <f>DSUM(CFSchedules!$B$284:$J$294,9,L5:L6)</f>
        <v>0</v>
      </c>
      <c r="M92" s="324">
        <f>DSUM(CFSchedules!$B$284:$J$294,9,M5:M6)</f>
        <v>0</v>
      </c>
      <c r="N92" s="324">
        <f>DSUM(CFSchedules!$B$284:$J$294,9,N5:N6)</f>
        <v>0</v>
      </c>
      <c r="O92" s="324">
        <f t="shared" si="5"/>
        <v>0</v>
      </c>
      <c r="P92" s="611"/>
      <c r="Q92" s="611"/>
    </row>
    <row r="93" spans="1:17" ht="12">
      <c r="A93" s="613" t="s">
        <v>932</v>
      </c>
      <c r="B93" s="613" t="s">
        <v>933</v>
      </c>
      <c r="C93" s="324">
        <f>DSUM(CFSchedules!$B$301:$J$314,9,C5:C6)</f>
        <v>0</v>
      </c>
      <c r="D93" s="324">
        <f>DSUM(CFSchedules!$B$301:$J$314,9,D5:D6)</f>
        <v>0</v>
      </c>
      <c r="E93" s="324">
        <f>DSUM(CFSchedules!$B$301:$J$314,9,E5:E6)</f>
        <v>0</v>
      </c>
      <c r="F93" s="324">
        <f>DSUM(CFSchedules!$B$301:$J$314,9,F5:F6)</f>
        <v>0</v>
      </c>
      <c r="G93" s="324">
        <f>DSUM(CFSchedules!$B$301:$J$314,9,G5:G6)</f>
        <v>0</v>
      </c>
      <c r="H93" s="324">
        <f>DSUM(CFSchedules!$B$301:$J$314,9,H5:H6)</f>
        <v>0</v>
      </c>
      <c r="I93" s="324">
        <f>DSUM(CFSchedules!$B$301:$J$314,9,I5:I6)</f>
        <v>0</v>
      </c>
      <c r="J93" s="324">
        <f>DSUM(CFSchedules!$B$301:$J$314,9,J5:J6)</f>
        <v>0</v>
      </c>
      <c r="K93" s="324">
        <f>DSUM(CFSchedules!$B$301:$J$314,9,K5:K6)</f>
        <v>0</v>
      </c>
      <c r="L93" s="324">
        <f>DSUM(CFSchedules!$B$301:$J$314,9,L5:L6)</f>
        <v>0</v>
      </c>
      <c r="M93" s="324">
        <f>DSUM(CFSchedules!$B$301:$J$314,9,M5:M6)</f>
        <v>0</v>
      </c>
      <c r="N93" s="324">
        <f>DSUM(CFSchedules!$B$301:$J$314,9,N5:N6)</f>
        <v>0</v>
      </c>
      <c r="O93" s="324">
        <f t="shared" si="5"/>
        <v>0</v>
      </c>
      <c r="P93" s="611"/>
      <c r="Q93" s="611"/>
    </row>
    <row r="94" spans="1:17" ht="12">
      <c r="A94" s="613" t="s">
        <v>921</v>
      </c>
      <c r="B94" s="613" t="s">
        <v>934</v>
      </c>
      <c r="C94" s="324">
        <f>DSUM(CFSchedules!$B$321:$J$329,9,C5:C6)</f>
        <v>0</v>
      </c>
      <c r="D94" s="324">
        <f>DSUM(CFSchedules!$B$321:$J$329,9,D5:D6)</f>
        <v>0</v>
      </c>
      <c r="E94" s="324">
        <f>DSUM(CFSchedules!$B$321:$J$329,9,E5:E6)</f>
        <v>0</v>
      </c>
      <c r="F94" s="324">
        <f>DSUM(CFSchedules!$B$321:$J$329,9,F5:F6)</f>
        <v>0</v>
      </c>
      <c r="G94" s="324">
        <f>DSUM(CFSchedules!$B$321:$J$329,9,G5:G6)</f>
        <v>0</v>
      </c>
      <c r="H94" s="324">
        <f>DSUM(CFSchedules!$B$321:$J$329,9,H5:H6)</f>
        <v>0</v>
      </c>
      <c r="I94" s="324">
        <f>DSUM(CFSchedules!$B$321:$J$329,9,I5:I6)</f>
        <v>0</v>
      </c>
      <c r="J94" s="324">
        <f>DSUM(CFSchedules!$B$321:$J$329,9,J5:J6)</f>
        <v>0</v>
      </c>
      <c r="K94" s="324">
        <f>DSUM(CFSchedules!$B$321:$J$329,9,K5:K6)</f>
        <v>0</v>
      </c>
      <c r="L94" s="324">
        <f>DSUM(CFSchedules!$B$321:$J$329,9,L5:L6)</f>
        <v>0</v>
      </c>
      <c r="M94" s="324">
        <f>DSUM(CFSchedules!$B$321:$J$329,9,M5:M6)</f>
        <v>0</v>
      </c>
      <c r="N94" s="324">
        <f>DSUM(CFSchedules!$B$321:$J$329,9,N5:N6)</f>
        <v>0</v>
      </c>
      <c r="O94" s="324">
        <f t="shared" si="5"/>
        <v>0</v>
      </c>
      <c r="P94" s="611"/>
      <c r="Q94" s="611"/>
    </row>
    <row r="95" spans="1:17" ht="12">
      <c r="A95" s="613" t="s">
        <v>935</v>
      </c>
      <c r="B95" s="613" t="s">
        <v>936</v>
      </c>
      <c r="C95" s="324">
        <f>DSUM(CFSchedules!$B$336:$J$344,9,C5:C6)</f>
        <v>0</v>
      </c>
      <c r="D95" s="324">
        <f>DSUM(CFSchedules!$B$336:$J$344,9,D5:D6)</f>
        <v>0</v>
      </c>
      <c r="E95" s="324">
        <f>DSUM(CFSchedules!$B$336:$J$344,9,E5:E6)</f>
        <v>0</v>
      </c>
      <c r="F95" s="324">
        <f>DSUM(CFSchedules!$B$336:$J$344,9,F5:F6)</f>
        <v>0</v>
      </c>
      <c r="G95" s="324">
        <f>DSUM(CFSchedules!$B$336:$J$344,9,G5:G6)</f>
        <v>0</v>
      </c>
      <c r="H95" s="324">
        <f>DSUM(CFSchedules!$B$336:$J$344,9,H5:H6)</f>
        <v>0</v>
      </c>
      <c r="I95" s="324">
        <f>DSUM(CFSchedules!$B$336:$J$344,9,I5:I6)</f>
        <v>0</v>
      </c>
      <c r="J95" s="324">
        <f>DSUM(CFSchedules!$B$336:$J$344,9,J5:J6)</f>
        <v>0</v>
      </c>
      <c r="K95" s="324">
        <f>DSUM(CFSchedules!$B$336:$J$344,9,K5:K6)</f>
        <v>0</v>
      </c>
      <c r="L95" s="324">
        <f>DSUM(CFSchedules!$B$336:$J$344,9,L5:L6)</f>
        <v>0</v>
      </c>
      <c r="M95" s="324">
        <f>DSUM(CFSchedules!$B$336:$J$344,9,M5:M6)</f>
        <v>0</v>
      </c>
      <c r="N95" s="324">
        <f>DSUM(CFSchedules!$B$336:$J$344,9,N5:N6)</f>
        <v>0</v>
      </c>
      <c r="O95" s="324">
        <f t="shared" si="5"/>
        <v>0</v>
      </c>
      <c r="P95" s="611"/>
      <c r="Q95" s="611"/>
    </row>
    <row r="96" spans="1:17" ht="12">
      <c r="A96" s="901" t="s">
        <v>856</v>
      </c>
      <c r="B96" s="346"/>
      <c r="C96" s="639"/>
      <c r="D96" s="639"/>
      <c r="E96" s="639"/>
      <c r="F96" s="639"/>
      <c r="G96" s="639"/>
      <c r="H96" s="639"/>
      <c r="I96" s="639"/>
      <c r="J96" s="639"/>
      <c r="K96" s="639"/>
      <c r="L96" s="639"/>
      <c r="M96" s="639"/>
      <c r="N96" s="639"/>
      <c r="O96" s="324">
        <f t="shared" si="5"/>
        <v>0</v>
      </c>
      <c r="P96" s="611"/>
      <c r="Q96" s="611"/>
    </row>
    <row r="97" spans="1:17" ht="12">
      <c r="A97" s="901" t="s">
        <v>856</v>
      </c>
      <c r="B97" s="346"/>
      <c r="C97" s="639"/>
      <c r="D97" s="639"/>
      <c r="E97" s="639"/>
      <c r="F97" s="639"/>
      <c r="G97" s="639"/>
      <c r="H97" s="639"/>
      <c r="I97" s="639"/>
      <c r="J97" s="639"/>
      <c r="K97" s="639"/>
      <c r="L97" s="639"/>
      <c r="M97" s="639"/>
      <c r="N97" s="639"/>
      <c r="O97" s="324">
        <f t="shared" si="5"/>
        <v>0</v>
      </c>
      <c r="P97" s="611"/>
      <c r="Q97" s="611"/>
    </row>
    <row r="98" spans="1:17" ht="12">
      <c r="A98" s="317" t="s">
        <v>937</v>
      </c>
      <c r="B98" s="611"/>
      <c r="C98" s="323"/>
      <c r="D98" s="341"/>
      <c r="E98" s="341"/>
      <c r="F98" s="341"/>
      <c r="G98" s="341"/>
      <c r="H98" s="341"/>
      <c r="I98" s="341"/>
      <c r="J98" s="341"/>
      <c r="K98" s="341"/>
      <c r="L98" s="341"/>
      <c r="M98" s="341"/>
      <c r="N98" s="341"/>
      <c r="O98" s="347"/>
      <c r="P98" s="611"/>
      <c r="Q98" s="611"/>
    </row>
    <row r="99" spans="1:17" ht="12">
      <c r="A99" s="901" t="s">
        <v>938</v>
      </c>
      <c r="B99" s="346"/>
      <c r="C99" s="639">
        <v>1591</v>
      </c>
      <c r="D99" s="639">
        <v>2206</v>
      </c>
      <c r="E99" s="639">
        <v>1206</v>
      </c>
      <c r="F99" s="639">
        <v>2817</v>
      </c>
      <c r="G99" s="639">
        <v>4000</v>
      </c>
      <c r="H99" s="639">
        <v>2680</v>
      </c>
      <c r="I99" s="639">
        <v>5866</v>
      </c>
      <c r="J99" s="639">
        <v>5147</v>
      </c>
      <c r="K99" s="639">
        <v>2052</v>
      </c>
      <c r="L99" s="639">
        <v>532</v>
      </c>
      <c r="M99" s="639">
        <v>135</v>
      </c>
      <c r="N99" s="639">
        <v>0</v>
      </c>
      <c r="O99" s="324">
        <f>SUM(C99:N99)</f>
        <v>28232</v>
      </c>
      <c r="P99" s="611"/>
      <c r="Q99" s="611"/>
    </row>
    <row r="100" spans="1:17" ht="12">
      <c r="A100" s="613" t="s">
        <v>939</v>
      </c>
      <c r="B100" s="611"/>
      <c r="C100" s="336" t="s">
        <v>861</v>
      </c>
      <c r="D100" s="337" t="s">
        <v>862</v>
      </c>
      <c r="E100" s="337" t="s">
        <v>863</v>
      </c>
      <c r="F100" s="337" t="s">
        <v>864</v>
      </c>
      <c r="G100" s="337" t="s">
        <v>863</v>
      </c>
      <c r="H100" s="337" t="s">
        <v>861</v>
      </c>
      <c r="I100" s="337" t="s">
        <v>865</v>
      </c>
      <c r="J100" s="337" t="s">
        <v>864</v>
      </c>
      <c r="K100" s="337" t="s">
        <v>866</v>
      </c>
      <c r="L100" s="337" t="s">
        <v>867</v>
      </c>
      <c r="M100" s="337" t="s">
        <v>868</v>
      </c>
      <c r="N100" s="337" t="s">
        <v>869</v>
      </c>
      <c r="O100" s="345"/>
      <c r="P100" s="611"/>
      <c r="Q100" s="611"/>
    </row>
    <row r="101" spans="1:17" ht="12">
      <c r="A101" s="901" t="s">
        <v>940</v>
      </c>
      <c r="B101" s="346"/>
      <c r="C101" s="639">
        <v>3503</v>
      </c>
      <c r="D101" s="639">
        <v>3057</v>
      </c>
      <c r="E101" s="639">
        <v>3636</v>
      </c>
      <c r="F101" s="639">
        <v>4763</v>
      </c>
      <c r="G101" s="639">
        <v>2652</v>
      </c>
      <c r="H101" s="639">
        <v>13512</v>
      </c>
      <c r="I101" s="639">
        <v>3067</v>
      </c>
      <c r="J101" s="639">
        <v>2783</v>
      </c>
      <c r="K101" s="639">
        <v>32</v>
      </c>
      <c r="L101" s="639">
        <v>200</v>
      </c>
      <c r="M101" s="639"/>
      <c r="N101" s="639">
        <v>78</v>
      </c>
      <c r="O101" s="324">
        <f>SUM(C101:N101)</f>
        <v>37283</v>
      </c>
      <c r="P101" s="611"/>
      <c r="Q101" s="611"/>
    </row>
    <row r="102" spans="1:17" ht="12">
      <c r="A102" s="901" t="s">
        <v>941</v>
      </c>
      <c r="B102" s="346"/>
      <c r="C102" s="639"/>
      <c r="D102" s="639">
        <v>300</v>
      </c>
      <c r="E102" s="639"/>
      <c r="F102" s="639"/>
      <c r="G102" s="639"/>
      <c r="H102" s="639"/>
      <c r="I102" s="639"/>
      <c r="J102" s="639"/>
      <c r="K102" s="639">
        <v>400</v>
      </c>
      <c r="L102" s="639"/>
      <c r="M102" s="639"/>
      <c r="N102" s="639"/>
      <c r="O102" s="324">
        <f>SUM(C102:N102)</f>
        <v>700</v>
      </c>
      <c r="P102" s="611"/>
      <c r="Q102" s="611"/>
    </row>
    <row r="103" spans="1:17" ht="12">
      <c r="A103" s="901" t="s">
        <v>942</v>
      </c>
      <c r="B103" s="346"/>
      <c r="C103" s="639">
        <v>1000</v>
      </c>
      <c r="D103" s="639">
        <v>1000</v>
      </c>
      <c r="E103" s="639">
        <v>1000</v>
      </c>
      <c r="F103" s="639">
        <v>1000</v>
      </c>
      <c r="G103" s="639"/>
      <c r="H103" s="639"/>
      <c r="I103" s="639"/>
      <c r="J103" s="639"/>
      <c r="K103" s="639"/>
      <c r="L103" s="639"/>
      <c r="M103" s="639"/>
      <c r="N103" s="639"/>
      <c r="O103" s="324">
        <f>SUM(C103:N103)</f>
        <v>4000</v>
      </c>
      <c r="P103" s="611"/>
      <c r="Q103" s="611"/>
    </row>
    <row r="104" spans="1:17" ht="12">
      <c r="A104" s="613" t="s">
        <v>943</v>
      </c>
      <c r="B104" s="611"/>
      <c r="C104" s="336" t="s">
        <v>861</v>
      </c>
      <c r="D104" s="337" t="s">
        <v>862</v>
      </c>
      <c r="E104" s="337" t="s">
        <v>863</v>
      </c>
      <c r="F104" s="337" t="s">
        <v>864</v>
      </c>
      <c r="G104" s="337" t="s">
        <v>863</v>
      </c>
      <c r="H104" s="337" t="s">
        <v>861</v>
      </c>
      <c r="I104" s="337" t="s">
        <v>865</v>
      </c>
      <c r="J104" s="337" t="s">
        <v>864</v>
      </c>
      <c r="K104" s="337" t="s">
        <v>866</v>
      </c>
      <c r="L104" s="337" t="s">
        <v>867</v>
      </c>
      <c r="M104" s="337" t="s">
        <v>868</v>
      </c>
      <c r="N104" s="337" t="s">
        <v>869</v>
      </c>
      <c r="O104" s="345"/>
      <c r="P104" s="611"/>
      <c r="Q104" s="611"/>
    </row>
    <row r="105" spans="1:17" ht="12">
      <c r="A105" s="901" t="s">
        <v>944</v>
      </c>
      <c r="B105" s="346"/>
      <c r="C105" s="639"/>
      <c r="D105" s="639"/>
      <c r="E105" s="639"/>
      <c r="F105" s="639">
        <v>4750</v>
      </c>
      <c r="G105" s="639"/>
      <c r="H105" s="639"/>
      <c r="I105" s="639"/>
      <c r="J105" s="639"/>
      <c r="K105" s="639"/>
      <c r="L105" s="639">
        <v>4750</v>
      </c>
      <c r="M105" s="639"/>
      <c r="N105" s="639"/>
      <c r="O105" s="324">
        <f aca="true" t="shared" si="6" ref="O105:O115">SUM(C105:N105)</f>
        <v>9500</v>
      </c>
      <c r="P105" s="611"/>
      <c r="Q105" s="611"/>
    </row>
    <row r="106" spans="1:17" ht="12">
      <c r="A106" s="901" t="s">
        <v>945</v>
      </c>
      <c r="B106" s="346"/>
      <c r="C106" s="639"/>
      <c r="D106" s="639"/>
      <c r="E106" s="639"/>
      <c r="F106" s="639">
        <v>4000</v>
      </c>
      <c r="G106" s="639"/>
      <c r="H106" s="639"/>
      <c r="I106" s="639"/>
      <c r="J106" s="639"/>
      <c r="K106" s="639"/>
      <c r="L106" s="639">
        <v>4000</v>
      </c>
      <c r="M106" s="639"/>
      <c r="N106" s="639"/>
      <c r="O106" s="324">
        <f t="shared" si="6"/>
        <v>8000</v>
      </c>
      <c r="P106" s="611"/>
      <c r="Q106" s="611"/>
    </row>
    <row r="107" spans="1:17" ht="12">
      <c r="A107" s="901" t="s">
        <v>946</v>
      </c>
      <c r="B107" s="346"/>
      <c r="C107" s="639"/>
      <c r="D107" s="639"/>
      <c r="E107" s="639"/>
      <c r="F107" s="639"/>
      <c r="G107" s="639"/>
      <c r="H107" s="639"/>
      <c r="I107" s="639"/>
      <c r="J107" s="639"/>
      <c r="K107" s="639"/>
      <c r="L107" s="639"/>
      <c r="M107" s="639"/>
      <c r="N107" s="639"/>
      <c r="O107" s="324">
        <f t="shared" si="6"/>
        <v>0</v>
      </c>
      <c r="P107" s="611"/>
      <c r="Q107" s="611"/>
    </row>
    <row r="108" spans="1:17" ht="12">
      <c r="A108" s="901" t="s">
        <v>947</v>
      </c>
      <c r="B108" s="346"/>
      <c r="C108" s="639"/>
      <c r="D108" s="639"/>
      <c r="E108" s="639"/>
      <c r="F108" s="639">
        <v>1500</v>
      </c>
      <c r="G108" s="639"/>
      <c r="H108" s="639"/>
      <c r="I108" s="639">
        <v>1500</v>
      </c>
      <c r="J108" s="639"/>
      <c r="K108" s="639"/>
      <c r="L108" s="639"/>
      <c r="M108" s="639"/>
      <c r="N108" s="639"/>
      <c r="O108" s="324">
        <f t="shared" si="6"/>
        <v>3000</v>
      </c>
      <c r="P108" s="611"/>
      <c r="Q108" s="611"/>
    </row>
    <row r="109" spans="1:17" ht="12">
      <c r="A109" s="901" t="s">
        <v>948</v>
      </c>
      <c r="B109" s="346"/>
      <c r="C109" s="639">
        <v>300</v>
      </c>
      <c r="D109" s="639">
        <v>345</v>
      </c>
      <c r="E109" s="639">
        <v>300</v>
      </c>
      <c r="F109" s="639">
        <v>509</v>
      </c>
      <c r="G109" s="639">
        <v>600</v>
      </c>
      <c r="H109" s="639">
        <v>500</v>
      </c>
      <c r="I109" s="639">
        <v>300</v>
      </c>
      <c r="J109" s="639">
        <v>370</v>
      </c>
      <c r="K109" s="639">
        <v>445</v>
      </c>
      <c r="L109" s="639">
        <v>443</v>
      </c>
      <c r="M109" s="639">
        <v>300</v>
      </c>
      <c r="N109" s="639">
        <v>377</v>
      </c>
      <c r="O109" s="324">
        <f t="shared" si="6"/>
        <v>4789</v>
      </c>
      <c r="P109" s="611"/>
      <c r="Q109" s="611"/>
    </row>
    <row r="110" spans="1:17" ht="12">
      <c r="A110" s="901" t="s">
        <v>949</v>
      </c>
      <c r="B110" s="346"/>
      <c r="C110" s="639"/>
      <c r="D110" s="639"/>
      <c r="E110" s="639"/>
      <c r="F110" s="639"/>
      <c r="G110" s="639"/>
      <c r="H110" s="639"/>
      <c r="I110" s="639"/>
      <c r="J110" s="639"/>
      <c r="K110" s="639"/>
      <c r="L110" s="639"/>
      <c r="M110" s="639"/>
      <c r="N110" s="639"/>
      <c r="O110" s="324">
        <f t="shared" si="6"/>
        <v>0</v>
      </c>
      <c r="P110" s="611"/>
      <c r="Q110" s="611"/>
    </row>
    <row r="111" spans="1:17" ht="12">
      <c r="A111" s="901" t="s">
        <v>632</v>
      </c>
      <c r="B111" s="346"/>
      <c r="C111" s="639"/>
      <c r="D111" s="639"/>
      <c r="E111" s="639"/>
      <c r="F111" s="639"/>
      <c r="G111" s="639">
        <v>143</v>
      </c>
      <c r="H111" s="639"/>
      <c r="I111" s="639">
        <v>71</v>
      </c>
      <c r="J111" s="639">
        <v>76</v>
      </c>
      <c r="K111" s="639">
        <v>800</v>
      </c>
      <c r="L111" s="639">
        <v>2643</v>
      </c>
      <c r="M111" s="639">
        <v>1200</v>
      </c>
      <c r="N111" s="639"/>
      <c r="O111" s="324">
        <f t="shared" si="6"/>
        <v>4933</v>
      </c>
      <c r="P111" s="611"/>
      <c r="Q111" s="611"/>
    </row>
    <row r="112" spans="1:17" ht="12">
      <c r="A112" s="901" t="s">
        <v>950</v>
      </c>
      <c r="B112" s="346"/>
      <c r="C112" s="639">
        <v>134</v>
      </c>
      <c r="D112" s="639">
        <v>178</v>
      </c>
      <c r="E112" s="639">
        <v>274</v>
      </c>
      <c r="F112" s="639">
        <v>271</v>
      </c>
      <c r="G112" s="639">
        <v>484</v>
      </c>
      <c r="H112" s="639">
        <v>226</v>
      </c>
      <c r="I112" s="639">
        <v>3500</v>
      </c>
      <c r="J112" s="639"/>
      <c r="K112" s="639">
        <v>122</v>
      </c>
      <c r="L112" s="639">
        <v>109</v>
      </c>
      <c r="M112" s="639"/>
      <c r="N112" s="639"/>
      <c r="O112" s="324">
        <f t="shared" si="6"/>
        <v>5298</v>
      </c>
      <c r="P112" s="611"/>
      <c r="Q112" s="611"/>
    </row>
    <row r="113" spans="1:17" ht="12">
      <c r="A113" s="901" t="s">
        <v>856</v>
      </c>
      <c r="B113" s="346"/>
      <c r="C113" s="639"/>
      <c r="D113" s="639"/>
      <c r="E113" s="639"/>
      <c r="F113" s="639"/>
      <c r="G113" s="639"/>
      <c r="H113" s="639"/>
      <c r="I113" s="639"/>
      <c r="J113" s="639"/>
      <c r="K113" s="639"/>
      <c r="L113" s="639"/>
      <c r="M113" s="639"/>
      <c r="N113" s="639"/>
      <c r="O113" s="324">
        <f t="shared" si="6"/>
        <v>0</v>
      </c>
      <c r="P113" s="611"/>
      <c r="Q113" s="611"/>
    </row>
    <row r="114" spans="1:17" ht="12">
      <c r="A114" s="901" t="s">
        <v>856</v>
      </c>
      <c r="B114" s="346"/>
      <c r="C114" s="639"/>
      <c r="D114" s="639"/>
      <c r="E114" s="639"/>
      <c r="F114" s="639"/>
      <c r="G114" s="639"/>
      <c r="H114" s="639"/>
      <c r="I114" s="639"/>
      <c r="J114" s="639"/>
      <c r="K114" s="639"/>
      <c r="L114" s="639"/>
      <c r="M114" s="639"/>
      <c r="N114" s="639"/>
      <c r="O114" s="324">
        <f t="shared" si="6"/>
        <v>0</v>
      </c>
      <c r="P114" s="611"/>
      <c r="Q114" s="611"/>
    </row>
    <row r="115" spans="1:17" ht="12">
      <c r="A115" s="613" t="s">
        <v>951</v>
      </c>
      <c r="B115" s="323">
        <v>6</v>
      </c>
      <c r="C115" s="324">
        <f>DSUM(CFSchedules!$B$536:$J$551,4,C5:C6)</f>
        <v>0</v>
      </c>
      <c r="D115" s="324">
        <f>DSUM(CFSchedules!$B$536:$J$551,4,D5:D6)</f>
        <v>0</v>
      </c>
      <c r="E115" s="324">
        <f>DSUM(CFSchedules!$B$536:$J$551,4,E5:E6)</f>
        <v>0</v>
      </c>
      <c r="F115" s="324">
        <f>DSUM(CFSchedules!$B$536:$J$551,4,F5:F6)</f>
        <v>0</v>
      </c>
      <c r="G115" s="324">
        <f>DSUM(CFSchedules!$B$536:$J$551,4,G5:G6)</f>
        <v>0</v>
      </c>
      <c r="H115" s="324">
        <f>DSUM(CFSchedules!$B$536:$J$551,4,H5:H6)</f>
        <v>0</v>
      </c>
      <c r="I115" s="324">
        <f>DSUM(CFSchedules!$B$536:$J$551,4,I5:I6)</f>
        <v>0</v>
      </c>
      <c r="J115" s="324">
        <f>DSUM(CFSchedules!$B$536:$J$551,4,J5:J6)</f>
        <v>0</v>
      </c>
      <c r="K115" s="324">
        <f>DSUM(CFSchedules!$B$536:$J$551,4,K5:K6)</f>
        <v>0</v>
      </c>
      <c r="L115" s="324">
        <f>DSUM(CFSchedules!$B$536:$J$551,4,L5:L6)</f>
        <v>0</v>
      </c>
      <c r="M115" s="324">
        <f>DSUM(CFSchedules!$B$536:$J$551,4,M5:M6)</f>
        <v>0</v>
      </c>
      <c r="N115" s="324">
        <f>DSUM(CFSchedules!$B$536:$J$551,4,N5:N6)</f>
        <v>0</v>
      </c>
      <c r="O115" s="324">
        <f t="shared" si="6"/>
        <v>0</v>
      </c>
      <c r="P115" s="611"/>
      <c r="Q115" s="611"/>
    </row>
    <row r="116" spans="1:17" ht="12">
      <c r="A116" s="317" t="s">
        <v>952</v>
      </c>
      <c r="B116" s="611"/>
      <c r="C116" s="348" t="s">
        <v>861</v>
      </c>
      <c r="D116" s="349" t="s">
        <v>862</v>
      </c>
      <c r="E116" s="349" t="s">
        <v>863</v>
      </c>
      <c r="F116" s="349" t="s">
        <v>864</v>
      </c>
      <c r="G116" s="349" t="s">
        <v>863</v>
      </c>
      <c r="H116" s="349" t="s">
        <v>861</v>
      </c>
      <c r="I116" s="349" t="s">
        <v>865</v>
      </c>
      <c r="J116" s="349" t="s">
        <v>864</v>
      </c>
      <c r="K116" s="349" t="s">
        <v>866</v>
      </c>
      <c r="L116" s="349" t="s">
        <v>867</v>
      </c>
      <c r="M116" s="349" t="s">
        <v>868</v>
      </c>
      <c r="N116" s="349" t="s">
        <v>869</v>
      </c>
      <c r="O116" s="345"/>
      <c r="P116" s="611"/>
      <c r="Q116" s="611"/>
    </row>
    <row r="117" spans="1:17" ht="12">
      <c r="A117" s="901" t="s">
        <v>953</v>
      </c>
      <c r="B117" s="346"/>
      <c r="C117" s="639"/>
      <c r="D117" s="639"/>
      <c r="E117" s="639"/>
      <c r="F117" s="639"/>
      <c r="G117" s="639"/>
      <c r="H117" s="639"/>
      <c r="I117" s="639"/>
      <c r="J117" s="639"/>
      <c r="K117" s="639"/>
      <c r="L117" s="639"/>
      <c r="M117" s="639"/>
      <c r="N117" s="639"/>
      <c r="O117" s="324">
        <f>SUM(C117:N117)</f>
        <v>0</v>
      </c>
      <c r="P117" s="611"/>
      <c r="Q117" s="611"/>
    </row>
    <row r="118" spans="1:17" ht="12">
      <c r="A118" s="901" t="s">
        <v>954</v>
      </c>
      <c r="B118" s="346"/>
      <c r="C118" s="639"/>
      <c r="D118" s="639"/>
      <c r="E118" s="639"/>
      <c r="F118" s="639"/>
      <c r="G118" s="639"/>
      <c r="H118" s="639"/>
      <c r="I118" s="639"/>
      <c r="J118" s="639"/>
      <c r="K118" s="639"/>
      <c r="L118" s="639"/>
      <c r="M118" s="639"/>
      <c r="N118" s="639"/>
      <c r="O118" s="324">
        <f>SUM(C118:N118)</f>
        <v>0</v>
      </c>
      <c r="P118" s="611"/>
      <c r="Q118" s="611"/>
    </row>
    <row r="119" spans="1:17" ht="12">
      <c r="A119" s="901" t="s">
        <v>955</v>
      </c>
      <c r="B119" s="346"/>
      <c r="C119" s="639"/>
      <c r="D119" s="639"/>
      <c r="E119" s="639"/>
      <c r="F119" s="639"/>
      <c r="G119" s="639"/>
      <c r="H119" s="639"/>
      <c r="I119" s="639">
        <v>4000</v>
      </c>
      <c r="J119" s="639">
        <v>8000</v>
      </c>
      <c r="K119" s="639"/>
      <c r="L119" s="639"/>
      <c r="M119" s="639"/>
      <c r="N119" s="639"/>
      <c r="O119" s="324">
        <f>SUM(C119:N119)</f>
        <v>12000</v>
      </c>
      <c r="P119" s="611"/>
      <c r="Q119" s="611"/>
    </row>
    <row r="120" spans="1:17" ht="12">
      <c r="A120" s="901" t="s">
        <v>956</v>
      </c>
      <c r="B120" s="346"/>
      <c r="C120" s="639"/>
      <c r="D120" s="639"/>
      <c r="E120" s="639"/>
      <c r="F120" s="639"/>
      <c r="G120" s="639"/>
      <c r="H120" s="639"/>
      <c r="I120" s="639"/>
      <c r="J120" s="639"/>
      <c r="K120" s="639"/>
      <c r="L120" s="639"/>
      <c r="M120" s="639"/>
      <c r="N120" s="639"/>
      <c r="O120" s="324">
        <f>SUM(C120:N120)</f>
        <v>0</v>
      </c>
      <c r="P120" s="611"/>
      <c r="Q120" s="611"/>
    </row>
    <row r="121" spans="1:17" ht="12">
      <c r="A121" s="317" t="s">
        <v>957</v>
      </c>
      <c r="B121" s="611"/>
      <c r="C121" s="323"/>
      <c r="D121" s="323"/>
      <c r="E121" s="342"/>
      <c r="F121" s="342"/>
      <c r="G121" s="342"/>
      <c r="H121" s="342"/>
      <c r="I121" s="342"/>
      <c r="J121" s="342"/>
      <c r="K121" s="342"/>
      <c r="L121" s="342"/>
      <c r="M121" s="342"/>
      <c r="N121" s="342"/>
      <c r="O121" s="350"/>
      <c r="P121" s="611"/>
      <c r="Q121" s="611"/>
    </row>
    <row r="122" spans="1:17" ht="12">
      <c r="A122" s="613" t="s">
        <v>958</v>
      </c>
      <c r="B122" s="613" t="s">
        <v>959</v>
      </c>
      <c r="C122" s="324">
        <f>DSUM(CFSchedules!$B$351:$J$363,9,C5:C6)</f>
        <v>0</v>
      </c>
      <c r="D122" s="324">
        <f>DSUM(CFSchedules!$B$351:$J$363,9,D5:D6)</f>
        <v>0</v>
      </c>
      <c r="E122" s="324">
        <f>DSUM(CFSchedules!$B$351:$J$363,9,E5:E6)</f>
        <v>0</v>
      </c>
      <c r="F122" s="324">
        <f>DSUM(CFSchedules!$B$351:$J$363,9,F5:F6)</f>
        <v>0</v>
      </c>
      <c r="G122" s="324">
        <f>DSUM(CFSchedules!$B$351:$J$363,9,G5:G6)</f>
        <v>0</v>
      </c>
      <c r="H122" s="324">
        <f>DSUM(CFSchedules!$B$351:$J$363,9,H5:H6)</f>
        <v>0</v>
      </c>
      <c r="I122" s="324">
        <f>DSUM(CFSchedules!$B$351:$J$363,9,I5:I6)</f>
        <v>0</v>
      </c>
      <c r="J122" s="324">
        <f>DSUM(CFSchedules!$B$351:$J$363,9,J5:J6)</f>
        <v>0</v>
      </c>
      <c r="K122" s="324">
        <f>DSUM(CFSchedules!$B$351:$J$363,9,K5:K6)</f>
        <v>0</v>
      </c>
      <c r="L122" s="324">
        <f>DSUM(CFSchedules!$B$351:$J$363,9,L5:L6)</f>
        <v>0</v>
      </c>
      <c r="M122" s="324">
        <f>DSUM(CFSchedules!$B$351:$J$363,9,M5:M6)</f>
        <v>0</v>
      </c>
      <c r="N122" s="324">
        <f>DSUM(CFSchedules!$B$351:$J$363,9,N5:N6)</f>
        <v>8000</v>
      </c>
      <c r="O122" s="324">
        <f>SUM(C122:N122)</f>
        <v>8000</v>
      </c>
      <c r="P122" s="611"/>
      <c r="Q122" s="611"/>
    </row>
    <row r="123" spans="1:17" ht="12">
      <c r="A123" s="901" t="s">
        <v>856</v>
      </c>
      <c r="B123" s="346"/>
      <c r="C123" s="639"/>
      <c r="D123" s="639"/>
      <c r="E123" s="639"/>
      <c r="F123" s="639"/>
      <c r="G123" s="639"/>
      <c r="H123" s="639"/>
      <c r="I123" s="639"/>
      <c r="J123" s="639"/>
      <c r="K123" s="639"/>
      <c r="L123" s="639"/>
      <c r="M123" s="639"/>
      <c r="N123" s="639"/>
      <c r="O123" s="324">
        <f>SUM(C123:N123)</f>
        <v>0</v>
      </c>
      <c r="P123" s="611"/>
      <c r="Q123" s="611"/>
    </row>
    <row r="124" spans="1:17" ht="12">
      <c r="A124" s="901" t="s">
        <v>856</v>
      </c>
      <c r="B124" s="346"/>
      <c r="C124" s="639"/>
      <c r="D124" s="639"/>
      <c r="E124" s="639"/>
      <c r="F124" s="639"/>
      <c r="G124" s="639"/>
      <c r="H124" s="639"/>
      <c r="I124" s="639"/>
      <c r="J124" s="639"/>
      <c r="K124" s="639"/>
      <c r="L124" s="639"/>
      <c r="M124" s="639"/>
      <c r="N124" s="639"/>
      <c r="O124" s="324">
        <f>SUM(C124:N124)</f>
        <v>0</v>
      </c>
      <c r="P124" s="611"/>
      <c r="Q124" s="611"/>
    </row>
    <row r="125" spans="1:17" ht="12">
      <c r="A125" s="317" t="s">
        <v>960</v>
      </c>
      <c r="B125" s="611"/>
      <c r="C125" s="351"/>
      <c r="D125" s="351"/>
      <c r="E125" s="351"/>
      <c r="F125" s="351"/>
      <c r="G125" s="351"/>
      <c r="H125" s="323"/>
      <c r="I125" s="323"/>
      <c r="J125" s="323"/>
      <c r="K125" s="323"/>
      <c r="L125" s="323"/>
      <c r="M125" s="323"/>
      <c r="N125" s="323"/>
      <c r="O125" s="324"/>
      <c r="P125" s="611"/>
      <c r="Q125" s="611"/>
    </row>
    <row r="126" spans="1:17" ht="12">
      <c r="A126" s="613" t="s">
        <v>961</v>
      </c>
      <c r="B126" s="613" t="s">
        <v>962</v>
      </c>
      <c r="C126" s="324">
        <f>DSUM(CFSchedules!$B$371:$J$396,9,C5:C6)</f>
        <v>0</v>
      </c>
      <c r="D126" s="324">
        <f>DSUM(CFSchedules!$B$371:$J$396,9,D5:D6)</f>
        <v>0</v>
      </c>
      <c r="E126" s="324">
        <f>DSUM(CFSchedules!$B$371:$J$396,9,E5:E6)</f>
        <v>0</v>
      </c>
      <c r="F126" s="324">
        <f>DSUM(CFSchedules!$B$371:$J$396,9,F5:F6)</f>
        <v>0</v>
      </c>
      <c r="G126" s="324">
        <f>DSUM(CFSchedules!$B$371:$J$396,9,G5:G6)</f>
        <v>0</v>
      </c>
      <c r="H126" s="324">
        <f>DSUM(CFSchedules!$B$371:$J$396,9,H5:H6)</f>
        <v>0</v>
      </c>
      <c r="I126" s="324">
        <f>DSUM(CFSchedules!$B$371:$J$396,9,I5:I6)</f>
        <v>0</v>
      </c>
      <c r="J126" s="324">
        <f>DSUM(CFSchedules!$B$371:$J$396,9,J5:J6)</f>
        <v>0</v>
      </c>
      <c r="K126" s="324">
        <f>DSUM(CFSchedules!$B$371:$J$396,9,K5:K6)</f>
        <v>0</v>
      </c>
      <c r="L126" s="324">
        <f>DSUM(CFSchedules!$B$371:$J$396,9,L5:L6)</f>
        <v>0</v>
      </c>
      <c r="M126" s="324">
        <f>DSUM(CFSchedules!$B$371:$J$396,9,M5:M6)</f>
        <v>0</v>
      </c>
      <c r="N126" s="324">
        <f>DSUM(CFSchedules!$B$371:$J$396,9,N5:N6)</f>
        <v>0</v>
      </c>
      <c r="O126" s="324">
        <f aca="true" t="shared" si="7" ref="O126:O132">SUM(C126:N126)</f>
        <v>0</v>
      </c>
      <c r="P126" s="611"/>
      <c r="Q126" s="611"/>
    </row>
    <row r="127" spans="1:17" ht="12">
      <c r="A127" s="613" t="s">
        <v>963</v>
      </c>
      <c r="B127" s="613" t="s">
        <v>964</v>
      </c>
      <c r="C127" s="324">
        <f>DSUM(CFSchedules!$B$404:$J$412,9,C5:C6)</f>
        <v>0</v>
      </c>
      <c r="D127" s="324">
        <f>DSUM(CFSchedules!$B$405:$J$412,9,D5:D6)</f>
        <v>0</v>
      </c>
      <c r="E127" s="324">
        <f>DSUM(CFSchedules!$B$405:$J$412,9,E5:E6)</f>
        <v>0</v>
      </c>
      <c r="F127" s="324">
        <f>DSUM(CFSchedules!$B$405:$J$412,9,F5:F6)</f>
        <v>0</v>
      </c>
      <c r="G127" s="324">
        <f>DSUM(CFSchedules!$B$405:$J$412,9,G5:G6)</f>
        <v>0</v>
      </c>
      <c r="H127" s="324">
        <f>DSUM(CFSchedules!$B$405:$J$412,9,H5:H6)</f>
        <v>0</v>
      </c>
      <c r="I127" s="324">
        <f>DSUM(CFSchedules!$B$405:$J$412,9,I5:I6)</f>
        <v>0</v>
      </c>
      <c r="J127" s="324">
        <f>DSUM(CFSchedules!$B$405:$J$412,9,J5:J6)</f>
        <v>0</v>
      </c>
      <c r="K127" s="324">
        <f>DSUM(CFSchedules!$B$405:$J$412,9,K5:K6)</f>
        <v>0</v>
      </c>
      <c r="L127" s="324">
        <f>DSUM(CFSchedules!$B$405:$J$412,9,L5:L6)</f>
        <v>0</v>
      </c>
      <c r="M127" s="324">
        <f>DSUM(CFSchedules!$B$405:$J$412,9,M5:M6)</f>
        <v>0</v>
      </c>
      <c r="N127" s="324">
        <f>DSUM(CFSchedules!$B$405:$J$412,9,N5:N6)</f>
        <v>0</v>
      </c>
      <c r="O127" s="324">
        <f t="shared" si="7"/>
        <v>0</v>
      </c>
      <c r="P127" s="611"/>
      <c r="Q127" s="611"/>
    </row>
    <row r="128" spans="1:17" ht="12">
      <c r="A128" s="901" t="s">
        <v>965</v>
      </c>
      <c r="B128" s="346"/>
      <c r="C128" s="639"/>
      <c r="D128" s="639"/>
      <c r="E128" s="639"/>
      <c r="F128" s="639"/>
      <c r="G128" s="639"/>
      <c r="H128" s="639"/>
      <c r="I128" s="639"/>
      <c r="J128" s="639"/>
      <c r="K128" s="639"/>
      <c r="L128" s="639"/>
      <c r="M128" s="639">
        <v>67787</v>
      </c>
      <c r="N128" s="639">
        <v>35402</v>
      </c>
      <c r="O128" s="324">
        <f t="shared" si="7"/>
        <v>103189</v>
      </c>
      <c r="P128" s="611"/>
      <c r="Q128" s="611"/>
    </row>
    <row r="129" spans="1:17" ht="12">
      <c r="A129" s="901" t="s">
        <v>966</v>
      </c>
      <c r="B129" s="346"/>
      <c r="C129" s="639"/>
      <c r="D129" s="639"/>
      <c r="E129" s="639"/>
      <c r="F129" s="639"/>
      <c r="G129" s="639"/>
      <c r="H129" s="639"/>
      <c r="I129" s="639"/>
      <c r="J129" s="639"/>
      <c r="K129" s="639"/>
      <c r="L129" s="639"/>
      <c r="M129" s="639">
        <v>38120</v>
      </c>
      <c r="N129" s="639">
        <v>21920</v>
      </c>
      <c r="O129" s="324">
        <f t="shared" si="7"/>
        <v>60040</v>
      </c>
      <c r="P129" s="611"/>
      <c r="Q129" s="611"/>
    </row>
    <row r="130" spans="1:17" ht="12">
      <c r="A130" s="901" t="s">
        <v>967</v>
      </c>
      <c r="B130" s="346"/>
      <c r="C130" s="639"/>
      <c r="D130" s="639"/>
      <c r="E130" s="639"/>
      <c r="F130" s="639"/>
      <c r="G130" s="639"/>
      <c r="H130" s="639">
        <v>12000</v>
      </c>
      <c r="I130" s="639"/>
      <c r="J130" s="639"/>
      <c r="K130" s="639">
        <v>12000</v>
      </c>
      <c r="L130" s="639"/>
      <c r="M130" s="639"/>
      <c r="N130" s="639"/>
      <c r="O130" s="324">
        <f t="shared" si="7"/>
        <v>24000</v>
      </c>
      <c r="P130" s="611"/>
      <c r="Q130" s="611"/>
    </row>
    <row r="131" spans="1:17" ht="12">
      <c r="A131" s="901" t="s">
        <v>968</v>
      </c>
      <c r="B131" s="346"/>
      <c r="C131" s="639"/>
      <c r="D131" s="639"/>
      <c r="E131" s="639"/>
      <c r="F131" s="639"/>
      <c r="G131" s="639"/>
      <c r="H131" s="639">
        <v>3000</v>
      </c>
      <c r="I131" s="639"/>
      <c r="J131" s="639"/>
      <c r="K131" s="639">
        <v>720</v>
      </c>
      <c r="L131" s="639"/>
      <c r="M131" s="639"/>
      <c r="N131" s="639"/>
      <c r="O131" s="324">
        <f t="shared" si="7"/>
        <v>3720</v>
      </c>
      <c r="P131" s="611"/>
      <c r="Q131" s="611"/>
    </row>
    <row r="132" spans="1:17" ht="12">
      <c r="A132" s="901" t="s">
        <v>969</v>
      </c>
      <c r="B132" s="346"/>
      <c r="C132" s="639"/>
      <c r="D132" s="639"/>
      <c r="E132" s="639"/>
      <c r="F132" s="639"/>
      <c r="G132" s="639"/>
      <c r="H132" s="639"/>
      <c r="I132" s="639"/>
      <c r="J132" s="639"/>
      <c r="K132" s="639"/>
      <c r="L132" s="639"/>
      <c r="M132" s="639"/>
      <c r="N132" s="639"/>
      <c r="O132" s="324">
        <f t="shared" si="7"/>
        <v>0</v>
      </c>
      <c r="P132" s="611"/>
      <c r="Q132" s="611"/>
    </row>
    <row r="133" spans="1:17" ht="12">
      <c r="A133" s="611"/>
      <c r="B133" s="611"/>
      <c r="C133" s="331" t="s">
        <v>861</v>
      </c>
      <c r="D133" s="333" t="s">
        <v>862</v>
      </c>
      <c r="E133" s="333" t="s">
        <v>863</v>
      </c>
      <c r="F133" s="333" t="s">
        <v>864</v>
      </c>
      <c r="G133" s="333" t="s">
        <v>863</v>
      </c>
      <c r="H133" s="333" t="s">
        <v>861</v>
      </c>
      <c r="I133" s="333" t="s">
        <v>865</v>
      </c>
      <c r="J133" s="333" t="s">
        <v>864</v>
      </c>
      <c r="K133" s="333" t="s">
        <v>866</v>
      </c>
      <c r="L133" s="333" t="s">
        <v>867</v>
      </c>
      <c r="M133" s="333" t="s">
        <v>868</v>
      </c>
      <c r="N133" s="333" t="s">
        <v>869</v>
      </c>
      <c r="O133" s="345"/>
      <c r="P133" s="611"/>
      <c r="Q133" s="611"/>
    </row>
    <row r="134" spans="1:17" ht="15">
      <c r="A134" s="339" t="s">
        <v>970</v>
      </c>
      <c r="B134" s="611"/>
      <c r="C134" s="324">
        <f aca="true" t="shared" si="8" ref="C134:N134">SUM(C69:C133)</f>
        <v>9027</v>
      </c>
      <c r="D134" s="324">
        <f t="shared" si="8"/>
        <v>7842</v>
      </c>
      <c r="E134" s="324">
        <f t="shared" si="8"/>
        <v>8199.779999999999</v>
      </c>
      <c r="F134" s="324">
        <f t="shared" si="8"/>
        <v>37758</v>
      </c>
      <c r="G134" s="324">
        <f t="shared" si="8"/>
        <v>19784</v>
      </c>
      <c r="H134" s="324">
        <f t="shared" si="8"/>
        <v>34238</v>
      </c>
      <c r="I134" s="324">
        <f t="shared" si="8"/>
        <v>18304</v>
      </c>
      <c r="J134" s="324">
        <f t="shared" si="8"/>
        <v>32696</v>
      </c>
      <c r="K134" s="324">
        <f t="shared" si="8"/>
        <v>31691</v>
      </c>
      <c r="L134" s="324">
        <f t="shared" si="8"/>
        <v>22997</v>
      </c>
      <c r="M134" s="324">
        <f t="shared" si="8"/>
        <v>108874</v>
      </c>
      <c r="N134" s="324">
        <f t="shared" si="8"/>
        <v>68033.22</v>
      </c>
      <c r="O134" s="324">
        <f>SUM(C134:N134)</f>
        <v>399444</v>
      </c>
      <c r="P134" s="611"/>
      <c r="Q134" s="611"/>
    </row>
    <row r="135" spans="1:17" ht="12">
      <c r="A135" s="317" t="s">
        <v>971</v>
      </c>
      <c r="B135" s="611"/>
      <c r="C135" s="342"/>
      <c r="D135" s="342"/>
      <c r="E135" s="342"/>
      <c r="F135" s="342"/>
      <c r="G135" s="342"/>
      <c r="H135" s="342"/>
      <c r="I135" s="342"/>
      <c r="J135" s="342"/>
      <c r="K135" s="342"/>
      <c r="L135" s="342"/>
      <c r="M135" s="342"/>
      <c r="N135" s="342"/>
      <c r="O135" s="342"/>
      <c r="P135" s="611"/>
      <c r="Q135" s="611"/>
    </row>
    <row r="136" spans="1:17" ht="12">
      <c r="A136" s="901" t="s">
        <v>972</v>
      </c>
      <c r="B136" s="346"/>
      <c r="C136" s="639">
        <v>1413</v>
      </c>
      <c r="D136" s="639">
        <v>1200</v>
      </c>
      <c r="E136" s="639">
        <v>1328</v>
      </c>
      <c r="F136" s="639">
        <v>1695</v>
      </c>
      <c r="G136" s="639">
        <v>3029</v>
      </c>
      <c r="H136" s="639">
        <v>1599</v>
      </c>
      <c r="I136" s="639">
        <v>1150</v>
      </c>
      <c r="J136" s="639">
        <v>1272</v>
      </c>
      <c r="K136" s="639">
        <v>596</v>
      </c>
      <c r="L136" s="639">
        <v>2344</v>
      </c>
      <c r="M136" s="639">
        <v>2594</v>
      </c>
      <c r="N136" s="639">
        <v>1465</v>
      </c>
      <c r="O136" s="324">
        <f aca="true" t="shared" si="9" ref="O136:O141">SUM(C136:N136)</f>
        <v>19685</v>
      </c>
      <c r="P136" s="611"/>
      <c r="Q136" s="611"/>
    </row>
    <row r="137" spans="1:17" ht="12">
      <c r="A137" s="901" t="s">
        <v>973</v>
      </c>
      <c r="B137" s="346"/>
      <c r="C137" s="639"/>
      <c r="D137" s="639"/>
      <c r="E137" s="639"/>
      <c r="F137" s="639"/>
      <c r="G137" s="639"/>
      <c r="H137" s="639"/>
      <c r="I137" s="639"/>
      <c r="J137" s="639"/>
      <c r="K137" s="639"/>
      <c r="L137" s="639"/>
      <c r="M137" s="639"/>
      <c r="N137" s="639"/>
      <c r="O137" s="324">
        <f t="shared" si="9"/>
        <v>0</v>
      </c>
      <c r="P137" s="611"/>
      <c r="Q137" s="611"/>
    </row>
    <row r="138" spans="1:17" ht="12">
      <c r="A138" s="901" t="s">
        <v>974</v>
      </c>
      <c r="B138" s="346"/>
      <c r="C138" s="639"/>
      <c r="D138" s="639"/>
      <c r="E138" s="639"/>
      <c r="F138" s="639"/>
      <c r="G138" s="639"/>
      <c r="H138" s="639"/>
      <c r="I138" s="639"/>
      <c r="J138" s="639"/>
      <c r="K138" s="639"/>
      <c r="L138" s="639"/>
      <c r="M138" s="639"/>
      <c r="N138" s="639"/>
      <c r="O138" s="324">
        <f t="shared" si="9"/>
        <v>0</v>
      </c>
      <c r="P138" s="611"/>
      <c r="Q138" s="611"/>
    </row>
    <row r="139" spans="1:17" ht="12">
      <c r="A139" s="901" t="s">
        <v>975</v>
      </c>
      <c r="B139" s="346"/>
      <c r="C139" s="639"/>
      <c r="D139" s="639"/>
      <c r="E139" s="639"/>
      <c r="F139" s="639"/>
      <c r="G139" s="639"/>
      <c r="H139" s="639"/>
      <c r="I139" s="639"/>
      <c r="J139" s="639"/>
      <c r="K139" s="639"/>
      <c r="L139" s="639"/>
      <c r="M139" s="639"/>
      <c r="N139" s="639"/>
      <c r="O139" s="324">
        <f t="shared" si="9"/>
        <v>0</v>
      </c>
      <c r="P139" s="611"/>
      <c r="Q139" s="611"/>
    </row>
    <row r="140" spans="1:17" ht="12">
      <c r="A140" s="901" t="s">
        <v>856</v>
      </c>
      <c r="B140" s="346"/>
      <c r="C140" s="639"/>
      <c r="D140" s="639"/>
      <c r="E140" s="639"/>
      <c r="F140" s="639"/>
      <c r="G140" s="639"/>
      <c r="H140" s="639"/>
      <c r="I140" s="639"/>
      <c r="J140" s="639"/>
      <c r="K140" s="639"/>
      <c r="L140" s="639"/>
      <c r="M140" s="639"/>
      <c r="N140" s="639"/>
      <c r="O140" s="324">
        <f t="shared" si="9"/>
        <v>0</v>
      </c>
      <c r="P140" s="611"/>
      <c r="Q140" s="611"/>
    </row>
    <row r="141" spans="1:17" ht="12">
      <c r="A141" s="338" t="s">
        <v>976</v>
      </c>
      <c r="B141" s="346"/>
      <c r="C141" s="639"/>
      <c r="D141" s="639"/>
      <c r="E141" s="639"/>
      <c r="F141" s="639">
        <v>500</v>
      </c>
      <c r="G141" s="639"/>
      <c r="H141" s="639"/>
      <c r="I141" s="639"/>
      <c r="J141" s="639"/>
      <c r="K141" s="639"/>
      <c r="L141" s="639"/>
      <c r="M141" s="639"/>
      <c r="N141" s="639"/>
      <c r="O141" s="324">
        <f t="shared" si="9"/>
        <v>500</v>
      </c>
      <c r="P141" s="611"/>
      <c r="Q141" s="611"/>
    </row>
    <row r="142" spans="1:17" ht="12">
      <c r="A142" s="611"/>
      <c r="B142" s="611"/>
      <c r="C142" s="352" t="s">
        <v>861</v>
      </c>
      <c r="D142" s="353" t="s">
        <v>862</v>
      </c>
      <c r="E142" s="353" t="s">
        <v>863</v>
      </c>
      <c r="F142" s="353" t="s">
        <v>864</v>
      </c>
      <c r="G142" s="353" t="s">
        <v>863</v>
      </c>
      <c r="H142" s="353" t="s">
        <v>861</v>
      </c>
      <c r="I142" s="353" t="s">
        <v>865</v>
      </c>
      <c r="J142" s="353" t="s">
        <v>864</v>
      </c>
      <c r="K142" s="353" t="s">
        <v>866</v>
      </c>
      <c r="L142" s="353" t="s">
        <v>867</v>
      </c>
      <c r="M142" s="353" t="s">
        <v>868</v>
      </c>
      <c r="N142" s="353" t="s">
        <v>869</v>
      </c>
      <c r="O142" s="354"/>
      <c r="P142" s="611"/>
      <c r="Q142" s="611"/>
    </row>
    <row r="143" spans="1:17" ht="15">
      <c r="A143" s="339" t="s">
        <v>977</v>
      </c>
      <c r="B143" s="611"/>
      <c r="C143" s="324">
        <f aca="true" t="shared" si="10" ref="C143:N143">SUM(C136:C142)</f>
        <v>1413</v>
      </c>
      <c r="D143" s="324">
        <f t="shared" si="10"/>
        <v>1200</v>
      </c>
      <c r="E143" s="324">
        <f t="shared" si="10"/>
        <v>1328</v>
      </c>
      <c r="F143" s="324">
        <f t="shared" si="10"/>
        <v>2195</v>
      </c>
      <c r="G143" s="324">
        <f t="shared" si="10"/>
        <v>3029</v>
      </c>
      <c r="H143" s="324">
        <f t="shared" si="10"/>
        <v>1599</v>
      </c>
      <c r="I143" s="324">
        <f t="shared" si="10"/>
        <v>1150</v>
      </c>
      <c r="J143" s="324">
        <f t="shared" si="10"/>
        <v>1272</v>
      </c>
      <c r="K143" s="324">
        <f t="shared" si="10"/>
        <v>596</v>
      </c>
      <c r="L143" s="324">
        <f t="shared" si="10"/>
        <v>2344</v>
      </c>
      <c r="M143" s="324">
        <f t="shared" si="10"/>
        <v>2594</v>
      </c>
      <c r="N143" s="324">
        <f t="shared" si="10"/>
        <v>1465</v>
      </c>
      <c r="O143" s="324">
        <f>SUM(C143:N143)</f>
        <v>20185</v>
      </c>
      <c r="P143" s="611"/>
      <c r="Q143" s="611"/>
    </row>
    <row r="144" spans="1:17" ht="12">
      <c r="A144" s="340"/>
      <c r="B144" s="340"/>
      <c r="C144" s="355"/>
      <c r="D144" s="355"/>
      <c r="E144" s="355"/>
      <c r="F144" s="355"/>
      <c r="G144" s="355"/>
      <c r="H144" s="355"/>
      <c r="I144" s="355"/>
      <c r="J144" s="355"/>
      <c r="K144" s="355"/>
      <c r="L144" s="355"/>
      <c r="M144" s="355"/>
      <c r="N144" s="355"/>
      <c r="O144" s="355"/>
      <c r="P144" s="611"/>
      <c r="Q144" s="611"/>
    </row>
    <row r="145" spans="1:17" ht="12">
      <c r="A145" s="356"/>
      <c r="B145" s="611"/>
      <c r="C145" s="343" t="s">
        <v>861</v>
      </c>
      <c r="D145" s="357" t="s">
        <v>862</v>
      </c>
      <c r="E145" s="344" t="s">
        <v>863</v>
      </c>
      <c r="F145" s="344" t="s">
        <v>864</v>
      </c>
      <c r="G145" s="344" t="s">
        <v>863</v>
      </c>
      <c r="H145" s="344" t="s">
        <v>861</v>
      </c>
      <c r="I145" s="344" t="s">
        <v>865</v>
      </c>
      <c r="J145" s="344" t="s">
        <v>864</v>
      </c>
      <c r="K145" s="344" t="s">
        <v>866</v>
      </c>
      <c r="L145" s="344" t="s">
        <v>867</v>
      </c>
      <c r="M145" s="344" t="s">
        <v>868</v>
      </c>
      <c r="N145" s="344" t="s">
        <v>869</v>
      </c>
      <c r="O145" s="345"/>
      <c r="P145" s="611"/>
      <c r="Q145" s="611"/>
    </row>
    <row r="146" spans="1:17" ht="12">
      <c r="A146" s="356"/>
      <c r="B146" s="611"/>
      <c r="C146" s="323"/>
      <c r="D146" s="323"/>
      <c r="E146" s="323"/>
      <c r="F146" s="323"/>
      <c r="G146" s="323"/>
      <c r="H146" s="323"/>
      <c r="I146" s="323"/>
      <c r="J146" s="323"/>
      <c r="K146" s="323"/>
      <c r="L146" s="323"/>
      <c r="M146" s="323"/>
      <c r="N146" s="323"/>
      <c r="O146" s="323"/>
      <c r="P146" s="611"/>
      <c r="Q146" s="611"/>
    </row>
    <row r="147" spans="1:17" ht="12">
      <c r="A147" s="317" t="s">
        <v>892</v>
      </c>
      <c r="B147" s="611"/>
      <c r="C147" s="358">
        <f aca="true" t="shared" si="11" ref="C147:N147">C65</f>
        <v>0</v>
      </c>
      <c r="D147" s="358">
        <f t="shared" si="11"/>
        <v>8200</v>
      </c>
      <c r="E147" s="358">
        <f t="shared" si="11"/>
        <v>45360</v>
      </c>
      <c r="F147" s="358">
        <f t="shared" si="11"/>
        <v>0</v>
      </c>
      <c r="G147" s="358">
        <f t="shared" si="11"/>
        <v>51750</v>
      </c>
      <c r="H147" s="358">
        <f t="shared" si="11"/>
        <v>16000</v>
      </c>
      <c r="I147" s="358">
        <f t="shared" si="11"/>
        <v>15000</v>
      </c>
      <c r="J147" s="358">
        <f t="shared" si="11"/>
        <v>70980</v>
      </c>
      <c r="K147" s="358">
        <f t="shared" si="11"/>
        <v>7616</v>
      </c>
      <c r="L147" s="358">
        <f t="shared" si="11"/>
        <v>131107</v>
      </c>
      <c r="M147" s="358">
        <f t="shared" si="11"/>
        <v>33075</v>
      </c>
      <c r="N147" s="358">
        <f t="shared" si="11"/>
        <v>40652</v>
      </c>
      <c r="O147" s="359"/>
      <c r="P147" s="317" t="s">
        <v>896</v>
      </c>
      <c r="Q147" s="611"/>
    </row>
    <row r="148" spans="1:17" ht="12">
      <c r="A148" s="356"/>
      <c r="B148" s="611"/>
      <c r="C148" s="360"/>
      <c r="D148" s="360"/>
      <c r="E148" s="360"/>
      <c r="F148" s="360"/>
      <c r="G148" s="360"/>
      <c r="H148" s="360"/>
      <c r="I148" s="360"/>
      <c r="J148" s="360"/>
      <c r="K148" s="360"/>
      <c r="L148" s="360"/>
      <c r="M148" s="360"/>
      <c r="N148" s="360"/>
      <c r="O148" s="360"/>
      <c r="P148" s="314"/>
      <c r="Q148" s="611"/>
    </row>
    <row r="149" spans="1:17" ht="12">
      <c r="A149" s="317" t="s">
        <v>978</v>
      </c>
      <c r="B149" s="611"/>
      <c r="C149" s="361">
        <f aca="true" t="shared" si="12" ref="C149:O149">C134+C143</f>
        <v>10440</v>
      </c>
      <c r="D149" s="361">
        <f t="shared" si="12"/>
        <v>9042</v>
      </c>
      <c r="E149" s="361">
        <f t="shared" si="12"/>
        <v>9527.779999999999</v>
      </c>
      <c r="F149" s="361">
        <f t="shared" si="12"/>
        <v>39953</v>
      </c>
      <c r="G149" s="361">
        <f t="shared" si="12"/>
        <v>22813</v>
      </c>
      <c r="H149" s="361">
        <f t="shared" si="12"/>
        <v>35837</v>
      </c>
      <c r="I149" s="361">
        <f t="shared" si="12"/>
        <v>19454</v>
      </c>
      <c r="J149" s="361">
        <f t="shared" si="12"/>
        <v>33968</v>
      </c>
      <c r="K149" s="361">
        <f t="shared" si="12"/>
        <v>32287</v>
      </c>
      <c r="L149" s="361">
        <f t="shared" si="12"/>
        <v>25341</v>
      </c>
      <c r="M149" s="361">
        <f t="shared" si="12"/>
        <v>111468</v>
      </c>
      <c r="N149" s="361">
        <f t="shared" si="12"/>
        <v>69498.22</v>
      </c>
      <c r="O149" s="361">
        <f t="shared" si="12"/>
        <v>419629</v>
      </c>
      <c r="P149" s="317" t="s">
        <v>898</v>
      </c>
      <c r="Q149" s="611"/>
    </row>
    <row r="150" spans="1:17" ht="12.75" thickBot="1">
      <c r="A150" s="611"/>
      <c r="B150" s="611"/>
      <c r="C150" s="362"/>
      <c r="D150" s="362"/>
      <c r="E150" s="362"/>
      <c r="F150" s="362"/>
      <c r="G150" s="362"/>
      <c r="H150" s="362"/>
      <c r="I150" s="362"/>
      <c r="J150" s="362"/>
      <c r="K150" s="362"/>
      <c r="L150" s="362"/>
      <c r="M150" s="362"/>
      <c r="N150" s="362"/>
      <c r="O150" s="362"/>
      <c r="P150" s="314"/>
      <c r="Q150" s="611"/>
    </row>
    <row r="151" spans="1:17" ht="13.5" thickBot="1" thickTop="1">
      <c r="A151" s="317" t="s">
        <v>979</v>
      </c>
      <c r="B151" s="611"/>
      <c r="C151" s="361">
        <f aca="true" t="shared" si="13" ref="C151:N151">C65-C149</f>
        <v>-10440</v>
      </c>
      <c r="D151" s="361">
        <f t="shared" si="13"/>
        <v>-842</v>
      </c>
      <c r="E151" s="361">
        <f t="shared" si="13"/>
        <v>35832.22</v>
      </c>
      <c r="F151" s="361">
        <f t="shared" si="13"/>
        <v>-39953</v>
      </c>
      <c r="G151" s="361">
        <f t="shared" si="13"/>
        <v>28937</v>
      </c>
      <c r="H151" s="361">
        <f t="shared" si="13"/>
        <v>-19837</v>
      </c>
      <c r="I151" s="361">
        <f t="shared" si="13"/>
        <v>-4454</v>
      </c>
      <c r="J151" s="361">
        <f t="shared" si="13"/>
        <v>37012</v>
      </c>
      <c r="K151" s="361">
        <f t="shared" si="13"/>
        <v>-24671</v>
      </c>
      <c r="L151" s="361">
        <f t="shared" si="13"/>
        <v>105766</v>
      </c>
      <c r="M151" s="361">
        <f t="shared" si="13"/>
        <v>-78393</v>
      </c>
      <c r="N151" s="361">
        <f t="shared" si="13"/>
        <v>-28846.22</v>
      </c>
      <c r="O151" s="363">
        <f>SUM(C151:N151)+C14</f>
        <v>13111</v>
      </c>
      <c r="P151" s="317" t="s">
        <v>900</v>
      </c>
      <c r="Q151" s="611"/>
    </row>
    <row r="152" spans="1:17" ht="12.75" thickTop="1">
      <c r="A152" s="314"/>
      <c r="B152" s="611"/>
      <c r="C152" s="362"/>
      <c r="D152" s="362"/>
      <c r="E152" s="362"/>
      <c r="F152" s="362"/>
      <c r="G152" s="362"/>
      <c r="H152" s="362"/>
      <c r="I152" s="362"/>
      <c r="J152" s="362"/>
      <c r="K152" s="362"/>
      <c r="L152" s="362"/>
      <c r="M152" s="362"/>
      <c r="N152" s="362"/>
      <c r="O152" s="362"/>
      <c r="P152" s="314"/>
      <c r="Q152" s="611"/>
    </row>
    <row r="153" spans="1:17" ht="12">
      <c r="A153" s="317" t="s">
        <v>980</v>
      </c>
      <c r="B153" s="611"/>
      <c r="C153" s="361">
        <f>C14</f>
        <v>13000</v>
      </c>
      <c r="D153" s="361">
        <f aca="true" t="shared" si="14" ref="D153:N153">C165</f>
        <v>2560</v>
      </c>
      <c r="E153" s="361">
        <f t="shared" si="14"/>
        <v>1718</v>
      </c>
      <c r="F153" s="361">
        <f t="shared" si="14"/>
        <v>37550.22</v>
      </c>
      <c r="G153" s="361">
        <f t="shared" si="14"/>
        <v>0</v>
      </c>
      <c r="H153" s="361">
        <f t="shared" si="14"/>
        <v>26510.1922</v>
      </c>
      <c r="I153" s="361">
        <f t="shared" si="14"/>
        <v>6673.192200000001</v>
      </c>
      <c r="J153" s="361">
        <f t="shared" si="14"/>
        <v>2219.1922000000013</v>
      </c>
      <c r="K153" s="361">
        <f t="shared" si="14"/>
        <v>39231.192200000005</v>
      </c>
      <c r="L153" s="361">
        <f t="shared" si="14"/>
        <v>14560.192200000005</v>
      </c>
      <c r="M153" s="361">
        <f t="shared" si="14"/>
        <v>120326.1922</v>
      </c>
      <c r="N153" s="361">
        <f t="shared" si="14"/>
        <v>41933.192200000005</v>
      </c>
      <c r="O153" s="362"/>
      <c r="P153" s="317" t="s">
        <v>902</v>
      </c>
      <c r="Q153" s="638" t="s">
        <v>117</v>
      </c>
    </row>
    <row r="154" spans="1:17" ht="12">
      <c r="A154" s="317" t="s">
        <v>981</v>
      </c>
      <c r="B154" s="611"/>
      <c r="C154" s="362"/>
      <c r="D154" s="362"/>
      <c r="E154" s="362"/>
      <c r="F154" s="362"/>
      <c r="G154" s="362"/>
      <c r="H154" s="362"/>
      <c r="I154" s="362"/>
      <c r="J154" s="362"/>
      <c r="K154" s="362"/>
      <c r="L154" s="362"/>
      <c r="M154" s="362"/>
      <c r="N154" s="362"/>
      <c r="O154" s="362"/>
      <c r="P154" s="314"/>
      <c r="Q154" s="611"/>
    </row>
    <row r="155" spans="1:17" ht="12">
      <c r="A155" s="314"/>
      <c r="B155" s="611"/>
      <c r="C155" s="362"/>
      <c r="D155" s="362"/>
      <c r="E155" s="362"/>
      <c r="F155" s="362"/>
      <c r="G155" s="362"/>
      <c r="H155" s="362"/>
      <c r="I155" s="362"/>
      <c r="J155" s="362"/>
      <c r="K155" s="362"/>
      <c r="L155" s="362"/>
      <c r="M155" s="362"/>
      <c r="N155" s="362"/>
      <c r="O155" s="362"/>
      <c r="P155" s="314"/>
      <c r="Q155" s="611"/>
    </row>
    <row r="156" spans="1:17" ht="12">
      <c r="A156" s="317" t="s">
        <v>982</v>
      </c>
      <c r="B156" s="611"/>
      <c r="C156" s="361">
        <f aca="true" t="shared" si="15" ref="C156:N156">C151+C153</f>
        <v>2560</v>
      </c>
      <c r="D156" s="361">
        <f t="shared" si="15"/>
        <v>1718</v>
      </c>
      <c r="E156" s="361">
        <f t="shared" si="15"/>
        <v>37550.22</v>
      </c>
      <c r="F156" s="361">
        <f t="shared" si="15"/>
        <v>-2402.779999999999</v>
      </c>
      <c r="G156" s="361">
        <f t="shared" si="15"/>
        <v>28937</v>
      </c>
      <c r="H156" s="361">
        <f t="shared" si="15"/>
        <v>6673.192200000001</v>
      </c>
      <c r="I156" s="361">
        <f t="shared" si="15"/>
        <v>2219.1922000000013</v>
      </c>
      <c r="J156" s="361">
        <f t="shared" si="15"/>
        <v>39231.192200000005</v>
      </c>
      <c r="K156" s="361">
        <f t="shared" si="15"/>
        <v>14560.192200000005</v>
      </c>
      <c r="L156" s="361">
        <f t="shared" si="15"/>
        <v>120326.1922</v>
      </c>
      <c r="M156" s="361">
        <f t="shared" si="15"/>
        <v>41933.192200000005</v>
      </c>
      <c r="N156" s="361">
        <f t="shared" si="15"/>
        <v>13086.972200000004</v>
      </c>
      <c r="O156" s="534"/>
      <c r="P156" s="317" t="s">
        <v>904</v>
      </c>
      <c r="Q156" s="638" t="s">
        <v>117</v>
      </c>
    </row>
    <row r="157" spans="1:17" ht="12">
      <c r="A157" s="314"/>
      <c r="B157" s="611"/>
      <c r="C157" s="362"/>
      <c r="D157" s="362"/>
      <c r="E157" s="362"/>
      <c r="F157" s="362"/>
      <c r="G157" s="362"/>
      <c r="H157" s="362"/>
      <c r="I157" s="362"/>
      <c r="J157" s="362"/>
      <c r="K157" s="362"/>
      <c r="L157" s="362"/>
      <c r="M157" s="362"/>
      <c r="N157" s="362"/>
      <c r="O157" s="362"/>
      <c r="P157" s="314"/>
      <c r="Q157" s="611"/>
    </row>
    <row r="158" spans="1:17" ht="12">
      <c r="A158" s="317" t="s">
        <v>983</v>
      </c>
      <c r="B158" s="611"/>
      <c r="C158" s="361">
        <f>IF(C156&lt;C7,IF(C156&lt;0,ABS(C156)+C7,C7-C156),0)</f>
        <v>0</v>
      </c>
      <c r="D158" s="361">
        <f>IF(D156&gt;C7,0,IF(D156&lt;0,ABS(D156)+C7,C7-D156))</f>
        <v>0</v>
      </c>
      <c r="E158" s="361">
        <f>IF(E156&gt;C7,0,IF(E156&lt;0,ABS(E156)+C7,C7-E156))</f>
        <v>0</v>
      </c>
      <c r="F158" s="361">
        <f>IF(F156&gt;C7,0,IF(F156&lt;0,ABS(F156)+C7,C7-F156))</f>
        <v>2402.779999999999</v>
      </c>
      <c r="G158" s="361">
        <f>IF(G156&gt;C7,0,IF(G156&lt;0,ABS(G156)+C7,C7-G156))</f>
        <v>0</v>
      </c>
      <c r="H158" s="361">
        <f>IF(H156&gt;C7,0,IF(H156&lt;0,ABS(H156)+C7,C7-H156))</f>
        <v>0</v>
      </c>
      <c r="I158" s="361">
        <f>IF(I156&gt;C7,0,IF(I156&lt;0,ABS(I156)+C7,C7-I156))</f>
        <v>0</v>
      </c>
      <c r="J158" s="361">
        <f>IF(J156&gt;C7,0,IF(J156&lt;0,ABS(J156)+C7,C7-J156))</f>
        <v>0</v>
      </c>
      <c r="K158" s="361">
        <f>IF(K156&gt;C7,0,IF(K156&lt;0,ABS(K156)+C7,C7-K156))</f>
        <v>0</v>
      </c>
      <c r="L158" s="361">
        <f>IF(L156&gt;C7,0,IF(L156&lt;0,ABS(L156)+C7,C7-L156))</f>
        <v>0</v>
      </c>
      <c r="M158" s="361">
        <f>IF(M156&gt;C7,0,IF(M156&lt;0,ABS(M156)+C7,C7-M156))</f>
        <v>0</v>
      </c>
      <c r="N158" s="361">
        <f>IF(N156&gt;C7,0,IF(N156&lt;0,ABS(N156)+C7,C7-N156))</f>
        <v>0</v>
      </c>
      <c r="O158" s="361">
        <f>SUM(C158:N158)</f>
        <v>2402.779999999999</v>
      </c>
      <c r="P158" s="317" t="s">
        <v>906</v>
      </c>
      <c r="Q158" s="611"/>
    </row>
    <row r="159" spans="1:17" ht="12">
      <c r="A159" s="317" t="s">
        <v>984</v>
      </c>
      <c r="B159" s="611"/>
      <c r="C159" s="362"/>
      <c r="D159" s="362"/>
      <c r="E159" s="362"/>
      <c r="F159" s="362"/>
      <c r="G159" s="362"/>
      <c r="H159" s="362"/>
      <c r="I159" s="362"/>
      <c r="J159" s="362"/>
      <c r="K159" s="362"/>
      <c r="L159" s="362"/>
      <c r="M159" s="362"/>
      <c r="N159" s="362"/>
      <c r="O159" s="362"/>
      <c r="P159" s="314"/>
      <c r="Q159" s="611"/>
    </row>
    <row r="160" spans="1:17" ht="12">
      <c r="A160" s="314"/>
      <c r="B160" s="611"/>
      <c r="C160" s="362"/>
      <c r="D160" s="362"/>
      <c r="E160" s="362"/>
      <c r="F160" s="362"/>
      <c r="G160" s="362"/>
      <c r="H160" s="362"/>
      <c r="I160" s="362"/>
      <c r="J160" s="362"/>
      <c r="K160" s="362"/>
      <c r="L160" s="362"/>
      <c r="M160" s="362"/>
      <c r="N160" s="362"/>
      <c r="O160" s="362"/>
      <c r="P160" s="314"/>
      <c r="Q160" s="611"/>
    </row>
    <row r="161" spans="1:17" ht="12">
      <c r="A161" s="317" t="s">
        <v>985</v>
      </c>
      <c r="B161" s="611"/>
      <c r="C161" s="361">
        <v>0</v>
      </c>
      <c r="D161" s="361">
        <f>IF(D156&lt;C7,0,IF((D156-C7)&lt;C175,(D156-C7),IF((D156-C7)&gt;(C168+C175),(C168+C175),(D156-C7))))</f>
        <v>0</v>
      </c>
      <c r="E161" s="361">
        <f>IF(E156&lt;C7,0,IF((E156-C7)&lt;D175,(E156-C7),IF((E156-C7)&gt;(D168+D175),(D168+D175),(E156-C7))))</f>
        <v>0</v>
      </c>
      <c r="F161" s="361">
        <f>IF(F156&lt;C7,0,IF((F156-C7)&lt;E175,(F156-C7),IF((F156-C7)&gt;(E168+E175),(E168+E175),(F156-C7))))</f>
        <v>0</v>
      </c>
      <c r="G161" s="361">
        <f>IF(G156&lt;C7,0,IF((G156-C7)&lt;F175,(G156-C7),IF((G156-C7)&gt;(F168+F175),(F168+F175),(G156-C7))))</f>
        <v>2426.8077999999987</v>
      </c>
      <c r="H161" s="361">
        <f>IF(H156&lt;C7,0,IF((H156-C7)&lt;G175,(H156-C7),IF((H156-C7)&gt;(G168+G175),(G168+G175),(H156-C7))))</f>
        <v>0</v>
      </c>
      <c r="I161" s="361">
        <f>IF(I156&lt;C7,0,IF((I156-C7)&lt;H175,(I156-C7),IF((I156-C7)&gt;(H168+H175),(H168+H175),(I156-C7))))</f>
        <v>0</v>
      </c>
      <c r="J161" s="361">
        <f>IF(J156&lt;C7,0,IF((J156-C7)&lt;I175,(J156-C7),IF((J156-C7)&gt;(I168+I175),(I168+I175),(J156-C7))))</f>
        <v>0</v>
      </c>
      <c r="K161" s="361">
        <f>IF(K156&lt;C7,0,IF((K156-C7)&lt;J175,(K156-C7),IF((K156-C7)&gt;(J168+J175),(J168+J175),(K156-C7))))</f>
        <v>0</v>
      </c>
      <c r="L161" s="361">
        <f>IF(L156&lt;C7,0,IF((L156-C7)&lt;K175,(L156-C7),IF((L156-C7)&gt;(K168+K175),(K168+K175),(L156-C7))))</f>
        <v>0</v>
      </c>
      <c r="M161" s="361">
        <f>IF(M156&lt;C7,0,IF((M156-C7)&lt;L175,(M156-C7),IF((M156-C7)&gt;(L168+L175),(L168+L175),(M156-C7))))</f>
        <v>0</v>
      </c>
      <c r="N161" s="361">
        <f>IF(N156&lt;C7,0,IF((N156-C7)&lt;M175,(N156-C7),IF((N156-C7)&gt;(M168+M175),(M168+M175),(N156-C7))))</f>
        <v>0</v>
      </c>
      <c r="O161" s="361">
        <f>SUM(C161:N161)</f>
        <v>2426.8077999999987</v>
      </c>
      <c r="P161" s="317" t="s">
        <v>908</v>
      </c>
      <c r="Q161" s="611"/>
    </row>
    <row r="162" spans="1:17" ht="12">
      <c r="A162" s="317" t="s">
        <v>986</v>
      </c>
      <c r="B162" s="611"/>
      <c r="C162" s="362"/>
      <c r="D162" s="362"/>
      <c r="E162" s="362"/>
      <c r="F162" s="362"/>
      <c r="G162" s="362"/>
      <c r="H162" s="362"/>
      <c r="I162" s="362"/>
      <c r="J162" s="362"/>
      <c r="K162" s="362"/>
      <c r="L162" s="362"/>
      <c r="M162" s="362"/>
      <c r="N162" s="362"/>
      <c r="O162" s="362"/>
      <c r="P162" s="314"/>
      <c r="Q162" s="611"/>
    </row>
    <row r="163" spans="1:17" ht="12">
      <c r="A163" s="314"/>
      <c r="B163" s="611"/>
      <c r="C163" s="362"/>
      <c r="D163" s="362"/>
      <c r="E163" s="362"/>
      <c r="F163" s="362"/>
      <c r="G163" s="362"/>
      <c r="H163" s="362"/>
      <c r="I163" s="362"/>
      <c r="J163" s="362"/>
      <c r="K163" s="362"/>
      <c r="L163" s="362"/>
      <c r="M163" s="362"/>
      <c r="N163" s="362"/>
      <c r="O163" s="362"/>
      <c r="P163" s="314"/>
      <c r="Q163" s="611"/>
    </row>
    <row r="164" spans="1:17" ht="12">
      <c r="A164" s="314"/>
      <c r="B164" s="611"/>
      <c r="C164" s="362"/>
      <c r="D164" s="362"/>
      <c r="E164" s="362"/>
      <c r="F164" s="362"/>
      <c r="G164" s="362"/>
      <c r="H164" s="362"/>
      <c r="I164" s="362"/>
      <c r="J164" s="362"/>
      <c r="K164" s="362"/>
      <c r="L164" s="362"/>
      <c r="M164" s="362"/>
      <c r="N164" s="362"/>
      <c r="O164" s="362"/>
      <c r="P164" s="314"/>
      <c r="Q164" s="611"/>
    </row>
    <row r="165" spans="1:17" ht="12">
      <c r="A165" s="317" t="s">
        <v>987</v>
      </c>
      <c r="B165" s="611"/>
      <c r="C165" s="361">
        <f>IF(C156&lt;C7,C7,C156)</f>
        <v>2560</v>
      </c>
      <c r="D165" s="361">
        <f>IF(D158&gt;0,C7,D156-D161)</f>
        <v>1718</v>
      </c>
      <c r="E165" s="361">
        <f>IF(E158&gt;0,C7,E156-E161)</f>
        <v>37550.22</v>
      </c>
      <c r="F165" s="361">
        <f>IF(F158&gt;0,C7,F156-F161)</f>
        <v>0</v>
      </c>
      <c r="G165" s="361">
        <f>IF(G158&gt;0,C7,G156-G161)</f>
        <v>26510.1922</v>
      </c>
      <c r="H165" s="361">
        <f>IF(H158&gt;0,C7,H156-H161)</f>
        <v>6673.192200000001</v>
      </c>
      <c r="I165" s="361">
        <f>IF(I158&gt;0,C7,I156-I161)</f>
        <v>2219.1922000000013</v>
      </c>
      <c r="J165" s="361">
        <f>IF(J158&gt;0,C7,J156-J161)</f>
        <v>39231.192200000005</v>
      </c>
      <c r="K165" s="361">
        <f>IF(K158&gt;0,C7,K156-K161)</f>
        <v>14560.192200000005</v>
      </c>
      <c r="L165" s="361">
        <f>IF(L158&gt;0,C7,L156-L161)</f>
        <v>120326.1922</v>
      </c>
      <c r="M165" s="361">
        <f>IF(M158&gt;0,C7,M156-M161)</f>
        <v>41933.192200000005</v>
      </c>
      <c r="N165" s="361">
        <f>IF(N158&gt;0,C7,N156-N161)</f>
        <v>13086.972200000004</v>
      </c>
      <c r="O165" s="362"/>
      <c r="P165" s="317" t="s">
        <v>910</v>
      </c>
      <c r="Q165" s="638" t="s">
        <v>117</v>
      </c>
    </row>
    <row r="166" spans="1:17" ht="12">
      <c r="A166" s="317" t="s">
        <v>988</v>
      </c>
      <c r="B166" s="611"/>
      <c r="C166" s="362"/>
      <c r="D166" s="362"/>
      <c r="E166" s="362"/>
      <c r="F166" s="362"/>
      <c r="G166" s="362"/>
      <c r="H166" s="362"/>
      <c r="I166" s="362"/>
      <c r="J166" s="362"/>
      <c r="K166" s="362"/>
      <c r="L166" s="362"/>
      <c r="M166" s="362"/>
      <c r="N166" s="362"/>
      <c r="O166" s="362"/>
      <c r="P166" s="314"/>
      <c r="Q166" s="611"/>
    </row>
    <row r="167" spans="1:17" ht="12">
      <c r="A167" s="314"/>
      <c r="B167" s="611"/>
      <c r="C167" s="362"/>
      <c r="D167" s="362"/>
      <c r="E167" s="362"/>
      <c r="F167" s="362"/>
      <c r="G167" s="362"/>
      <c r="H167" s="362"/>
      <c r="I167" s="362"/>
      <c r="J167" s="362"/>
      <c r="K167" s="362"/>
      <c r="L167" s="362"/>
      <c r="M167" s="362"/>
      <c r="N167" s="362"/>
      <c r="O167" s="362"/>
      <c r="P167" s="314"/>
      <c r="Q167" s="611"/>
    </row>
    <row r="168" spans="1:17" ht="12">
      <c r="A168" s="317" t="s">
        <v>989</v>
      </c>
      <c r="B168" s="611"/>
      <c r="C168" s="361">
        <f>C158</f>
        <v>0</v>
      </c>
      <c r="D168" s="361">
        <f aca="true" t="shared" si="16" ref="D168:N168">IF(D161&gt;=(C168+C175),IF(D158&gt;0,D158,0),IF(D161&gt;=C175,C168+D158+C175-D161,C168+D158))</f>
        <v>0</v>
      </c>
      <c r="E168" s="361">
        <f t="shared" si="16"/>
        <v>0</v>
      </c>
      <c r="F168" s="361">
        <f t="shared" si="16"/>
        <v>2402.779999999999</v>
      </c>
      <c r="G168" s="361">
        <f t="shared" si="16"/>
        <v>0</v>
      </c>
      <c r="H168" s="361">
        <f t="shared" si="16"/>
        <v>0</v>
      </c>
      <c r="I168" s="361">
        <f t="shared" si="16"/>
        <v>0</v>
      </c>
      <c r="J168" s="361">
        <f t="shared" si="16"/>
        <v>0</v>
      </c>
      <c r="K168" s="361">
        <f t="shared" si="16"/>
        <v>0</v>
      </c>
      <c r="L168" s="361">
        <f t="shared" si="16"/>
        <v>0</v>
      </c>
      <c r="M168" s="361">
        <f t="shared" si="16"/>
        <v>0</v>
      </c>
      <c r="N168" s="361">
        <f t="shared" si="16"/>
        <v>0</v>
      </c>
      <c r="O168" s="362"/>
      <c r="P168" s="317" t="s">
        <v>912</v>
      </c>
      <c r="Q168" s="638" t="s">
        <v>117</v>
      </c>
    </row>
    <row r="169" spans="1:17" ht="12">
      <c r="A169" s="317" t="s">
        <v>990</v>
      </c>
      <c r="B169" s="611"/>
      <c r="C169" s="362"/>
      <c r="D169" s="362"/>
      <c r="E169" s="362"/>
      <c r="F169" s="362"/>
      <c r="G169" s="362"/>
      <c r="H169" s="362"/>
      <c r="I169" s="362"/>
      <c r="J169" s="362"/>
      <c r="K169" s="362"/>
      <c r="L169" s="362"/>
      <c r="M169" s="362"/>
      <c r="N169" s="362"/>
      <c r="O169" s="362"/>
      <c r="P169" s="314"/>
      <c r="Q169" s="611"/>
    </row>
    <row r="170" spans="1:17" ht="12">
      <c r="A170" s="314"/>
      <c r="B170" s="314"/>
      <c r="C170" s="362"/>
      <c r="D170" s="362"/>
      <c r="E170" s="362"/>
      <c r="F170" s="362"/>
      <c r="G170" s="362"/>
      <c r="H170" s="362"/>
      <c r="I170" s="362"/>
      <c r="J170" s="362"/>
      <c r="K170" s="362"/>
      <c r="L170" s="362"/>
      <c r="M170" s="362"/>
      <c r="N170" s="362"/>
      <c r="O170" s="362"/>
      <c r="P170" s="314"/>
      <c r="Q170" s="611"/>
    </row>
    <row r="171" spans="1:17" ht="12">
      <c r="A171" s="314"/>
      <c r="B171" s="611"/>
      <c r="C171" s="362"/>
      <c r="D171" s="362"/>
      <c r="E171" s="362"/>
      <c r="F171" s="362"/>
      <c r="G171" s="362"/>
      <c r="H171" s="362"/>
      <c r="I171" s="362"/>
      <c r="J171" s="362"/>
      <c r="K171" s="362"/>
      <c r="L171" s="362"/>
      <c r="M171" s="362"/>
      <c r="N171" s="362"/>
      <c r="O171" s="362"/>
      <c r="P171" s="314"/>
      <c r="Q171" s="611"/>
    </row>
    <row r="172" spans="1:17" ht="12">
      <c r="A172" s="317" t="s">
        <v>991</v>
      </c>
      <c r="B172" s="611"/>
      <c r="C172" s="361">
        <f>C168*((C11/12)/100)</f>
        <v>0</v>
      </c>
      <c r="D172" s="361">
        <f>D168*((C11/12)/100)</f>
        <v>0</v>
      </c>
      <c r="E172" s="361">
        <f>E168*((C11/12)/100)</f>
        <v>0</v>
      </c>
      <c r="F172" s="361">
        <f>F168*((C11/12)/100)</f>
        <v>24.02779999999999</v>
      </c>
      <c r="G172" s="361">
        <f>G168*((C11/12)/100)</f>
        <v>0</v>
      </c>
      <c r="H172" s="361">
        <f>H168*((C11/12)/100)</f>
        <v>0</v>
      </c>
      <c r="I172" s="361">
        <f>I168*((C11/12)/100)</f>
        <v>0</v>
      </c>
      <c r="J172" s="361">
        <f>J168*((C11/12)/100)</f>
        <v>0</v>
      </c>
      <c r="K172" s="361">
        <f>K168*((C11/12)/100)</f>
        <v>0</v>
      </c>
      <c r="L172" s="361">
        <f>L168*((C11/12)/100)</f>
        <v>0</v>
      </c>
      <c r="M172" s="361">
        <f>M168*((C11/12)/100)</f>
        <v>0</v>
      </c>
      <c r="N172" s="361">
        <f>N168*((C11/12)/100)</f>
        <v>0</v>
      </c>
      <c r="O172" s="362"/>
      <c r="P172" s="317" t="s">
        <v>916</v>
      </c>
      <c r="Q172" s="611"/>
    </row>
    <row r="173" spans="1:17" ht="12">
      <c r="A173" s="317" t="s">
        <v>992</v>
      </c>
      <c r="B173" s="611"/>
      <c r="C173" s="362"/>
      <c r="D173" s="362"/>
      <c r="E173" s="362"/>
      <c r="F173" s="362"/>
      <c r="G173" s="362"/>
      <c r="H173" s="362"/>
      <c r="I173" s="362"/>
      <c r="J173" s="362"/>
      <c r="K173" s="362"/>
      <c r="L173" s="362"/>
      <c r="M173" s="362"/>
      <c r="N173" s="362"/>
      <c r="O173" s="362"/>
      <c r="P173" s="314"/>
      <c r="Q173" s="611"/>
    </row>
    <row r="174" spans="1:17" ht="12">
      <c r="A174" s="314"/>
      <c r="B174" s="611"/>
      <c r="C174" s="362"/>
      <c r="D174" s="362"/>
      <c r="E174" s="362"/>
      <c r="F174" s="362"/>
      <c r="G174" s="362"/>
      <c r="H174" s="362"/>
      <c r="I174" s="362"/>
      <c r="J174" s="362"/>
      <c r="K174" s="362"/>
      <c r="L174" s="362"/>
      <c r="M174" s="362"/>
      <c r="N174" s="362"/>
      <c r="O174" s="362"/>
      <c r="P174" s="314"/>
      <c r="Q174" s="611"/>
    </row>
    <row r="175" spans="1:17" ht="12">
      <c r="A175" s="317" t="s">
        <v>993</v>
      </c>
      <c r="B175" s="611"/>
      <c r="C175" s="361">
        <f>C172</f>
        <v>0</v>
      </c>
      <c r="D175" s="361">
        <f aca="true" t="shared" si="17" ref="D175:N175">IF(AND(D161&gt;0,D161&lt;C175),(C175-D161)+D172,IF(D161&lt;=0,C175+D172,D172))</f>
        <v>0</v>
      </c>
      <c r="E175" s="361">
        <f t="shared" si="17"/>
        <v>0</v>
      </c>
      <c r="F175" s="361">
        <f t="shared" si="17"/>
        <v>24.02779999999999</v>
      </c>
      <c r="G175" s="361">
        <f t="shared" si="17"/>
        <v>0</v>
      </c>
      <c r="H175" s="361">
        <f t="shared" si="17"/>
        <v>0</v>
      </c>
      <c r="I175" s="361">
        <f t="shared" si="17"/>
        <v>0</v>
      </c>
      <c r="J175" s="361">
        <f t="shared" si="17"/>
        <v>0</v>
      </c>
      <c r="K175" s="361">
        <f t="shared" si="17"/>
        <v>0</v>
      </c>
      <c r="L175" s="361">
        <f t="shared" si="17"/>
        <v>0</v>
      </c>
      <c r="M175" s="361">
        <f t="shared" si="17"/>
        <v>0</v>
      </c>
      <c r="N175" s="361">
        <f t="shared" si="17"/>
        <v>0</v>
      </c>
      <c r="O175" s="362"/>
      <c r="P175" s="317" t="s">
        <v>918</v>
      </c>
      <c r="Q175" s="611"/>
    </row>
    <row r="176" spans="1:17" ht="12">
      <c r="A176" s="317" t="s">
        <v>994</v>
      </c>
      <c r="B176" s="611"/>
      <c r="C176" s="356"/>
      <c r="D176" s="356"/>
      <c r="E176" s="356"/>
      <c r="F176" s="356"/>
      <c r="G176" s="356"/>
      <c r="H176" s="356"/>
      <c r="I176" s="356"/>
      <c r="J176" s="356"/>
      <c r="K176" s="356"/>
      <c r="L176" s="356"/>
      <c r="M176" s="356"/>
      <c r="N176" s="356"/>
      <c r="O176" s="356"/>
      <c r="P176" s="611"/>
      <c r="Q176" s="611"/>
    </row>
    <row r="177" spans="1:17" ht="12">
      <c r="A177" s="611"/>
      <c r="B177" s="611"/>
      <c r="C177" s="356"/>
      <c r="D177" s="356"/>
      <c r="E177" s="356"/>
      <c r="F177" s="356"/>
      <c r="G177" s="356"/>
      <c r="H177" s="356"/>
      <c r="I177" s="356"/>
      <c r="J177" s="356"/>
      <c r="K177" s="356"/>
      <c r="L177" s="356"/>
      <c r="M177" s="356"/>
      <c r="N177" s="356"/>
      <c r="O177" s="356"/>
      <c r="P177" s="611"/>
      <c r="Q177" s="611"/>
    </row>
    <row r="178" spans="1:17" ht="12">
      <c r="A178" s="317" t="s">
        <v>995</v>
      </c>
      <c r="B178" s="611"/>
      <c r="C178" s="364"/>
      <c r="D178" s="364"/>
      <c r="E178" s="611"/>
      <c r="F178" s="611"/>
      <c r="G178" s="611"/>
      <c r="H178" s="611"/>
      <c r="I178" s="611"/>
      <c r="J178" s="611"/>
      <c r="K178" s="611"/>
      <c r="L178" s="611"/>
      <c r="M178" s="611"/>
      <c r="N178" s="611"/>
      <c r="O178" s="611"/>
      <c r="P178" s="611"/>
      <c r="Q178" s="611"/>
    </row>
    <row r="179" spans="1:17" ht="12">
      <c r="A179" s="317" t="s">
        <v>996</v>
      </c>
      <c r="B179" s="611"/>
      <c r="C179" s="364"/>
      <c r="D179" s="364"/>
      <c r="E179" s="611"/>
      <c r="F179" s="611"/>
      <c r="G179" s="611"/>
      <c r="H179" s="611"/>
      <c r="I179" s="611"/>
      <c r="J179" s="611"/>
      <c r="K179" s="611"/>
      <c r="L179" s="611"/>
      <c r="M179" s="611"/>
      <c r="N179" s="611"/>
      <c r="O179" s="611"/>
      <c r="P179" s="611"/>
      <c r="Q179" s="611"/>
    </row>
    <row r="180" spans="1:17" ht="12">
      <c r="A180" s="317" t="s">
        <v>997</v>
      </c>
      <c r="B180" s="611"/>
      <c r="C180" s="364"/>
      <c r="D180" s="364"/>
      <c r="E180" s="611"/>
      <c r="F180" s="611"/>
      <c r="G180" s="611"/>
      <c r="H180" s="611"/>
      <c r="I180" s="611"/>
      <c r="J180" s="611"/>
      <c r="K180" s="611"/>
      <c r="L180" s="611"/>
      <c r="M180" s="611"/>
      <c r="N180" s="611"/>
      <c r="O180" s="611"/>
      <c r="P180" s="611"/>
      <c r="Q180" s="611"/>
    </row>
    <row r="181" spans="1:17" ht="12">
      <c r="A181" s="317" t="s">
        <v>998</v>
      </c>
      <c r="B181" s="611"/>
      <c r="C181" s="364"/>
      <c r="D181" s="364"/>
      <c r="E181" s="611"/>
      <c r="F181" s="611"/>
      <c r="G181" s="611"/>
      <c r="H181" s="611"/>
      <c r="I181" s="611"/>
      <c r="J181" s="611"/>
      <c r="K181" s="611"/>
      <c r="L181" s="611"/>
      <c r="M181" s="611"/>
      <c r="N181" s="611"/>
      <c r="O181" s="611"/>
      <c r="P181" s="611"/>
      <c r="Q181" s="611"/>
    </row>
    <row r="182" spans="1:17" ht="12">
      <c r="A182" s="317" t="s">
        <v>999</v>
      </c>
      <c r="B182" s="611"/>
      <c r="C182" s="611"/>
      <c r="D182" s="611"/>
      <c r="E182" s="611"/>
      <c r="F182" s="611"/>
      <c r="G182" s="611"/>
      <c r="H182" s="611"/>
      <c r="I182" s="611"/>
      <c r="J182" s="611"/>
      <c r="K182" s="611"/>
      <c r="L182" s="611"/>
      <c r="M182" s="611"/>
      <c r="N182" s="611"/>
      <c r="O182" s="611"/>
      <c r="P182" s="611"/>
      <c r="Q182" s="611"/>
    </row>
    <row r="184" ht="12">
      <c r="A184" s="365" t="s">
        <v>1000</v>
      </c>
    </row>
    <row r="185" ht="12">
      <c r="A185" s="365" t="s">
        <v>1001</v>
      </c>
    </row>
    <row r="186" ht="12">
      <c r="A186" s="365" t="s">
        <v>1002</v>
      </c>
    </row>
    <row r="187" ht="12">
      <c r="A187" s="365" t="s">
        <v>1003</v>
      </c>
    </row>
  </sheetData>
  <sheetProtection sheet="1" objects="1" scenarios="1"/>
  <mergeCells count="1">
    <mergeCell ref="C16:D16"/>
  </mergeCells>
  <printOptions horizontalCentered="1"/>
  <pageMargins left="0.4" right="0.4" top="0.333" bottom="0.333" header="0.5" footer="0.5"/>
  <pageSetup fitToHeight="1" fitToWidth="1" orientation="landscape" scale="2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Beginning Balance Sheet</dc:title>
  <dc:subject/>
  <dc:creator>Duane Griffith</dc:creator>
  <cp:keywords/>
  <dc:description>Macros are not available in Excel</dc:description>
  <cp:lastModifiedBy>Duane Griffith</cp:lastModifiedBy>
  <cp:lastPrinted>1999-08-12T20:47:50Z</cp:lastPrinted>
  <dcterms:created xsi:type="dcterms:W3CDTF">1999-08-05T16:01:35Z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